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大连二手房挂牌数据" sheetId="3" r:id="rId3"/>
    <sheet name="场内基金溢价风险" sheetId="4" r:id="rId4"/>
  </sheets>
  <calcPr calcId="124519"/>
</workbook>
</file>

<file path=xl/calcChain.xml><?xml version="1.0" encoding="utf-8"?>
<calcChain xmlns="http://schemas.openxmlformats.org/spreadsheetml/2006/main">
  <c r="L32" i="4"/>
  <c r="U7"/>
  <c r="U6"/>
  <c r="U5"/>
  <c r="U4"/>
  <c r="U3"/>
  <c r="S4"/>
  <c r="S5"/>
  <c r="S6"/>
  <c r="S7"/>
  <c r="S3"/>
  <c r="S27"/>
  <c r="Q27"/>
  <c r="P27"/>
  <c r="O27"/>
  <c r="N27"/>
  <c r="M27"/>
  <c r="Q26"/>
  <c r="P26"/>
  <c r="O26"/>
  <c r="N26"/>
  <c r="M26"/>
  <c r="Q4" l="1"/>
  <c r="Q5"/>
  <c r="Q6"/>
  <c r="Q7"/>
  <c r="Q3"/>
  <c r="E13"/>
  <c r="E7"/>
  <c r="W50" i="2"/>
  <c r="W47"/>
  <c r="W19"/>
  <c r="W18"/>
  <c r="W17"/>
  <c r="W16"/>
  <c r="Z18"/>
  <c r="Z16"/>
  <c r="Z3"/>
  <c r="V50"/>
  <c r="O4" i="4"/>
  <c r="O5"/>
  <c r="O6"/>
  <c r="O7"/>
  <c r="O3"/>
  <c r="M4"/>
  <c r="M5"/>
  <c r="M6"/>
  <c r="M7"/>
  <c r="M3"/>
  <c r="D7"/>
  <c r="K7"/>
  <c r="K6"/>
  <c r="K5"/>
  <c r="K4"/>
  <c r="K3"/>
  <c r="J2"/>
  <c r="C7"/>
  <c r="I6"/>
  <c r="I4"/>
  <c r="I5"/>
  <c r="I7"/>
  <c r="I3"/>
  <c r="I2"/>
  <c r="B13"/>
  <c r="B7"/>
  <c r="R19" i="2"/>
  <c r="R18"/>
  <c r="R17"/>
  <c r="R16"/>
  <c r="R5"/>
  <c r="R4"/>
  <c r="R3"/>
  <c r="Q50"/>
  <c r="M16"/>
  <c r="M37"/>
  <c r="M17"/>
  <c r="M18"/>
  <c r="M19"/>
  <c r="O6"/>
  <c r="N47" s="1"/>
  <c r="M47" s="1"/>
  <c r="M50" s="1"/>
  <c r="N4"/>
  <c r="N5"/>
  <c r="N3"/>
  <c r="L50"/>
  <c r="D130" i="1"/>
  <c r="I128"/>
  <c r="H128"/>
  <c r="I127"/>
  <c r="H127"/>
  <c r="I126"/>
  <c r="H126"/>
  <c r="I125"/>
  <c r="H125"/>
  <c r="I124"/>
  <c r="H124"/>
  <c r="I123"/>
  <c r="H123"/>
  <c r="I122"/>
  <c r="H122"/>
  <c r="I121"/>
  <c r="H121"/>
  <c r="I120"/>
  <c r="H120"/>
  <c r="I119"/>
  <c r="H119"/>
  <c r="I118"/>
  <c r="H118"/>
  <c r="I117"/>
  <c r="H117"/>
  <c r="I115"/>
  <c r="H115"/>
  <c r="I114"/>
  <c r="H114"/>
  <c r="I113"/>
  <c r="H113"/>
  <c r="H130" s="1"/>
  <c r="I112"/>
  <c r="I130" s="1"/>
  <c r="H112"/>
  <c r="I248"/>
  <c r="J253"/>
  <c r="L253" s="1"/>
  <c r="K255"/>
  <c r="J252"/>
  <c r="L252" s="1"/>
  <c r="J251"/>
  <c r="L251" s="1"/>
  <c r="J250"/>
  <c r="L250" s="1"/>
  <c r="I247"/>
  <c r="H246"/>
  <c r="I246" s="1"/>
  <c r="H245"/>
  <c r="I245" s="1"/>
  <c r="H244"/>
  <c r="I244" s="1"/>
  <c r="I243"/>
  <c r="I242"/>
  <c r="I241"/>
  <c r="H239"/>
  <c r="H238"/>
  <c r="H237"/>
  <c r="N130" l="1"/>
  <c r="H131"/>
  <c r="I131"/>
  <c r="J255"/>
  <c r="H255"/>
  <c r="I255"/>
  <c r="F32" i="2"/>
  <c r="F33"/>
  <c r="F35"/>
  <c r="F36"/>
  <c r="F37"/>
  <c r="F38"/>
  <c r="F39"/>
  <c r="F43"/>
  <c r="F44"/>
  <c r="F45"/>
  <c r="F31"/>
  <c r="F24"/>
  <c r="F25"/>
  <c r="F26"/>
  <c r="F27"/>
  <c r="F23"/>
  <c r="F17"/>
  <c r="F18"/>
  <c r="F19"/>
  <c r="F16"/>
  <c r="F11"/>
  <c r="F12"/>
  <c r="F10"/>
  <c r="F4"/>
  <c r="F5"/>
  <c r="F6"/>
  <c r="F3"/>
  <c r="J131" i="1" l="1"/>
  <c r="K131"/>
  <c r="N255"/>
  <c r="H256" s="1"/>
  <c r="K226"/>
  <c r="J225"/>
  <c r="J223"/>
  <c r="J224"/>
  <c r="J222"/>
  <c r="I220"/>
  <c r="H219"/>
  <c r="I219" s="1"/>
  <c r="I227" s="1"/>
  <c r="H218"/>
  <c r="I218" s="1"/>
  <c r="H217"/>
  <c r="I217" s="1"/>
  <c r="I216"/>
  <c r="I215"/>
  <c r="I214"/>
  <c r="H212"/>
  <c r="H211"/>
  <c r="H210"/>
  <c r="K256" l="1"/>
  <c r="J256"/>
  <c r="I256"/>
  <c r="H227"/>
  <c r="J227"/>
  <c r="I90"/>
  <c r="I91"/>
  <c r="I92"/>
  <c r="I94"/>
  <c r="I95"/>
  <c r="I96"/>
  <c r="I97"/>
  <c r="I98"/>
  <c r="I99"/>
  <c r="I100"/>
  <c r="I101"/>
  <c r="I102"/>
  <c r="I103"/>
  <c r="I104"/>
  <c r="I105"/>
  <c r="H90"/>
  <c r="H91"/>
  <c r="H92"/>
  <c r="H94"/>
  <c r="H95"/>
  <c r="H96"/>
  <c r="H97"/>
  <c r="H98"/>
  <c r="H99"/>
  <c r="H100"/>
  <c r="H101"/>
  <c r="H102"/>
  <c r="H103"/>
  <c r="H104"/>
  <c r="H105"/>
  <c r="I89"/>
  <c r="I107" s="1"/>
  <c r="H89"/>
  <c r="H107" s="1"/>
  <c r="D107"/>
  <c r="K227" l="1"/>
  <c r="N227" s="1"/>
  <c r="N107"/>
  <c r="I108" s="1"/>
  <c r="S196"/>
  <c r="S205" s="1"/>
  <c r="H203"/>
  <c r="I203" s="1"/>
  <c r="H204"/>
  <c r="I204" s="1"/>
  <c r="H202"/>
  <c r="I202" s="1"/>
  <c r="I200"/>
  <c r="I201"/>
  <c r="I199"/>
  <c r="H196"/>
  <c r="H197"/>
  <c r="H195"/>
  <c r="L223" l="1"/>
  <c r="L224"/>
  <c r="L222"/>
  <c r="L225"/>
  <c r="J228"/>
  <c r="H228"/>
  <c r="K228"/>
  <c r="I228"/>
  <c r="J108"/>
  <c r="K108"/>
  <c r="H108"/>
  <c r="I206"/>
  <c r="I207" s="1"/>
  <c r="H206"/>
  <c r="S192"/>
  <c r="H207" l="1"/>
  <c r="J205"/>
  <c r="J206" s="1"/>
  <c r="J207" s="1"/>
  <c r="S185"/>
  <c r="U192" s="1"/>
  <c r="I185" l="1"/>
  <c r="H185"/>
  <c r="I184"/>
  <c r="H184"/>
  <c r="I183"/>
  <c r="H183"/>
  <c r="I182"/>
  <c r="H182"/>
  <c r="K172" l="1"/>
  <c r="K174" s="1"/>
  <c r="K177" l="1"/>
  <c r="I168"/>
  <c r="H168"/>
  <c r="I167"/>
  <c r="H167"/>
  <c r="I166"/>
  <c r="H166"/>
  <c r="J171"/>
  <c r="J170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J151"/>
  <c r="J150"/>
  <c r="I141"/>
  <c r="I142"/>
  <c r="I143"/>
  <c r="I144"/>
  <c r="I145"/>
  <c r="I146"/>
  <c r="I147"/>
  <c r="I148"/>
  <c r="H141"/>
  <c r="H142"/>
  <c r="H143"/>
  <c r="H144"/>
  <c r="H145"/>
  <c r="H146"/>
  <c r="H147"/>
  <c r="H148"/>
  <c r="I140"/>
  <c r="H140"/>
  <c r="J153" l="1"/>
  <c r="H153"/>
  <c r="J174"/>
  <c r="J177"/>
  <c r="I153"/>
  <c r="I174"/>
  <c r="I177" s="1"/>
  <c r="H174"/>
  <c r="N174" s="1"/>
  <c r="K175" s="1"/>
  <c r="I69"/>
  <c r="I70"/>
  <c r="I71"/>
  <c r="I72"/>
  <c r="I73"/>
  <c r="I74"/>
  <c r="I75"/>
  <c r="I76"/>
  <c r="I77"/>
  <c r="I78"/>
  <c r="I79"/>
  <c r="I80"/>
  <c r="I81"/>
  <c r="I82"/>
  <c r="I83"/>
  <c r="I84"/>
  <c r="H69"/>
  <c r="H70"/>
  <c r="H71"/>
  <c r="H72"/>
  <c r="H73"/>
  <c r="H74"/>
  <c r="H75"/>
  <c r="H76"/>
  <c r="H77"/>
  <c r="H78"/>
  <c r="H79"/>
  <c r="H80"/>
  <c r="H81"/>
  <c r="H82"/>
  <c r="H83"/>
  <c r="H84"/>
  <c r="I68"/>
  <c r="H68"/>
  <c r="I49"/>
  <c r="I50"/>
  <c r="I51"/>
  <c r="I53"/>
  <c r="I54"/>
  <c r="I56"/>
  <c r="I57"/>
  <c r="I48"/>
  <c r="N153" l="1"/>
  <c r="H154" s="1"/>
  <c r="J175"/>
  <c r="H177"/>
  <c r="N177" s="1"/>
  <c r="I66"/>
  <c r="H86"/>
  <c r="I86"/>
  <c r="H49"/>
  <c r="H50"/>
  <c r="H51"/>
  <c r="H53"/>
  <c r="H54"/>
  <c r="H56"/>
  <c r="H57"/>
  <c r="H48"/>
  <c r="I154" l="1"/>
  <c r="J154"/>
  <c r="K178"/>
  <c r="E157"/>
  <c r="E170"/>
  <c r="E159"/>
  <c r="E172"/>
  <c r="E160"/>
  <c r="E162"/>
  <c r="E165"/>
  <c r="E168"/>
  <c r="E158"/>
  <c r="E171"/>
  <c r="E166"/>
  <c r="E163"/>
  <c r="E164"/>
  <c r="E167"/>
  <c r="I175"/>
  <c r="H175"/>
  <c r="H66"/>
  <c r="K66" s="1"/>
  <c r="K86"/>
  <c r="P15"/>
  <c r="Q14" s="1"/>
  <c r="J178" l="1"/>
  <c r="I178"/>
  <c r="H178"/>
  <c r="Q7"/>
  <c r="Q10"/>
  <c r="Q12"/>
  <c r="E11" l="1"/>
  <c r="E10" l="1"/>
  <c r="E9"/>
  <c r="E8" l="1"/>
  <c r="E4" l="1"/>
  <c r="E5"/>
  <c r="E6"/>
  <c r="E7"/>
  <c r="E3"/>
  <c r="A3"/>
  <c r="F3" l="1"/>
</calcChain>
</file>

<file path=xl/sharedStrings.xml><?xml version="1.0" encoding="utf-8"?>
<sst xmlns="http://schemas.openxmlformats.org/spreadsheetml/2006/main" count="563" uniqueCount="236">
  <si>
    <t>上证</t>
    <phoneticPr fontId="1" type="noConversion"/>
  </si>
  <si>
    <t>日期</t>
    <phoneticPr fontId="1" type="noConversion"/>
  </si>
  <si>
    <t>量</t>
    <phoneticPr fontId="1" type="noConversion"/>
  </si>
  <si>
    <t>average</t>
    <phoneticPr fontId="1" type="noConversion"/>
  </si>
  <si>
    <t>ave</t>
    <phoneticPr fontId="1" type="noConversion"/>
  </si>
  <si>
    <t>bondfund</t>
    <phoneticPr fontId="1" type="noConversion"/>
  </si>
  <si>
    <t>000186</t>
    <phoneticPr fontId="1" type="noConversion"/>
  </si>
  <si>
    <t>460108</t>
    <phoneticPr fontId="1" type="noConversion"/>
  </si>
  <si>
    <t>070009</t>
    <phoneticPr fontId="1" type="noConversion"/>
  </si>
  <si>
    <t>003377</t>
    <phoneticPr fontId="1" type="noConversion"/>
  </si>
  <si>
    <t>利率</t>
    <phoneticPr fontId="1" type="noConversion"/>
  </si>
  <si>
    <t>信用</t>
    <phoneticPr fontId="1" type="noConversion"/>
  </si>
  <si>
    <t>519153</t>
    <phoneticPr fontId="1" type="noConversion"/>
  </si>
  <si>
    <t>001661</t>
    <phoneticPr fontId="1" type="noConversion"/>
  </si>
  <si>
    <t>001572</t>
    <phoneticPr fontId="1" type="noConversion"/>
  </si>
  <si>
    <t>晨星评级</t>
    <phoneticPr fontId="1" type="noConversion"/>
  </si>
  <si>
    <t>无</t>
    <phoneticPr fontId="1" type="noConversion"/>
  </si>
  <si>
    <t>魔朴评分</t>
    <phoneticPr fontId="1" type="noConversion"/>
  </si>
  <si>
    <t>double</t>
    <phoneticPr fontId="1" type="noConversion"/>
  </si>
  <si>
    <t>债券</t>
  </si>
  <si>
    <t>新华纯债</t>
  </si>
  <si>
    <t>利率债</t>
  </si>
  <si>
    <t>信用债</t>
  </si>
  <si>
    <t>广发景丰纯债</t>
  </si>
  <si>
    <t>嘉实超短债</t>
  </si>
  <si>
    <t>广发中债7-10年国开债指数A</t>
  </si>
  <si>
    <t>南方1-3年国开债</t>
  </si>
  <si>
    <t>广发纯债a</t>
  </si>
  <si>
    <t>华安信用四季红</t>
  </si>
  <si>
    <t xml:space="preserve">博时信用债纯债a </t>
  </si>
  <si>
    <t>易方达中债新综指发起式A</t>
  </si>
  <si>
    <t>易方达信用债</t>
  </si>
  <si>
    <t>富国信用债</t>
  </si>
  <si>
    <t>银华信用债</t>
  </si>
  <si>
    <t>519152</t>
  </si>
  <si>
    <t>003223</t>
  </si>
  <si>
    <t>070009</t>
  </si>
  <si>
    <t>003376</t>
  </si>
  <si>
    <t>006491</t>
  </si>
  <si>
    <t>270048</t>
  </si>
  <si>
    <t>040026</t>
  </si>
  <si>
    <t>050027</t>
  </si>
  <si>
    <t>161119</t>
  </si>
  <si>
    <t>000032</t>
  </si>
  <si>
    <t>000191</t>
  </si>
  <si>
    <t>180025</t>
  </si>
  <si>
    <t>卖出费率</t>
  </si>
  <si>
    <t xml:space="preserve"> &gt;30天</t>
    <phoneticPr fontId="1" type="noConversion"/>
  </si>
  <si>
    <t>&gt;365天</t>
    <phoneticPr fontId="1" type="noConversion"/>
  </si>
  <si>
    <t>买入费率</t>
    <phoneticPr fontId="1" type="noConversion"/>
  </si>
  <si>
    <t>招商双债增强债券</t>
    <phoneticPr fontId="1" type="noConversion"/>
  </si>
  <si>
    <t>红利指数</t>
    <phoneticPr fontId="3" type="noConversion"/>
  </si>
  <si>
    <t>创业ETF</t>
    <phoneticPr fontId="3" type="noConversion"/>
  </si>
  <si>
    <t>300ETF</t>
    <phoneticPr fontId="3" type="noConversion"/>
  </si>
  <si>
    <t>500ETF</t>
    <phoneticPr fontId="3" type="noConversion"/>
  </si>
  <si>
    <t>交行优势混合</t>
    <phoneticPr fontId="3" type="noConversion"/>
  </si>
  <si>
    <t>工银瑞信双利债</t>
    <phoneticPr fontId="3" type="noConversion"/>
  </si>
  <si>
    <t>招商双债增强</t>
    <phoneticPr fontId="3" type="noConversion"/>
  </si>
  <si>
    <t>黄金</t>
    <phoneticPr fontId="3" type="noConversion"/>
  </si>
  <si>
    <t>货币基金</t>
    <phoneticPr fontId="3" type="noConversion"/>
  </si>
  <si>
    <t>KK</t>
    <phoneticPr fontId="1" type="noConversion"/>
  </si>
  <si>
    <t>300ETF</t>
    <phoneticPr fontId="1" type="noConversion"/>
  </si>
  <si>
    <t>创业ETF</t>
    <phoneticPr fontId="1" type="noConversion"/>
  </si>
  <si>
    <t>中证红利ETF</t>
    <phoneticPr fontId="1" type="noConversion"/>
  </si>
  <si>
    <t>500ETF</t>
    <phoneticPr fontId="1" type="noConversion"/>
  </si>
  <si>
    <t>南方优选</t>
    <phoneticPr fontId="1" type="noConversion"/>
  </si>
  <si>
    <t>交银优势</t>
    <phoneticPr fontId="1" type="noConversion"/>
  </si>
  <si>
    <t>110026</t>
    <phoneticPr fontId="1" type="noConversion"/>
  </si>
  <si>
    <t>110030</t>
    <phoneticPr fontId="1" type="noConversion"/>
  </si>
  <si>
    <t>100032</t>
    <phoneticPr fontId="1" type="noConversion"/>
  </si>
  <si>
    <t>000478</t>
    <phoneticPr fontId="1" type="noConversion"/>
  </si>
  <si>
    <t>股债比</t>
    <phoneticPr fontId="1" type="noConversion"/>
  </si>
  <si>
    <t>全债</t>
    <phoneticPr fontId="1" type="noConversion"/>
  </si>
  <si>
    <t>7/3</t>
    <phoneticPr fontId="1" type="noConversion"/>
  </si>
  <si>
    <t>8/2</t>
    <phoneticPr fontId="1" type="noConversion"/>
  </si>
  <si>
    <t>1/9</t>
    <phoneticPr fontId="1" type="noConversion"/>
  </si>
  <si>
    <t>股值</t>
    <phoneticPr fontId="1" type="noConversion"/>
  </si>
  <si>
    <t>合计</t>
    <phoneticPr fontId="1" type="noConversion"/>
  </si>
  <si>
    <t>债值</t>
    <phoneticPr fontId="1" type="noConversion"/>
  </si>
  <si>
    <t>南方宝元债</t>
  </si>
  <si>
    <t>广发稳健</t>
  </si>
  <si>
    <t>兴全趋势投资</t>
  </si>
  <si>
    <t>南方优选成长</t>
  </si>
  <si>
    <t>博时信用债券(非纯债)</t>
    <phoneticPr fontId="1" type="noConversion"/>
  </si>
  <si>
    <t>易方达增强回报债</t>
  </si>
  <si>
    <t>050111</t>
    <phoneticPr fontId="1" type="noConversion"/>
  </si>
  <si>
    <t>2/8</t>
    <phoneticPr fontId="1" type="noConversion"/>
  </si>
  <si>
    <t>股占比</t>
    <phoneticPr fontId="1" type="noConversion"/>
  </si>
  <si>
    <t>110018</t>
    <phoneticPr fontId="1" type="noConversion"/>
  </si>
  <si>
    <t>006585</t>
    <phoneticPr fontId="1" type="noConversion"/>
  </si>
  <si>
    <t>3/7</t>
    <phoneticPr fontId="1" type="noConversion"/>
  </si>
  <si>
    <t>005206</t>
    <phoneticPr fontId="1" type="noConversion"/>
  </si>
  <si>
    <t>5/5</t>
    <phoneticPr fontId="1" type="noConversion"/>
  </si>
  <si>
    <t>270002</t>
    <phoneticPr fontId="1" type="noConversion"/>
  </si>
  <si>
    <t>163402</t>
    <phoneticPr fontId="1" type="noConversion"/>
  </si>
  <si>
    <t>9/1</t>
    <phoneticPr fontId="1" type="noConversion"/>
  </si>
  <si>
    <t>KK调整后</t>
    <phoneticPr fontId="1" type="noConversion"/>
  </si>
  <si>
    <t>161716</t>
    <phoneticPr fontId="1" type="noConversion"/>
  </si>
  <si>
    <t>费率</t>
    <phoneticPr fontId="1" type="noConversion"/>
  </si>
  <si>
    <t>519697</t>
    <phoneticPr fontId="1" type="noConversion"/>
  </si>
  <si>
    <t>519697</t>
    <phoneticPr fontId="1" type="noConversion"/>
  </si>
  <si>
    <t>202023</t>
    <phoneticPr fontId="1" type="noConversion"/>
  </si>
  <si>
    <t>LV调整前</t>
    <phoneticPr fontId="1" type="noConversion"/>
  </si>
  <si>
    <t>招商金鸿C</t>
    <phoneticPr fontId="1" type="noConversion"/>
  </si>
  <si>
    <t>东方红睿阳灵活配置LOF</t>
    <phoneticPr fontId="1" type="noConversion"/>
  </si>
  <si>
    <t>300ETF</t>
    <phoneticPr fontId="1" type="noConversion"/>
  </si>
  <si>
    <t>创业板ETF</t>
    <phoneticPr fontId="1" type="noConversion"/>
  </si>
  <si>
    <t>中正红利指数</t>
    <phoneticPr fontId="1" type="noConversion"/>
  </si>
  <si>
    <t>500ETF</t>
    <phoneticPr fontId="1" type="noConversion"/>
  </si>
  <si>
    <t>余额宝</t>
    <phoneticPr fontId="1" type="noConversion"/>
  </si>
  <si>
    <t>朝朝盈</t>
    <phoneticPr fontId="1" type="noConversion"/>
  </si>
  <si>
    <t>卖出费率 &gt;30天</t>
    <phoneticPr fontId="1" type="noConversion"/>
  </si>
  <si>
    <t>100032</t>
    <phoneticPr fontId="1" type="noConversion"/>
  </si>
  <si>
    <t>000478</t>
    <phoneticPr fontId="1" type="noConversion"/>
  </si>
  <si>
    <t>007119</t>
    <phoneticPr fontId="1" type="noConversion"/>
  </si>
  <si>
    <t>006333</t>
    <phoneticPr fontId="1" type="noConversion"/>
  </si>
  <si>
    <t>169102</t>
    <phoneticPr fontId="1" type="noConversion"/>
  </si>
  <si>
    <t>睿远成长价值A</t>
    <phoneticPr fontId="1" type="noConversion"/>
  </si>
  <si>
    <t>招商产业C</t>
    <phoneticPr fontId="1" type="noConversion"/>
  </si>
  <si>
    <t>001868</t>
    <phoneticPr fontId="1" type="noConversion"/>
  </si>
  <si>
    <t>纯债</t>
    <phoneticPr fontId="1" type="noConversion"/>
  </si>
  <si>
    <t>假设纯股</t>
    <phoneticPr fontId="1" type="noConversion"/>
  </si>
  <si>
    <t>合计</t>
    <phoneticPr fontId="1" type="noConversion"/>
  </si>
  <si>
    <t>货基</t>
    <phoneticPr fontId="1" type="noConversion"/>
  </si>
  <si>
    <t>分别占比</t>
    <phoneticPr fontId="1" type="noConversion"/>
  </si>
  <si>
    <t>总资产</t>
    <phoneticPr fontId="1" type="noConversion"/>
  </si>
  <si>
    <t>LV调整后</t>
    <phoneticPr fontId="1" type="noConversion"/>
  </si>
  <si>
    <t>这部分钱预留保险扣除，以及其他备用</t>
    <phoneticPr fontId="1" type="noConversion"/>
  </si>
  <si>
    <t>扣除保险钱后</t>
    <phoneticPr fontId="1" type="noConversion"/>
  </si>
  <si>
    <t>调整后未扣除保险</t>
    <phoneticPr fontId="1" type="noConversion"/>
  </si>
  <si>
    <t>博时黄金</t>
    <phoneticPr fontId="1" type="noConversion"/>
  </si>
  <si>
    <t>黄金</t>
    <phoneticPr fontId="1" type="noConversion"/>
  </si>
  <si>
    <t>110018</t>
    <phoneticPr fontId="1" type="noConversion"/>
  </si>
  <si>
    <t>006585</t>
    <phoneticPr fontId="1" type="noConversion"/>
  </si>
  <si>
    <t>485111</t>
    <phoneticPr fontId="1" type="noConversion"/>
  </si>
  <si>
    <t>163402</t>
    <phoneticPr fontId="1" type="noConversion"/>
  </si>
  <si>
    <t>SYY调整前</t>
    <phoneticPr fontId="1" type="noConversion"/>
  </si>
  <si>
    <t>指数基金出一半</t>
    <phoneticPr fontId="1" type="noConversion"/>
  </si>
  <si>
    <t>需要全部出清</t>
    <phoneticPr fontId="1" type="noConversion"/>
  </si>
  <si>
    <t>003377</t>
    <phoneticPr fontId="1" type="noConversion"/>
  </si>
  <si>
    <t>233012</t>
    <phoneticPr fontId="1" type="noConversion"/>
  </si>
  <si>
    <t>161119</t>
    <phoneticPr fontId="1" type="noConversion"/>
  </si>
  <si>
    <t>广发国开债</t>
    <phoneticPr fontId="1" type="noConversion"/>
  </si>
  <si>
    <t>大摩多元收益</t>
    <phoneticPr fontId="1" type="noConversion"/>
  </si>
  <si>
    <t>易方达中债综合</t>
    <phoneticPr fontId="1" type="noConversion"/>
  </si>
  <si>
    <t>8/2</t>
    <phoneticPr fontId="1" type="noConversion"/>
  </si>
  <si>
    <t>KK</t>
    <phoneticPr fontId="1" type="noConversion"/>
  </si>
  <si>
    <t>6/4</t>
    <phoneticPr fontId="1" type="noConversion"/>
  </si>
  <si>
    <t>10派1元</t>
    <phoneticPr fontId="1" type="noConversion"/>
  </si>
  <si>
    <t>000089</t>
    <phoneticPr fontId="1" type="noConversion"/>
  </si>
  <si>
    <t>民生加银家盈理财月度</t>
    <phoneticPr fontId="1" type="noConversion"/>
  </si>
  <si>
    <t>商品</t>
    <phoneticPr fontId="1" type="noConversion"/>
  </si>
  <si>
    <t>160216</t>
    <phoneticPr fontId="1" type="noConversion"/>
  </si>
  <si>
    <t>国泰大宗商品</t>
    <phoneticPr fontId="1" type="noConversion"/>
  </si>
  <si>
    <t>160221</t>
    <phoneticPr fontId="1" type="noConversion"/>
  </si>
  <si>
    <t>国泰有色金属</t>
    <phoneticPr fontId="1" type="noConversion"/>
  </si>
  <si>
    <t>501018</t>
    <phoneticPr fontId="1" type="noConversion"/>
  </si>
  <si>
    <t>南方原油</t>
    <phoneticPr fontId="1" type="noConversion"/>
  </si>
  <si>
    <t>000307</t>
    <phoneticPr fontId="1" type="noConversion"/>
  </si>
  <si>
    <t>易方达黄金</t>
    <phoneticPr fontId="1" type="noConversion"/>
  </si>
  <si>
    <t>商品明细配比</t>
    <phoneticPr fontId="1" type="noConversion"/>
  </si>
  <si>
    <t>调整后</t>
    <phoneticPr fontId="1" type="noConversion"/>
  </si>
  <si>
    <t>工银双利债</t>
    <phoneticPr fontId="1" type="noConversion"/>
  </si>
  <si>
    <t>南方元宝债</t>
    <phoneticPr fontId="1" type="noConversion"/>
  </si>
  <si>
    <t>485111</t>
    <phoneticPr fontId="1" type="noConversion"/>
  </si>
  <si>
    <t>202101</t>
    <phoneticPr fontId="1" type="noConversion"/>
  </si>
  <si>
    <t>270002</t>
    <phoneticPr fontId="1" type="noConversion"/>
  </si>
  <si>
    <t>广发稳健</t>
    <phoneticPr fontId="1" type="noConversion"/>
  </si>
  <si>
    <t>交银优势行业</t>
    <phoneticPr fontId="1" type="noConversion"/>
  </si>
  <si>
    <t>519697</t>
    <phoneticPr fontId="1" type="noConversion"/>
  </si>
  <si>
    <t>110017</t>
    <phoneticPr fontId="1" type="noConversion"/>
  </si>
  <si>
    <t>待配置</t>
    <phoneticPr fontId="1" type="noConversion"/>
  </si>
  <si>
    <t>331稳固</t>
    <phoneticPr fontId="1" type="noConversion"/>
  </si>
  <si>
    <t>217022</t>
    <phoneticPr fontId="1" type="noConversion"/>
  </si>
  <si>
    <t>招商产业债券</t>
    <phoneticPr fontId="1" type="noConversion"/>
  </si>
  <si>
    <t>110017</t>
    <phoneticPr fontId="1" type="noConversion"/>
  </si>
  <si>
    <t>易方达增强回报债A</t>
    <phoneticPr fontId="1" type="noConversion"/>
  </si>
  <si>
    <t>大摩多元收益债A</t>
    <phoneticPr fontId="1" type="noConversion"/>
  </si>
  <si>
    <t>442归结</t>
    <phoneticPr fontId="1" type="noConversion"/>
  </si>
  <si>
    <t>485111</t>
    <phoneticPr fontId="1" type="noConversion"/>
  </si>
  <si>
    <t>工银双利债券A</t>
    <phoneticPr fontId="1" type="noConversion"/>
  </si>
  <si>
    <t>南方宝元债券</t>
    <phoneticPr fontId="1" type="noConversion"/>
  </si>
  <si>
    <t>广发稳健增长混合</t>
    <phoneticPr fontId="1" type="noConversion"/>
  </si>
  <si>
    <t>3322新手</t>
    <phoneticPr fontId="1" type="noConversion"/>
  </si>
  <si>
    <t>交银优势行业混合</t>
    <phoneticPr fontId="1" type="noConversion"/>
  </si>
  <si>
    <t>5个2</t>
    <phoneticPr fontId="1" type="noConversion"/>
  </si>
  <si>
    <t>110020</t>
    <phoneticPr fontId="1" type="noConversion"/>
  </si>
  <si>
    <t>易方达沪深300ETF</t>
    <phoneticPr fontId="1" type="noConversion"/>
  </si>
  <si>
    <t>110026</t>
    <phoneticPr fontId="1" type="noConversion"/>
  </si>
  <si>
    <t>易方达创业板ETF</t>
    <phoneticPr fontId="1" type="noConversion"/>
  </si>
  <si>
    <t>DIY半年平衡一次</t>
    <phoneticPr fontId="1" type="noConversion"/>
  </si>
  <si>
    <t>总金额</t>
    <phoneticPr fontId="1" type="noConversion"/>
  </si>
  <si>
    <t>003377</t>
    <phoneticPr fontId="1" type="noConversion"/>
  </si>
  <si>
    <t>161119</t>
    <phoneticPr fontId="1" type="noConversion"/>
  </si>
  <si>
    <t>519152</t>
    <phoneticPr fontId="1" type="noConversion"/>
  </si>
  <si>
    <t>110003</t>
    <phoneticPr fontId="1" type="noConversion"/>
  </si>
  <si>
    <t>160221</t>
    <phoneticPr fontId="1" type="noConversion"/>
  </si>
  <si>
    <t>000307</t>
    <phoneticPr fontId="1" type="noConversion"/>
  </si>
  <si>
    <t>501018</t>
    <phoneticPr fontId="1" type="noConversion"/>
  </si>
  <si>
    <t>160216</t>
    <phoneticPr fontId="1" type="noConversion"/>
  </si>
  <si>
    <t>广发中债7-10年国开债指数C</t>
    <phoneticPr fontId="1" type="noConversion"/>
  </si>
  <si>
    <t>易基综债</t>
    <phoneticPr fontId="1" type="noConversion"/>
  </si>
  <si>
    <t>新华纯债A</t>
    <phoneticPr fontId="1" type="noConversion"/>
  </si>
  <si>
    <t>易方达上证50指数A</t>
    <phoneticPr fontId="1" type="noConversion"/>
  </si>
  <si>
    <t>110020</t>
    <phoneticPr fontId="1" type="noConversion"/>
  </si>
  <si>
    <t>易方达沪深300ETF</t>
    <phoneticPr fontId="1" type="noConversion"/>
  </si>
  <si>
    <t>国泰有色</t>
    <phoneticPr fontId="1" type="noConversion"/>
  </si>
  <si>
    <t>110026</t>
    <phoneticPr fontId="1" type="noConversion"/>
  </si>
  <si>
    <t>易方达创业板ETF</t>
    <phoneticPr fontId="1" type="noConversion"/>
  </si>
  <si>
    <t>160119</t>
    <phoneticPr fontId="1" type="noConversion"/>
  </si>
  <si>
    <t>南方中证500ETF</t>
    <phoneticPr fontId="1" type="noConversion"/>
  </si>
  <si>
    <t>易方达黄金ETF</t>
    <phoneticPr fontId="1" type="noConversion"/>
  </si>
  <si>
    <t>南方原油</t>
    <phoneticPr fontId="1" type="noConversion"/>
  </si>
  <si>
    <t>国泰商品</t>
    <phoneticPr fontId="1" type="noConversion"/>
  </si>
  <si>
    <t>007824</t>
    <phoneticPr fontId="1" type="noConversion"/>
  </si>
  <si>
    <t>天弘弘择短债</t>
    <phoneticPr fontId="1" type="noConversion"/>
  </si>
  <si>
    <t>回撤4.7%</t>
    <phoneticPr fontId="1" type="noConversion"/>
  </si>
  <si>
    <t>19年</t>
    <phoneticPr fontId="1" type="noConversion"/>
  </si>
  <si>
    <t>0回撤</t>
    <phoneticPr fontId="1" type="noConversion"/>
  </si>
  <si>
    <t>民生加银家盈理财月度债券A</t>
    <phoneticPr fontId="1" type="noConversion"/>
  </si>
  <si>
    <t>合计</t>
    <phoneticPr fontId="1" type="noConversion"/>
  </si>
  <si>
    <t>调整后</t>
    <phoneticPr fontId="1" type="noConversion"/>
  </si>
  <si>
    <t>差值</t>
    <phoneticPr fontId="1" type="noConversion"/>
  </si>
  <si>
    <t>161005</t>
    <phoneticPr fontId="1" type="noConversion"/>
  </si>
  <si>
    <t>110031</t>
    <phoneticPr fontId="1" type="noConversion"/>
  </si>
  <si>
    <t>易方达恒生中国企业ETF</t>
    <phoneticPr fontId="1" type="noConversion"/>
  </si>
  <si>
    <t>调整后</t>
    <phoneticPr fontId="1" type="noConversion"/>
  </si>
  <si>
    <t>下图为2019年3月到7月</t>
    <phoneticPr fontId="1" type="noConversion"/>
  </si>
  <si>
    <t>华泰证券</t>
    <phoneticPr fontId="1" type="noConversion"/>
  </si>
  <si>
    <t>支付宝</t>
    <phoneticPr fontId="1" type="noConversion"/>
  </si>
  <si>
    <t>好买基金</t>
    <phoneticPr fontId="1" type="noConversion"/>
  </si>
  <si>
    <t>中信证券</t>
    <phoneticPr fontId="1" type="noConversion"/>
  </si>
  <si>
    <t>suyangyang</t>
    <phoneticPr fontId="1" type="noConversion"/>
  </si>
  <si>
    <t>kongke</t>
    <phoneticPr fontId="1" type="noConversion"/>
  </si>
  <si>
    <t>yangqi</t>
    <phoneticPr fontId="1" type="noConversion"/>
  </si>
  <si>
    <t>富国天惠成长混合(LOF)A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</si>
</sst>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9C65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9C0006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quotePrefix="1"/>
    <xf numFmtId="0" fontId="2" fillId="2" borderId="0" xfId="1" quotePrefix="1" applyAlignment="1"/>
    <xf numFmtId="49" fontId="0" fillId="0" borderId="0" xfId="0" applyNumberFormat="1"/>
    <xf numFmtId="10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4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2" borderId="0" xfId="1" applyAlignment="1"/>
    <xf numFmtId="49" fontId="2" fillId="2" borderId="0" xfId="1" applyNumberFormat="1" applyAlignment="1"/>
    <xf numFmtId="49" fontId="0" fillId="0" borderId="0" xfId="0" quotePrefix="1" applyNumberFormat="1"/>
    <xf numFmtId="49" fontId="5" fillId="2" borderId="0" xfId="1" applyNumberFormat="1" applyFont="1" applyAlignment="1"/>
    <xf numFmtId="10" fontId="5" fillId="2" borderId="0" xfId="1" applyNumberFormat="1" applyFont="1" applyAlignment="1"/>
    <xf numFmtId="49" fontId="5" fillId="2" borderId="0" xfId="1" quotePrefix="1" applyNumberFormat="1" applyFont="1" applyAlignment="1"/>
    <xf numFmtId="9" fontId="0" fillId="0" borderId="0" xfId="0" applyNumberFormat="1"/>
    <xf numFmtId="0" fontId="0" fillId="5" borderId="0" xfId="0" applyFill="1"/>
    <xf numFmtId="0" fontId="0" fillId="6" borderId="0" xfId="0" applyFill="1"/>
    <xf numFmtId="0" fontId="6" fillId="4" borderId="0" xfId="0" applyFont="1" applyFill="1"/>
    <xf numFmtId="0" fontId="7" fillId="7" borderId="0" xfId="2" applyAlignment="1"/>
    <xf numFmtId="14" fontId="0" fillId="0" borderId="1" xfId="0" applyNumberFormat="1" applyBorder="1"/>
    <xf numFmtId="0" fontId="0" fillId="0" borderId="1" xfId="0" applyBorder="1"/>
    <xf numFmtId="9" fontId="0" fillId="0" borderId="1" xfId="0" applyNumberFormat="1" applyBorder="1"/>
    <xf numFmtId="0" fontId="10" fillId="0" borderId="1" xfId="0" applyFont="1" applyBorder="1"/>
    <xf numFmtId="0" fontId="11" fillId="7" borderId="1" xfId="2" applyFont="1" applyBorder="1" applyAlignment="1"/>
    <xf numFmtId="0" fontId="12" fillId="0" borderId="1" xfId="4" applyFont="1" applyBorder="1" applyAlignment="1"/>
    <xf numFmtId="0" fontId="13" fillId="8" borderId="1" xfId="3" applyFont="1" applyBorder="1" applyAlignment="1"/>
    <xf numFmtId="0" fontId="12" fillId="0" borderId="1" xfId="0" applyFont="1" applyBorder="1"/>
  </cellXfs>
  <cellStyles count="5">
    <cellStyle name="差" xfId="3" builtinId="27"/>
    <cellStyle name="常规" xfId="0" builtinId="0"/>
    <cellStyle name="好" xfId="1" builtinId="26"/>
    <cellStyle name="警告文本" xfId="4" builtinId="11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2</xdr:row>
      <xdr:rowOff>85725</xdr:rowOff>
    </xdr:from>
    <xdr:to>
      <xdr:col>19</xdr:col>
      <xdr:colOff>171450</xdr:colOff>
      <xdr:row>8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81225" y="942975"/>
          <a:ext cx="11058525" cy="981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19050</xdr:colOff>
      <xdr:row>2</xdr:row>
      <xdr:rowOff>47625</xdr:rowOff>
    </xdr:from>
    <xdr:to>
      <xdr:col>25</xdr:col>
      <xdr:colOff>180975</xdr:colOff>
      <xdr:row>43</xdr:row>
      <xdr:rowOff>95250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849350" y="904875"/>
          <a:ext cx="3590925" cy="7077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38100</xdr:colOff>
      <xdr:row>9</xdr:row>
      <xdr:rowOff>114300</xdr:rowOff>
    </xdr:from>
    <xdr:to>
      <xdr:col>20</xdr:col>
      <xdr:colOff>190500</xdr:colOff>
      <xdr:row>15</xdr:row>
      <xdr:rowOff>38100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33600" y="2343150"/>
          <a:ext cx="11811000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38100</xdr:colOff>
      <xdr:row>17</xdr:row>
      <xdr:rowOff>9525</xdr:rowOff>
    </xdr:from>
    <xdr:to>
      <xdr:col>18</xdr:col>
      <xdr:colOff>476250</xdr:colOff>
      <xdr:row>22</xdr:row>
      <xdr:rowOff>19050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133600" y="3781425"/>
          <a:ext cx="10725150" cy="866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66675</xdr:colOff>
      <xdr:row>23</xdr:row>
      <xdr:rowOff>142875</xdr:rowOff>
    </xdr:from>
    <xdr:to>
      <xdr:col>19</xdr:col>
      <xdr:colOff>200025</xdr:colOff>
      <xdr:row>31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162175" y="4943475"/>
          <a:ext cx="11106150" cy="1228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38100</xdr:colOff>
      <xdr:row>32</xdr:row>
      <xdr:rowOff>0</xdr:rowOff>
    </xdr:from>
    <xdr:to>
      <xdr:col>20</xdr:col>
      <xdr:colOff>323850</xdr:colOff>
      <xdr:row>40</xdr:row>
      <xdr:rowOff>66675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209800" y="6000750"/>
          <a:ext cx="11944350" cy="143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42</xdr:row>
      <xdr:rowOff>0</xdr:rowOff>
    </xdr:from>
    <xdr:to>
      <xdr:col>19</xdr:col>
      <xdr:colOff>628650</xdr:colOff>
      <xdr:row>46</xdr:row>
      <xdr:rowOff>85725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219325" y="7715250"/>
          <a:ext cx="11553825" cy="771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28575</xdr:colOff>
      <xdr:row>47</xdr:row>
      <xdr:rowOff>38100</xdr:rowOff>
    </xdr:from>
    <xdr:to>
      <xdr:col>18</xdr:col>
      <xdr:colOff>76200</xdr:colOff>
      <xdr:row>51</xdr:row>
      <xdr:rowOff>66675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200275" y="8610600"/>
          <a:ext cx="10334625" cy="714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28575</xdr:colOff>
      <xdr:row>53</xdr:row>
      <xdr:rowOff>0</xdr:rowOff>
    </xdr:from>
    <xdr:to>
      <xdr:col>19</xdr:col>
      <xdr:colOff>19050</xdr:colOff>
      <xdr:row>57</xdr:row>
      <xdr:rowOff>9525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200275" y="9601200"/>
          <a:ext cx="10963275" cy="69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58</xdr:row>
      <xdr:rowOff>19050</xdr:rowOff>
    </xdr:from>
    <xdr:to>
      <xdr:col>18</xdr:col>
      <xdr:colOff>19050</xdr:colOff>
      <xdr:row>62</xdr:row>
      <xdr:rowOff>114300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219325" y="10477500"/>
          <a:ext cx="10258425" cy="781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104775</xdr:colOff>
      <xdr:row>64</xdr:row>
      <xdr:rowOff>0</xdr:rowOff>
    </xdr:from>
    <xdr:to>
      <xdr:col>18</xdr:col>
      <xdr:colOff>419100</xdr:colOff>
      <xdr:row>68</xdr:row>
      <xdr:rowOff>114300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276475" y="11487150"/>
          <a:ext cx="10601325" cy="800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85725</xdr:colOff>
      <xdr:row>69</xdr:row>
      <xdr:rowOff>142875</xdr:rowOff>
    </xdr:from>
    <xdr:to>
      <xdr:col>17</xdr:col>
      <xdr:colOff>400050</xdr:colOff>
      <xdr:row>73</xdr:row>
      <xdr:rowOff>28575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257425" y="12487275"/>
          <a:ext cx="991552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74</xdr:row>
      <xdr:rowOff>66675</xdr:rowOff>
    </xdr:from>
    <xdr:to>
      <xdr:col>17</xdr:col>
      <xdr:colOff>600075</xdr:colOff>
      <xdr:row>77</xdr:row>
      <xdr:rowOff>133350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219325" y="12753975"/>
          <a:ext cx="10153650" cy="581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28575</xdr:colOff>
      <xdr:row>79</xdr:row>
      <xdr:rowOff>0</xdr:rowOff>
    </xdr:from>
    <xdr:to>
      <xdr:col>17</xdr:col>
      <xdr:colOff>476250</xdr:colOff>
      <xdr:row>82</xdr:row>
      <xdr:rowOff>38100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200275" y="13544550"/>
          <a:ext cx="10048875" cy="55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38100</xdr:colOff>
      <xdr:row>83</xdr:row>
      <xdr:rowOff>47625</xdr:rowOff>
    </xdr:from>
    <xdr:to>
      <xdr:col>17</xdr:col>
      <xdr:colOff>666750</xdr:colOff>
      <xdr:row>86</xdr:row>
      <xdr:rowOff>142875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209800" y="14277975"/>
          <a:ext cx="10229850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256"/>
  <sheetViews>
    <sheetView workbookViewId="0"/>
  </sheetViews>
  <sheetFormatPr defaultRowHeight="13.5"/>
  <cols>
    <col min="1" max="1" width="12" bestFit="1" customWidth="1"/>
    <col min="2" max="2" width="10" bestFit="1" customWidth="1"/>
    <col min="3" max="3" width="26.125" bestFit="1" customWidth="1"/>
    <col min="4" max="4" width="10" bestFit="1" customWidth="1"/>
    <col min="6" max="6" width="10" bestFit="1" customWidth="1"/>
    <col min="7" max="7" width="9" bestFit="1" customWidth="1"/>
    <col min="8" max="9" width="11" bestFit="1" customWidth="1"/>
    <col min="12" max="12" width="9.125" customWidth="1"/>
    <col min="15" max="15" width="14.75" bestFit="1" customWidth="1"/>
    <col min="16" max="16" width="15" bestFit="1" customWidth="1"/>
    <col min="21" max="21" width="11" bestFit="1" customWidth="1"/>
  </cols>
  <sheetData>
    <row r="2" spans="1:17">
      <c r="A2" t="s">
        <v>3</v>
      </c>
      <c r="B2" t="s">
        <v>0</v>
      </c>
      <c r="C2" t="s">
        <v>1</v>
      </c>
      <c r="D2" t="s">
        <v>2</v>
      </c>
      <c r="F2" t="s">
        <v>4</v>
      </c>
      <c r="J2" t="s">
        <v>5</v>
      </c>
      <c r="K2" t="s">
        <v>15</v>
      </c>
      <c r="L2" t="s">
        <v>17</v>
      </c>
      <c r="O2" s="5" t="s">
        <v>51</v>
      </c>
      <c r="P2" s="5">
        <v>4</v>
      </c>
      <c r="Q2" s="5"/>
    </row>
    <row r="3" spans="1:17">
      <c r="A3">
        <f>AVERAGE(B3:B20)</f>
        <v>2628.3333333333335</v>
      </c>
      <c r="B3">
        <v>2831</v>
      </c>
      <c r="C3">
        <v>20180713</v>
      </c>
      <c r="D3">
        <v>3000</v>
      </c>
      <c r="E3">
        <f>B3/D3</f>
        <v>0.94366666666666665</v>
      </c>
      <c r="F3">
        <f>AVERAGE(E3:E19)</f>
        <v>0.87611111111111106</v>
      </c>
      <c r="I3">
        <v>10000</v>
      </c>
      <c r="J3" s="2" t="s">
        <v>6</v>
      </c>
      <c r="K3">
        <v>4</v>
      </c>
      <c r="L3">
        <v>10</v>
      </c>
      <c r="O3" s="5" t="s">
        <v>52</v>
      </c>
      <c r="P3" s="5">
        <v>4</v>
      </c>
      <c r="Q3" s="5"/>
    </row>
    <row r="4" spans="1:17">
      <c r="B4">
        <v>2806</v>
      </c>
      <c r="C4">
        <v>20180926</v>
      </c>
      <c r="D4">
        <v>3000</v>
      </c>
      <c r="E4">
        <f t="shared" ref="E4:E9" si="0">B4/D4</f>
        <v>0.93533333333333335</v>
      </c>
      <c r="J4" t="s">
        <v>10</v>
      </c>
      <c r="O4" s="5" t="s">
        <v>53</v>
      </c>
      <c r="P4" s="5">
        <v>4</v>
      </c>
      <c r="Q4" s="5"/>
    </row>
    <row r="5" spans="1:17">
      <c r="B5">
        <v>2583</v>
      </c>
      <c r="C5">
        <v>20181011</v>
      </c>
      <c r="D5">
        <v>3000</v>
      </c>
      <c r="E5">
        <f t="shared" si="0"/>
        <v>0.86099999999999999</v>
      </c>
      <c r="I5">
        <v>10000</v>
      </c>
      <c r="J5" s="2" t="s">
        <v>7</v>
      </c>
      <c r="K5">
        <v>3</v>
      </c>
      <c r="L5">
        <v>7.48</v>
      </c>
      <c r="O5" s="5" t="s">
        <v>54</v>
      </c>
      <c r="P5" s="5">
        <v>4</v>
      </c>
      <c r="Q5" s="5"/>
    </row>
    <row r="6" spans="1:17">
      <c r="B6">
        <v>2593</v>
      </c>
      <c r="C6">
        <v>20181214</v>
      </c>
      <c r="D6">
        <v>3000</v>
      </c>
      <c r="E6">
        <f t="shared" si="0"/>
        <v>0.86433333333333329</v>
      </c>
      <c r="J6" s="1" t="s">
        <v>8</v>
      </c>
      <c r="K6">
        <v>2</v>
      </c>
      <c r="L6">
        <v>7.88</v>
      </c>
      <c r="O6" s="5" t="s">
        <v>55</v>
      </c>
      <c r="P6" s="5">
        <v>10</v>
      </c>
      <c r="Q6" s="5"/>
    </row>
    <row r="7" spans="1:17">
      <c r="B7">
        <v>2536</v>
      </c>
      <c r="C7">
        <v>20181220</v>
      </c>
      <c r="D7">
        <v>3000</v>
      </c>
      <c r="E7">
        <f t="shared" si="0"/>
        <v>0.84533333333333338</v>
      </c>
      <c r="J7" s="1" t="s">
        <v>9</v>
      </c>
      <c r="K7" t="s">
        <v>16</v>
      </c>
      <c r="L7">
        <v>6.49</v>
      </c>
      <c r="O7" s="5"/>
      <c r="P7" s="5"/>
      <c r="Q7" s="6">
        <f>SUM(P2:P6)/P15</f>
        <v>0.43333333333333335</v>
      </c>
    </row>
    <row r="8" spans="1:17">
      <c r="B8">
        <v>2516</v>
      </c>
      <c r="C8">
        <v>20181221</v>
      </c>
      <c r="D8">
        <v>3000</v>
      </c>
      <c r="E8">
        <f t="shared" si="0"/>
        <v>0.83866666666666667</v>
      </c>
      <c r="J8" t="s">
        <v>11</v>
      </c>
      <c r="O8" s="5" t="s">
        <v>56</v>
      </c>
      <c r="P8" s="5">
        <v>10</v>
      </c>
      <c r="Q8" s="5"/>
    </row>
    <row r="9" spans="1:17">
      <c r="B9">
        <v>2564</v>
      </c>
      <c r="C9">
        <v>20190116</v>
      </c>
      <c r="D9">
        <v>3000</v>
      </c>
      <c r="E9">
        <f t="shared" si="0"/>
        <v>0.85466666666666669</v>
      </c>
      <c r="I9">
        <v>10000</v>
      </c>
      <c r="J9" s="2" t="s">
        <v>12</v>
      </c>
      <c r="K9">
        <v>4</v>
      </c>
      <c r="L9">
        <v>8.6199999999999992</v>
      </c>
      <c r="O9" s="5" t="s">
        <v>57</v>
      </c>
      <c r="P9" s="5">
        <v>10</v>
      </c>
      <c r="Q9" s="5"/>
    </row>
    <row r="10" spans="1:17">
      <c r="A10" t="s">
        <v>18</v>
      </c>
      <c r="B10">
        <v>2564</v>
      </c>
      <c r="C10">
        <v>20190116</v>
      </c>
      <c r="D10">
        <v>3000</v>
      </c>
      <c r="E10">
        <f t="shared" ref="E10:E11" si="1">B10/D10</f>
        <v>0.85466666666666669</v>
      </c>
      <c r="J10" s="1" t="s">
        <v>13</v>
      </c>
      <c r="K10">
        <v>4</v>
      </c>
      <c r="L10">
        <v>7.81</v>
      </c>
      <c r="O10" s="5"/>
      <c r="P10" s="5"/>
      <c r="Q10" s="6">
        <f>SUM(P8:P9)/P15</f>
        <v>0.33333333333333331</v>
      </c>
    </row>
    <row r="11" spans="1:17">
      <c r="B11">
        <v>2662</v>
      </c>
      <c r="C11">
        <v>20190212</v>
      </c>
      <c r="D11">
        <v>3000</v>
      </c>
      <c r="E11">
        <f t="shared" si="1"/>
        <v>0.88733333333333331</v>
      </c>
      <c r="J11" s="1" t="s">
        <v>14</v>
      </c>
      <c r="K11">
        <v>4</v>
      </c>
      <c r="L11">
        <v>8.6199999999999992</v>
      </c>
      <c r="O11" s="5" t="s">
        <v>58</v>
      </c>
      <c r="P11" s="5">
        <v>4</v>
      </c>
      <c r="Q11" s="5"/>
    </row>
    <row r="12" spans="1:17">
      <c r="O12" s="5"/>
      <c r="P12" s="5"/>
      <c r="Q12" s="6">
        <f>SUM(P11)/P15</f>
        <v>6.6666666666666666E-2</v>
      </c>
    </row>
    <row r="13" spans="1:17">
      <c r="O13" s="5" t="s">
        <v>59</v>
      </c>
      <c r="P13" s="5">
        <v>10</v>
      </c>
      <c r="Q13" s="5"/>
    </row>
    <row r="14" spans="1:17">
      <c r="O14" s="5"/>
      <c r="P14" s="5"/>
      <c r="Q14" s="6">
        <f>P13/P15</f>
        <v>0.16666666666666666</v>
      </c>
    </row>
    <row r="15" spans="1:17">
      <c r="B15" s="3" t="s">
        <v>19</v>
      </c>
      <c r="F15" t="s">
        <v>49</v>
      </c>
      <c r="G15" t="s">
        <v>46</v>
      </c>
      <c r="O15" s="5"/>
      <c r="P15" s="5">
        <f>SUM(P2:P13)</f>
        <v>60</v>
      </c>
      <c r="Q15" s="5"/>
    </row>
    <row r="16" spans="1:17">
      <c r="B16" s="3" t="s">
        <v>21</v>
      </c>
      <c r="D16" s="3"/>
      <c r="G16" t="s">
        <v>47</v>
      </c>
      <c r="H16" t="s">
        <v>48</v>
      </c>
    </row>
    <row r="17" spans="2:8">
      <c r="B17" s="3" t="s">
        <v>34</v>
      </c>
      <c r="C17" s="3" t="s">
        <v>20</v>
      </c>
      <c r="D17" s="3"/>
      <c r="F17" s="4">
        <v>8.0000000000000004E-4</v>
      </c>
      <c r="G17" s="4">
        <v>1E-3</v>
      </c>
      <c r="H17" s="4">
        <v>5.0000000000000001E-4</v>
      </c>
    </row>
    <row r="18" spans="2:8">
      <c r="B18" s="3" t="s">
        <v>35</v>
      </c>
      <c r="C18" s="3" t="s">
        <v>23</v>
      </c>
      <c r="D18" s="3"/>
    </row>
    <row r="19" spans="2:8">
      <c r="B19" s="3" t="s">
        <v>36</v>
      </c>
      <c r="C19" s="3" t="s">
        <v>24</v>
      </c>
      <c r="D19" s="3"/>
      <c r="F19">
        <v>0</v>
      </c>
      <c r="G19">
        <v>0</v>
      </c>
      <c r="H19">
        <v>0</v>
      </c>
    </row>
    <row r="20" spans="2:8">
      <c r="B20" s="3" t="s">
        <v>37</v>
      </c>
      <c r="C20" s="3" t="s">
        <v>25</v>
      </c>
      <c r="D20" s="3"/>
      <c r="F20" s="4">
        <v>5.0000000000000001E-4</v>
      </c>
      <c r="G20" s="4">
        <v>1E-3</v>
      </c>
      <c r="H20" s="4">
        <v>5.0000000000000001E-4</v>
      </c>
    </row>
    <row r="21" spans="2:8">
      <c r="B21" s="3" t="s">
        <v>38</v>
      </c>
      <c r="C21" s="3" t="s">
        <v>26</v>
      </c>
      <c r="D21" s="3"/>
      <c r="F21" s="4">
        <v>5.9999999999999995E-4</v>
      </c>
      <c r="G21" s="4">
        <v>1E-3</v>
      </c>
      <c r="H21">
        <v>0</v>
      </c>
    </row>
    <row r="22" spans="2:8">
      <c r="B22" s="3"/>
      <c r="C22" s="3"/>
      <c r="D22" s="3"/>
    </row>
    <row r="23" spans="2:8">
      <c r="B23" s="3" t="s">
        <v>139</v>
      </c>
      <c r="C23" s="3" t="s">
        <v>142</v>
      </c>
      <c r="D23" s="3"/>
      <c r="F23">
        <v>0</v>
      </c>
      <c r="G23">
        <v>0</v>
      </c>
      <c r="H23">
        <v>0</v>
      </c>
    </row>
    <row r="24" spans="2:8">
      <c r="B24" s="3" t="s">
        <v>140</v>
      </c>
      <c r="C24" s="3" t="s">
        <v>143</v>
      </c>
      <c r="D24" s="3"/>
      <c r="F24" s="4">
        <v>8.0000000000000004E-4</v>
      </c>
      <c r="G24" s="4">
        <v>1E-3</v>
      </c>
      <c r="H24" s="4">
        <v>5.0000000000000001E-4</v>
      </c>
    </row>
    <row r="25" spans="2:8">
      <c r="B25" s="3" t="s">
        <v>141</v>
      </c>
      <c r="C25" s="3" t="s">
        <v>144</v>
      </c>
      <c r="D25" s="3"/>
      <c r="F25" s="4">
        <v>8.0000000000000004E-4</v>
      </c>
      <c r="G25" s="4">
        <v>1E-3</v>
      </c>
      <c r="H25" s="4">
        <v>5.0000000000000001E-4</v>
      </c>
    </row>
    <row r="26" spans="2:8">
      <c r="B26" s="3"/>
      <c r="C26" s="3"/>
      <c r="D26" s="3"/>
    </row>
    <row r="27" spans="2:8">
      <c r="B27" s="3" t="s">
        <v>22</v>
      </c>
      <c r="D27" s="3"/>
    </row>
    <row r="28" spans="2:8">
      <c r="B28" s="3" t="s">
        <v>39</v>
      </c>
      <c r="C28" s="3" t="s">
        <v>27</v>
      </c>
      <c r="D28" s="3"/>
      <c r="F28" s="4">
        <v>8.0000000000000004E-4</v>
      </c>
      <c r="G28" s="4">
        <v>1E-3</v>
      </c>
      <c r="H28" s="4">
        <v>5.0000000000000001E-4</v>
      </c>
    </row>
    <row r="29" spans="2:8">
      <c r="B29" s="3" t="s">
        <v>40</v>
      </c>
      <c r="C29" s="3" t="s">
        <v>28</v>
      </c>
      <c r="D29" s="3"/>
      <c r="F29" s="4">
        <v>8.0000000000000004E-4</v>
      </c>
      <c r="G29" s="4">
        <v>1.4999999999999999E-2</v>
      </c>
      <c r="H29" s="4">
        <v>7.0000000000000001E-3</v>
      </c>
    </row>
    <row r="30" spans="2:8">
      <c r="B30" s="3" t="s">
        <v>41</v>
      </c>
      <c r="C30" s="3" t="s">
        <v>29</v>
      </c>
      <c r="D30" s="3"/>
      <c r="F30" s="4">
        <v>8.0000000000000004E-4</v>
      </c>
      <c r="G30" s="4">
        <v>1.2E-2</v>
      </c>
      <c r="H30" s="4">
        <v>7.0000000000000001E-3</v>
      </c>
    </row>
    <row r="31" spans="2:8">
      <c r="B31" s="3" t="s">
        <v>42</v>
      </c>
      <c r="C31" s="3" t="s">
        <v>30</v>
      </c>
      <c r="D31" s="3"/>
      <c r="F31" s="4">
        <v>8.0000000000000004E-4</v>
      </c>
      <c r="G31" s="4">
        <v>1E-3</v>
      </c>
      <c r="H31" s="4">
        <v>5.0000000000000001E-4</v>
      </c>
    </row>
    <row r="32" spans="2:8">
      <c r="B32" s="3" t="s">
        <v>43</v>
      </c>
      <c r="C32" s="3" t="s">
        <v>31</v>
      </c>
      <c r="D32" s="3"/>
      <c r="F32" s="4">
        <v>8.0000000000000004E-4</v>
      </c>
      <c r="G32" s="4">
        <v>1E-3</v>
      </c>
      <c r="H32" s="4">
        <v>5.0000000000000001E-4</v>
      </c>
    </row>
    <row r="33" spans="1:12">
      <c r="B33" s="3" t="s">
        <v>44</v>
      </c>
      <c r="C33" s="3" t="s">
        <v>32</v>
      </c>
      <c r="D33" s="3"/>
      <c r="F33" s="4">
        <v>8.0000000000000004E-4</v>
      </c>
      <c r="G33" s="4">
        <v>1E-3</v>
      </c>
      <c r="H33" s="4">
        <v>5.0000000000000001E-4</v>
      </c>
    </row>
    <row r="34" spans="1:12">
      <c r="B34" s="3" t="s">
        <v>45</v>
      </c>
      <c r="C34" s="3" t="s">
        <v>33</v>
      </c>
      <c r="D34" s="3"/>
      <c r="F34" s="4">
        <v>8.0000000000000004E-4</v>
      </c>
      <c r="G34" s="4">
        <v>1E-3</v>
      </c>
      <c r="H34" s="4">
        <v>5.0000000000000001E-4</v>
      </c>
    </row>
    <row r="36" spans="1:12">
      <c r="B36" s="3" t="s">
        <v>97</v>
      </c>
      <c r="C36" s="3" t="s">
        <v>50</v>
      </c>
      <c r="F36" s="4">
        <v>8.0000000000000004E-4</v>
      </c>
      <c r="G36" s="4">
        <v>1E-3</v>
      </c>
      <c r="H36" s="4">
        <v>0</v>
      </c>
    </row>
    <row r="37" spans="1:12">
      <c r="B37" s="3">
        <v>485111</v>
      </c>
      <c r="C37" s="5" t="s">
        <v>56</v>
      </c>
      <c r="F37" s="4">
        <v>8.0000000000000004E-4</v>
      </c>
      <c r="G37" s="4">
        <v>1E-3</v>
      </c>
      <c r="H37" s="4">
        <v>5.0000000000000001E-4</v>
      </c>
    </row>
    <row r="38" spans="1:12">
      <c r="B38" s="3" t="s">
        <v>85</v>
      </c>
      <c r="C38" s="8" t="s">
        <v>83</v>
      </c>
      <c r="F38" s="4">
        <v>0</v>
      </c>
      <c r="G38" s="4">
        <v>0</v>
      </c>
    </row>
    <row r="39" spans="1:12">
      <c r="B39" s="3" t="s">
        <v>88</v>
      </c>
      <c r="C39" s="8" t="s">
        <v>84</v>
      </c>
      <c r="F39" s="4">
        <v>0</v>
      </c>
      <c r="G39" s="4">
        <v>0</v>
      </c>
    </row>
    <row r="40" spans="1:12">
      <c r="B40" s="3" t="s">
        <v>89</v>
      </c>
      <c r="C40" s="8" t="s">
        <v>79</v>
      </c>
      <c r="F40" s="4">
        <v>0</v>
      </c>
      <c r="G40" s="4">
        <v>0</v>
      </c>
    </row>
    <row r="41" spans="1:12">
      <c r="B41" s="3" t="s">
        <v>91</v>
      </c>
      <c r="C41" s="8" t="s">
        <v>82</v>
      </c>
      <c r="F41" s="4">
        <v>0</v>
      </c>
      <c r="G41" s="4">
        <v>0</v>
      </c>
    </row>
    <row r="42" spans="1:12">
      <c r="B42" s="3" t="s">
        <v>93</v>
      </c>
      <c r="C42" s="8" t="s">
        <v>80</v>
      </c>
      <c r="F42" s="4">
        <v>1.5E-3</v>
      </c>
      <c r="G42" s="4">
        <v>5.0000000000000001E-3</v>
      </c>
      <c r="H42" s="4">
        <v>3.0000000000000001E-3</v>
      </c>
    </row>
    <row r="43" spans="1:12">
      <c r="B43" s="3" t="s">
        <v>94</v>
      </c>
      <c r="C43" s="8" t="s">
        <v>81</v>
      </c>
      <c r="F43" s="4">
        <v>1.5E-3</v>
      </c>
      <c r="G43" s="4">
        <v>5.0000000000000001E-3</v>
      </c>
      <c r="H43" s="4">
        <v>2.5000000000000001E-3</v>
      </c>
    </row>
    <row r="44" spans="1:12">
      <c r="B44" s="3" t="s">
        <v>99</v>
      </c>
      <c r="C44" t="s">
        <v>66</v>
      </c>
      <c r="F44" s="4">
        <v>1.5E-3</v>
      </c>
      <c r="G44" s="4">
        <v>5.0000000000000001E-3</v>
      </c>
      <c r="H44" s="4">
        <v>2E-3</v>
      </c>
    </row>
    <row r="47" spans="1:12">
      <c r="A47" s="7">
        <v>43661</v>
      </c>
      <c r="F47" t="s">
        <v>71</v>
      </c>
      <c r="G47" t="s">
        <v>87</v>
      </c>
      <c r="H47" t="s">
        <v>76</v>
      </c>
      <c r="I47" t="s">
        <v>78</v>
      </c>
      <c r="L47" t="s">
        <v>98</v>
      </c>
    </row>
    <row r="48" spans="1:12">
      <c r="A48" t="s">
        <v>60</v>
      </c>
      <c r="B48" s="3" t="s">
        <v>68</v>
      </c>
      <c r="C48" t="s">
        <v>61</v>
      </c>
      <c r="D48">
        <v>16154.27</v>
      </c>
      <c r="F48" s="3">
        <v>1</v>
      </c>
      <c r="G48" s="4">
        <v>1</v>
      </c>
      <c r="H48">
        <f>D48*G48</f>
        <v>16154.27</v>
      </c>
      <c r="I48">
        <f>D48*(1-G48)</f>
        <v>0</v>
      </c>
    </row>
    <row r="49" spans="2:9">
      <c r="B49" s="3" t="s">
        <v>67</v>
      </c>
      <c r="C49" t="s">
        <v>62</v>
      </c>
      <c r="D49">
        <v>16457.18</v>
      </c>
      <c r="F49" s="3">
        <v>1</v>
      </c>
      <c r="G49" s="4">
        <v>1</v>
      </c>
      <c r="H49">
        <f t="shared" ref="H49:H57" si="2">D49*G49</f>
        <v>16457.18</v>
      </c>
      <c r="I49">
        <f t="shared" ref="I49:I57" si="3">D49*(1-G49)</f>
        <v>0</v>
      </c>
    </row>
    <row r="50" spans="2:9">
      <c r="B50" s="3" t="s">
        <v>69</v>
      </c>
      <c r="C50" t="s">
        <v>63</v>
      </c>
      <c r="D50">
        <v>12607.01</v>
      </c>
      <c r="F50" s="3">
        <v>1</v>
      </c>
      <c r="G50" s="4">
        <v>1</v>
      </c>
      <c r="H50">
        <f t="shared" si="2"/>
        <v>12607.01</v>
      </c>
      <c r="I50">
        <f t="shared" si="3"/>
        <v>0</v>
      </c>
    </row>
    <row r="51" spans="2:9">
      <c r="B51" s="3" t="s">
        <v>70</v>
      </c>
      <c r="C51" t="s">
        <v>64</v>
      </c>
      <c r="D51">
        <v>16094.86</v>
      </c>
      <c r="F51" s="3">
        <v>1</v>
      </c>
      <c r="G51" s="4">
        <v>1</v>
      </c>
      <c r="H51">
        <f t="shared" si="2"/>
        <v>16094.86</v>
      </c>
      <c r="I51">
        <f t="shared" si="3"/>
        <v>0</v>
      </c>
    </row>
    <row r="52" spans="2:9">
      <c r="B52" s="3"/>
      <c r="F52" s="3"/>
      <c r="G52" s="4"/>
    </row>
    <row r="53" spans="2:9">
      <c r="B53" s="3">
        <v>202023</v>
      </c>
      <c r="C53" t="s">
        <v>65</v>
      </c>
      <c r="D53">
        <v>10127.48</v>
      </c>
      <c r="F53" s="3" t="s">
        <v>73</v>
      </c>
      <c r="G53" s="4">
        <v>0.7</v>
      </c>
      <c r="H53">
        <f t="shared" si="2"/>
        <v>7089.235999999999</v>
      </c>
      <c r="I53">
        <f t="shared" si="3"/>
        <v>3038.2440000000001</v>
      </c>
    </row>
    <row r="54" spans="2:9">
      <c r="B54" s="3" t="s">
        <v>99</v>
      </c>
      <c r="C54" t="s">
        <v>66</v>
      </c>
      <c r="D54">
        <v>14605.67</v>
      </c>
      <c r="F54" s="3" t="s">
        <v>74</v>
      </c>
      <c r="G54" s="4">
        <v>0.8</v>
      </c>
      <c r="H54">
        <f t="shared" si="2"/>
        <v>11684.536</v>
      </c>
      <c r="I54">
        <f t="shared" si="3"/>
        <v>2921.1339999999996</v>
      </c>
    </row>
    <row r="55" spans="2:9">
      <c r="F55" s="3"/>
      <c r="G55" s="4"/>
    </row>
    <row r="56" spans="2:9">
      <c r="B56" s="3">
        <v>161716</v>
      </c>
      <c r="C56" s="3" t="s">
        <v>50</v>
      </c>
      <c r="D56">
        <v>100643.55</v>
      </c>
      <c r="F56" s="3" t="s">
        <v>72</v>
      </c>
      <c r="G56" s="4">
        <v>0</v>
      </c>
      <c r="H56">
        <f t="shared" si="2"/>
        <v>0</v>
      </c>
      <c r="I56">
        <f t="shared" si="3"/>
        <v>100643.55</v>
      </c>
    </row>
    <row r="57" spans="2:9">
      <c r="B57" s="3">
        <v>485111</v>
      </c>
      <c r="C57" s="5" t="s">
        <v>56</v>
      </c>
      <c r="D57">
        <v>132510.91</v>
      </c>
      <c r="F57" s="3" t="s">
        <v>75</v>
      </c>
      <c r="G57" s="4">
        <v>0.1</v>
      </c>
      <c r="H57">
        <f t="shared" si="2"/>
        <v>13251.091</v>
      </c>
      <c r="I57">
        <f t="shared" si="3"/>
        <v>119259.819</v>
      </c>
    </row>
    <row r="58" spans="2:9">
      <c r="B58" s="3"/>
      <c r="C58" s="5"/>
      <c r="F58" s="3"/>
      <c r="G58" s="4"/>
    </row>
    <row r="59" spans="2:9">
      <c r="B59" s="3" t="s">
        <v>85</v>
      </c>
      <c r="C59" s="8" t="s">
        <v>83</v>
      </c>
      <c r="F59" s="3" t="s">
        <v>86</v>
      </c>
      <c r="G59" s="4">
        <v>0.2</v>
      </c>
    </row>
    <row r="60" spans="2:9">
      <c r="B60" s="3" t="s">
        <v>88</v>
      </c>
      <c r="C60" s="8" t="s">
        <v>84</v>
      </c>
      <c r="F60" s="3" t="s">
        <v>86</v>
      </c>
      <c r="G60" s="4">
        <v>0.2</v>
      </c>
    </row>
    <row r="61" spans="2:9">
      <c r="B61" s="3" t="s">
        <v>89</v>
      </c>
      <c r="C61" s="8" t="s">
        <v>79</v>
      </c>
      <c r="F61" s="3" t="s">
        <v>90</v>
      </c>
      <c r="G61" s="4">
        <v>0.3</v>
      </c>
    </row>
    <row r="62" spans="2:9">
      <c r="B62" s="3" t="s">
        <v>91</v>
      </c>
      <c r="C62" s="8" t="s">
        <v>82</v>
      </c>
      <c r="F62" s="3" t="s">
        <v>73</v>
      </c>
      <c r="G62" s="4">
        <v>0.7</v>
      </c>
    </row>
    <row r="63" spans="2:9">
      <c r="B63" s="3" t="s">
        <v>93</v>
      </c>
      <c r="C63" s="8" t="s">
        <v>80</v>
      </c>
      <c r="F63" s="3" t="s">
        <v>92</v>
      </c>
      <c r="G63" s="4">
        <v>0.5</v>
      </c>
    </row>
    <row r="64" spans="2:9">
      <c r="B64" s="3" t="s">
        <v>94</v>
      </c>
      <c r="C64" s="8" t="s">
        <v>81</v>
      </c>
      <c r="F64" s="3" t="s">
        <v>95</v>
      </c>
      <c r="G64" s="4">
        <v>0.9</v>
      </c>
    </row>
    <row r="65" spans="1:12">
      <c r="B65" s="3"/>
      <c r="C65" s="8"/>
    </row>
    <row r="66" spans="1:12">
      <c r="G66" t="s">
        <v>77</v>
      </c>
      <c r="H66">
        <f>SUM(H48:H64)</f>
        <v>93338.183000000005</v>
      </c>
      <c r="I66">
        <f>SUM(I48:I64)</f>
        <v>225862.747</v>
      </c>
      <c r="K66">
        <f>H66+I66</f>
        <v>319200.93</v>
      </c>
    </row>
    <row r="68" spans="1:12">
      <c r="A68" t="s">
        <v>96</v>
      </c>
      <c r="B68" s="3" t="s">
        <v>68</v>
      </c>
      <c r="C68" t="s">
        <v>61</v>
      </c>
      <c r="D68">
        <v>16154.27</v>
      </c>
      <c r="F68" s="3">
        <v>1</v>
      </c>
      <c r="G68" s="4">
        <v>1</v>
      </c>
      <c r="H68">
        <f>D68*G68</f>
        <v>16154.27</v>
      </c>
      <c r="I68">
        <f>D68*(1-G68)</f>
        <v>0</v>
      </c>
    </row>
    <row r="69" spans="1:12">
      <c r="B69" s="3" t="s">
        <v>67</v>
      </c>
      <c r="C69" t="s">
        <v>62</v>
      </c>
      <c r="D69">
        <v>16457.18</v>
      </c>
      <c r="F69" s="3">
        <v>1</v>
      </c>
      <c r="G69" s="4">
        <v>1</v>
      </c>
      <c r="H69">
        <f t="shared" ref="H69:H84" si="4">D69*G69</f>
        <v>16457.18</v>
      </c>
      <c r="I69">
        <f t="shared" ref="I69:I84" si="5">D69*(1-G69)</f>
        <v>0</v>
      </c>
    </row>
    <row r="70" spans="1:12">
      <c r="B70" s="3" t="s">
        <v>69</v>
      </c>
      <c r="C70" t="s">
        <v>63</v>
      </c>
      <c r="D70">
        <v>12607.01</v>
      </c>
      <c r="F70" s="3">
        <v>1</v>
      </c>
      <c r="G70" s="4">
        <v>1</v>
      </c>
      <c r="H70">
        <f t="shared" si="4"/>
        <v>12607.01</v>
      </c>
      <c r="I70">
        <f t="shared" si="5"/>
        <v>0</v>
      </c>
    </row>
    <row r="71" spans="1:12">
      <c r="B71" s="3" t="s">
        <v>70</v>
      </c>
      <c r="C71" t="s">
        <v>64</v>
      </c>
      <c r="D71">
        <v>16094.86</v>
      </c>
      <c r="F71" s="3">
        <v>1</v>
      </c>
      <c r="G71" s="4">
        <v>1</v>
      </c>
      <c r="H71">
        <f t="shared" si="4"/>
        <v>16094.86</v>
      </c>
      <c r="I71">
        <f t="shared" si="5"/>
        <v>0</v>
      </c>
    </row>
    <row r="72" spans="1:12">
      <c r="B72" s="3"/>
      <c r="F72" s="3"/>
      <c r="G72" s="4"/>
      <c r="H72">
        <f t="shared" si="4"/>
        <v>0</v>
      </c>
      <c r="I72">
        <f t="shared" si="5"/>
        <v>0</v>
      </c>
    </row>
    <row r="73" spans="1:12">
      <c r="B73" s="3" t="s">
        <v>101</v>
      </c>
      <c r="C73" t="s">
        <v>65</v>
      </c>
      <c r="D73" s="9">
        <v>30627.48</v>
      </c>
      <c r="F73" s="3" t="s">
        <v>73</v>
      </c>
      <c r="G73" s="4">
        <v>0.7</v>
      </c>
      <c r="H73">
        <f t="shared" si="4"/>
        <v>21439.235999999997</v>
      </c>
      <c r="I73">
        <f t="shared" si="5"/>
        <v>9188.2440000000006</v>
      </c>
      <c r="L73">
        <v>0</v>
      </c>
    </row>
    <row r="74" spans="1:12">
      <c r="B74" s="3" t="s">
        <v>100</v>
      </c>
      <c r="C74" t="s">
        <v>66</v>
      </c>
      <c r="D74">
        <v>14605.67</v>
      </c>
      <c r="F74" s="3" t="s">
        <v>74</v>
      </c>
      <c r="G74" s="4">
        <v>0.8</v>
      </c>
      <c r="H74">
        <f t="shared" si="4"/>
        <v>11684.536</v>
      </c>
      <c r="I74">
        <f t="shared" si="5"/>
        <v>2921.1339999999996</v>
      </c>
    </row>
    <row r="75" spans="1:12">
      <c r="F75" s="3"/>
      <c r="G75" s="4"/>
      <c r="H75">
        <f t="shared" si="4"/>
        <v>0</v>
      </c>
      <c r="I75">
        <f t="shared" si="5"/>
        <v>0</v>
      </c>
    </row>
    <row r="76" spans="1:12">
      <c r="B76" s="3">
        <v>161716</v>
      </c>
      <c r="C76" s="3" t="s">
        <v>50</v>
      </c>
      <c r="D76" s="9">
        <v>0</v>
      </c>
      <c r="F76" s="3" t="s">
        <v>72</v>
      </c>
      <c r="G76" s="4">
        <v>0</v>
      </c>
      <c r="H76">
        <f t="shared" si="4"/>
        <v>0</v>
      </c>
      <c r="I76">
        <f t="shared" si="5"/>
        <v>0</v>
      </c>
      <c r="L76">
        <v>100</v>
      </c>
    </row>
    <row r="77" spans="1:12">
      <c r="B77" s="3" t="s">
        <v>134</v>
      </c>
      <c r="C77" s="5" t="s">
        <v>56</v>
      </c>
      <c r="D77" s="9">
        <v>82510.91</v>
      </c>
      <c r="F77" s="3" t="s">
        <v>75</v>
      </c>
      <c r="G77" s="4">
        <v>0.1</v>
      </c>
      <c r="H77">
        <f t="shared" si="4"/>
        <v>8251.0910000000003</v>
      </c>
      <c r="I77">
        <f t="shared" si="5"/>
        <v>74259.819000000003</v>
      </c>
      <c r="L77">
        <v>50</v>
      </c>
    </row>
    <row r="78" spans="1:12">
      <c r="B78" s="3"/>
      <c r="C78" s="5"/>
      <c r="F78" s="3"/>
      <c r="G78" s="4"/>
      <c r="H78">
        <f t="shared" si="4"/>
        <v>0</v>
      </c>
      <c r="I78">
        <f t="shared" si="5"/>
        <v>0</v>
      </c>
    </row>
    <row r="79" spans="1:12">
      <c r="B79" s="3" t="s">
        <v>85</v>
      </c>
      <c r="C79" s="8" t="s">
        <v>83</v>
      </c>
      <c r="D79" s="9">
        <v>30000</v>
      </c>
      <c r="F79" s="3" t="s">
        <v>86</v>
      </c>
      <c r="G79" s="4">
        <v>0.2</v>
      </c>
      <c r="H79">
        <f t="shared" si="4"/>
        <v>6000</v>
      </c>
      <c r="I79">
        <f t="shared" si="5"/>
        <v>24000</v>
      </c>
      <c r="L79">
        <v>0</v>
      </c>
    </row>
    <row r="80" spans="1:12">
      <c r="B80" s="3" t="s">
        <v>88</v>
      </c>
      <c r="C80" s="8" t="s">
        <v>84</v>
      </c>
      <c r="D80" s="9">
        <v>20000</v>
      </c>
      <c r="F80" s="3" t="s">
        <v>86</v>
      </c>
      <c r="G80" s="4">
        <v>0.2</v>
      </c>
      <c r="H80">
        <f t="shared" si="4"/>
        <v>4000</v>
      </c>
      <c r="I80">
        <f t="shared" si="5"/>
        <v>16000</v>
      </c>
      <c r="L80">
        <v>0</v>
      </c>
    </row>
    <row r="81" spans="1:12">
      <c r="B81" s="3" t="s">
        <v>89</v>
      </c>
      <c r="C81" s="8" t="s">
        <v>79</v>
      </c>
      <c r="D81" s="9">
        <v>20000</v>
      </c>
      <c r="F81" s="3" t="s">
        <v>90</v>
      </c>
      <c r="G81" s="4">
        <v>0.3</v>
      </c>
      <c r="H81">
        <f t="shared" si="4"/>
        <v>6000</v>
      </c>
      <c r="I81">
        <f t="shared" si="5"/>
        <v>14000</v>
      </c>
      <c r="L81">
        <v>0</v>
      </c>
    </row>
    <row r="82" spans="1:12">
      <c r="B82" s="3" t="s">
        <v>91</v>
      </c>
      <c r="C82" s="8" t="s">
        <v>82</v>
      </c>
      <c r="D82" s="9">
        <v>20000</v>
      </c>
      <c r="F82" s="3" t="s">
        <v>73</v>
      </c>
      <c r="G82" s="4">
        <v>0.7</v>
      </c>
      <c r="H82">
        <f t="shared" si="4"/>
        <v>14000</v>
      </c>
      <c r="I82">
        <f t="shared" si="5"/>
        <v>6000.0000000000009</v>
      </c>
      <c r="L82">
        <v>0</v>
      </c>
    </row>
    <row r="83" spans="1:12">
      <c r="B83" s="3" t="s">
        <v>93</v>
      </c>
      <c r="C83" s="8" t="s">
        <v>80</v>
      </c>
      <c r="D83" s="9">
        <v>20000</v>
      </c>
      <c r="F83" s="3" t="s">
        <v>92</v>
      </c>
      <c r="G83" s="4">
        <v>0.5</v>
      </c>
      <c r="H83">
        <f t="shared" si="4"/>
        <v>10000</v>
      </c>
      <c r="I83">
        <f t="shared" si="5"/>
        <v>10000</v>
      </c>
      <c r="L83">
        <v>30</v>
      </c>
    </row>
    <row r="84" spans="1:12">
      <c r="B84" s="3" t="s">
        <v>135</v>
      </c>
      <c r="C84" s="8" t="s">
        <v>81</v>
      </c>
      <c r="D84" s="9">
        <v>20000</v>
      </c>
      <c r="F84" s="3" t="s">
        <v>95</v>
      </c>
      <c r="G84" s="4">
        <v>0.9</v>
      </c>
      <c r="H84">
        <f t="shared" si="4"/>
        <v>18000</v>
      </c>
      <c r="I84">
        <f t="shared" si="5"/>
        <v>1999.9999999999995</v>
      </c>
      <c r="L84">
        <v>30</v>
      </c>
    </row>
    <row r="85" spans="1:12">
      <c r="B85" s="3"/>
      <c r="C85" s="8"/>
    </row>
    <row r="86" spans="1:12">
      <c r="G86" t="s">
        <v>77</v>
      </c>
      <c r="H86">
        <f>SUM(H68:H84)</f>
        <v>160688.18300000002</v>
      </c>
      <c r="I86">
        <f>SUM(I68:I84)</f>
        <v>158369.19699999999</v>
      </c>
      <c r="K86">
        <f>H86+I86</f>
        <v>319057.38</v>
      </c>
    </row>
    <row r="88" spans="1:12">
      <c r="A88" s="7">
        <v>43734</v>
      </c>
      <c r="F88" t="s">
        <v>71</v>
      </c>
      <c r="G88" t="s">
        <v>87</v>
      </c>
      <c r="H88" t="s">
        <v>76</v>
      </c>
      <c r="I88" t="s">
        <v>78</v>
      </c>
      <c r="J88" t="s">
        <v>123</v>
      </c>
      <c r="K88" t="s">
        <v>131</v>
      </c>
    </row>
    <row r="89" spans="1:12">
      <c r="A89" t="s">
        <v>146</v>
      </c>
      <c r="B89" s="3" t="s">
        <v>68</v>
      </c>
      <c r="C89" t="s">
        <v>61</v>
      </c>
      <c r="D89">
        <v>20700.900000000001</v>
      </c>
      <c r="G89" s="4">
        <v>1</v>
      </c>
      <c r="H89">
        <f>D89*G89</f>
        <v>20700.900000000001</v>
      </c>
      <c r="I89">
        <f>D89*(1-G89)</f>
        <v>0</v>
      </c>
    </row>
    <row r="90" spans="1:12">
      <c r="B90" s="3" t="s">
        <v>67</v>
      </c>
      <c r="C90" t="s">
        <v>62</v>
      </c>
      <c r="D90">
        <v>19449.18</v>
      </c>
      <c r="G90" s="4">
        <v>1</v>
      </c>
      <c r="H90">
        <f t="shared" ref="H90:H105" si="6">D90*G90</f>
        <v>19449.18</v>
      </c>
      <c r="I90">
        <f t="shared" ref="I90:I105" si="7">D90*(1-G90)</f>
        <v>0</v>
      </c>
    </row>
    <row r="91" spans="1:12">
      <c r="B91" s="3" t="s">
        <v>69</v>
      </c>
      <c r="C91" t="s">
        <v>63</v>
      </c>
      <c r="D91">
        <v>3347.92</v>
      </c>
      <c r="G91" s="4">
        <v>1</v>
      </c>
      <c r="H91">
        <f t="shared" si="6"/>
        <v>3347.92</v>
      </c>
      <c r="I91">
        <f t="shared" si="7"/>
        <v>0</v>
      </c>
    </row>
    <row r="92" spans="1:12">
      <c r="B92" s="3" t="s">
        <v>70</v>
      </c>
      <c r="C92" t="s">
        <v>64</v>
      </c>
      <c r="D92">
        <v>16742.21</v>
      </c>
      <c r="G92" s="4">
        <v>1</v>
      </c>
      <c r="H92">
        <f t="shared" si="6"/>
        <v>16742.21</v>
      </c>
      <c r="I92">
        <f t="shared" si="7"/>
        <v>0</v>
      </c>
    </row>
    <row r="93" spans="1:12">
      <c r="B93" s="3"/>
    </row>
    <row r="94" spans="1:12">
      <c r="B94" s="3" t="s">
        <v>101</v>
      </c>
      <c r="C94" t="s">
        <v>65</v>
      </c>
      <c r="D94">
        <v>33241.14</v>
      </c>
      <c r="F94" s="3" t="s">
        <v>74</v>
      </c>
      <c r="G94" s="4">
        <v>0.8</v>
      </c>
      <c r="H94">
        <f t="shared" si="6"/>
        <v>26592.912</v>
      </c>
      <c r="I94">
        <f t="shared" si="7"/>
        <v>6648.2279999999982</v>
      </c>
    </row>
    <row r="95" spans="1:12">
      <c r="B95" s="3" t="s">
        <v>100</v>
      </c>
      <c r="C95" t="s">
        <v>66</v>
      </c>
      <c r="D95">
        <v>16370.06</v>
      </c>
      <c r="F95" s="3" t="s">
        <v>73</v>
      </c>
      <c r="G95" s="4">
        <v>0.7</v>
      </c>
      <c r="H95">
        <f t="shared" si="6"/>
        <v>11459.041999999999</v>
      </c>
      <c r="I95">
        <f t="shared" si="7"/>
        <v>4911.0180000000009</v>
      </c>
    </row>
    <row r="96" spans="1:12">
      <c r="H96">
        <f t="shared" si="6"/>
        <v>0</v>
      </c>
      <c r="I96">
        <f t="shared" si="7"/>
        <v>0</v>
      </c>
    </row>
    <row r="97" spans="1:14">
      <c r="B97" s="3">
        <v>161716</v>
      </c>
      <c r="C97" s="3" t="s">
        <v>50</v>
      </c>
      <c r="D97">
        <v>0</v>
      </c>
      <c r="H97">
        <f t="shared" si="6"/>
        <v>0</v>
      </c>
      <c r="I97">
        <f t="shared" si="7"/>
        <v>0</v>
      </c>
    </row>
    <row r="98" spans="1:14">
      <c r="B98" s="3" t="s">
        <v>134</v>
      </c>
      <c r="C98" s="5" t="s">
        <v>56</v>
      </c>
      <c r="D98">
        <v>83720.11</v>
      </c>
      <c r="F98" s="3" t="s">
        <v>75</v>
      </c>
      <c r="G98" s="4">
        <v>0.1</v>
      </c>
      <c r="H98">
        <f t="shared" si="6"/>
        <v>8372.0110000000004</v>
      </c>
      <c r="I98">
        <f t="shared" si="7"/>
        <v>75348.099000000002</v>
      </c>
    </row>
    <row r="99" spans="1:14">
      <c r="B99" s="3"/>
      <c r="C99" s="5"/>
      <c r="H99">
        <f t="shared" si="6"/>
        <v>0</v>
      </c>
      <c r="I99">
        <f t="shared" si="7"/>
        <v>0</v>
      </c>
    </row>
    <row r="100" spans="1:14">
      <c r="B100" s="3" t="s">
        <v>85</v>
      </c>
      <c r="C100" s="8" t="s">
        <v>83</v>
      </c>
      <c r="D100">
        <v>30177.96</v>
      </c>
      <c r="F100" s="3" t="s">
        <v>86</v>
      </c>
      <c r="G100" s="4">
        <v>0.2</v>
      </c>
      <c r="H100">
        <f t="shared" si="6"/>
        <v>6035.5920000000006</v>
      </c>
      <c r="I100">
        <f t="shared" si="7"/>
        <v>24142.368000000002</v>
      </c>
    </row>
    <row r="101" spans="1:14">
      <c r="B101" s="3" t="s">
        <v>88</v>
      </c>
      <c r="C101" s="8" t="s">
        <v>84</v>
      </c>
      <c r="D101">
        <v>23280.959999999999</v>
      </c>
      <c r="F101" s="3" t="s">
        <v>75</v>
      </c>
      <c r="G101" s="4">
        <v>0.1</v>
      </c>
      <c r="H101">
        <f t="shared" si="6"/>
        <v>2328.096</v>
      </c>
      <c r="I101">
        <f t="shared" si="7"/>
        <v>20952.864000000001</v>
      </c>
    </row>
    <row r="102" spans="1:14">
      <c r="B102" s="3" t="s">
        <v>89</v>
      </c>
      <c r="C102" s="8" t="s">
        <v>79</v>
      </c>
      <c r="D102">
        <v>20496.11</v>
      </c>
      <c r="F102" s="3" t="s">
        <v>90</v>
      </c>
      <c r="G102" s="4">
        <v>0.3</v>
      </c>
      <c r="H102">
        <f t="shared" si="6"/>
        <v>6148.8329999999996</v>
      </c>
      <c r="I102">
        <f t="shared" si="7"/>
        <v>14347.277</v>
      </c>
    </row>
    <row r="103" spans="1:14">
      <c r="B103" s="3" t="s">
        <v>91</v>
      </c>
      <c r="C103" s="8" t="s">
        <v>82</v>
      </c>
      <c r="D103">
        <v>22128.94</v>
      </c>
      <c r="F103" s="3" t="s">
        <v>74</v>
      </c>
      <c r="G103" s="4">
        <v>0.8</v>
      </c>
      <c r="H103">
        <f t="shared" si="6"/>
        <v>17703.151999999998</v>
      </c>
      <c r="I103">
        <f t="shared" si="7"/>
        <v>4425.7879999999986</v>
      </c>
    </row>
    <row r="104" spans="1:14">
      <c r="B104" s="3" t="s">
        <v>93</v>
      </c>
      <c r="C104" s="8" t="s">
        <v>80</v>
      </c>
      <c r="D104">
        <v>20930.48</v>
      </c>
      <c r="F104" s="3" t="s">
        <v>147</v>
      </c>
      <c r="G104" s="4">
        <v>0.6</v>
      </c>
      <c r="H104">
        <f t="shared" si="6"/>
        <v>12558.287999999999</v>
      </c>
      <c r="I104">
        <f t="shared" si="7"/>
        <v>8372.1920000000009</v>
      </c>
    </row>
    <row r="105" spans="1:14">
      <c r="B105" s="3" t="s">
        <v>135</v>
      </c>
      <c r="C105" s="8" t="s">
        <v>81</v>
      </c>
      <c r="D105">
        <v>18207.59</v>
      </c>
      <c r="E105" t="s">
        <v>148</v>
      </c>
      <c r="F105" s="3" t="s">
        <v>74</v>
      </c>
      <c r="G105" s="4">
        <v>0.8</v>
      </c>
      <c r="H105">
        <f t="shared" si="6"/>
        <v>14566.072</v>
      </c>
      <c r="I105">
        <f t="shared" si="7"/>
        <v>3641.5179999999991</v>
      </c>
    </row>
    <row r="107" spans="1:14">
      <c r="D107">
        <f>SUM(D89:D105)</f>
        <v>328793.56</v>
      </c>
      <c r="G107" t="s">
        <v>77</v>
      </c>
      <c r="H107">
        <f>SUM(H89:H105)</f>
        <v>166004.20799999998</v>
      </c>
      <c r="I107">
        <f>SUM(I89:I105)</f>
        <v>162789.35200000001</v>
      </c>
      <c r="J107">
        <v>15000</v>
      </c>
      <c r="K107">
        <v>54590</v>
      </c>
      <c r="M107" t="s">
        <v>125</v>
      </c>
      <c r="N107">
        <f>SUM(H107:K107)</f>
        <v>398383.56</v>
      </c>
    </row>
    <row r="108" spans="1:14">
      <c r="H108" s="4">
        <f>(H107/$N107)</f>
        <v>0.41669442383616428</v>
      </c>
      <c r="I108" s="4">
        <f t="shared" ref="I108:K108" si="8">(I107/$N107)</f>
        <v>0.40862467316673412</v>
      </c>
      <c r="J108" s="4">
        <f t="shared" si="8"/>
        <v>3.7652156128129381E-2</v>
      </c>
      <c r="K108" s="4">
        <f t="shared" si="8"/>
        <v>0.13702874686897221</v>
      </c>
    </row>
    <row r="111" spans="1:14">
      <c r="A111" s="7">
        <v>43832</v>
      </c>
      <c r="F111" t="s">
        <v>71</v>
      </c>
      <c r="G111" t="s">
        <v>87</v>
      </c>
      <c r="H111" t="s">
        <v>76</v>
      </c>
      <c r="I111" t="s">
        <v>78</v>
      </c>
      <c r="J111" t="s">
        <v>123</v>
      </c>
      <c r="K111" t="s">
        <v>131</v>
      </c>
    </row>
    <row r="112" spans="1:14">
      <c r="A112" t="s">
        <v>60</v>
      </c>
      <c r="B112" s="3" t="s">
        <v>68</v>
      </c>
      <c r="C112" t="s">
        <v>61</v>
      </c>
      <c r="D112">
        <v>20700.900000000001</v>
      </c>
      <c r="G112" s="4">
        <v>1</v>
      </c>
      <c r="H112">
        <f>D112*G112</f>
        <v>20700.900000000001</v>
      </c>
      <c r="I112">
        <f>D112*(1-G112)</f>
        <v>0</v>
      </c>
    </row>
    <row r="113" spans="2:9">
      <c r="B113" s="3" t="s">
        <v>67</v>
      </c>
      <c r="C113" t="s">
        <v>62</v>
      </c>
      <c r="D113">
        <v>19449.18</v>
      </c>
      <c r="G113" s="4">
        <v>1</v>
      </c>
      <c r="H113">
        <f t="shared" ref="H113:H115" si="9">D113*G113</f>
        <v>19449.18</v>
      </c>
      <c r="I113">
        <f t="shared" ref="I113:I115" si="10">D113*(1-G113)</f>
        <v>0</v>
      </c>
    </row>
    <row r="114" spans="2:9">
      <c r="B114" s="3" t="s">
        <v>69</v>
      </c>
      <c r="C114" t="s">
        <v>63</v>
      </c>
      <c r="D114">
        <v>3347.92</v>
      </c>
      <c r="G114" s="4">
        <v>1</v>
      </c>
      <c r="H114">
        <f t="shared" si="9"/>
        <v>3347.92</v>
      </c>
      <c r="I114">
        <f t="shared" si="10"/>
        <v>0</v>
      </c>
    </row>
    <row r="115" spans="2:9">
      <c r="B115" s="3" t="s">
        <v>70</v>
      </c>
      <c r="C115" t="s">
        <v>64</v>
      </c>
      <c r="D115">
        <v>16742.21</v>
      </c>
      <c r="G115" s="4">
        <v>1</v>
      </c>
      <c r="H115">
        <f t="shared" si="9"/>
        <v>16742.21</v>
      </c>
      <c r="I115">
        <f t="shared" si="10"/>
        <v>0</v>
      </c>
    </row>
    <row r="116" spans="2:9">
      <c r="B116" s="3"/>
    </row>
    <row r="117" spans="2:9">
      <c r="B117" s="3" t="s">
        <v>101</v>
      </c>
      <c r="C117" t="s">
        <v>65</v>
      </c>
      <c r="D117">
        <v>33241.14</v>
      </c>
      <c r="F117" s="3" t="s">
        <v>74</v>
      </c>
      <c r="G117" s="4">
        <v>0.8</v>
      </c>
      <c r="H117">
        <f t="shared" ref="H117:H128" si="11">D117*G117</f>
        <v>26592.912</v>
      </c>
      <c r="I117">
        <f t="shared" ref="I117:I128" si="12">D117*(1-G117)</f>
        <v>6648.2279999999982</v>
      </c>
    </row>
    <row r="118" spans="2:9">
      <c r="B118" s="3" t="s">
        <v>99</v>
      </c>
      <c r="C118" t="s">
        <v>66</v>
      </c>
      <c r="D118">
        <v>16370.06</v>
      </c>
      <c r="F118" s="3" t="s">
        <v>73</v>
      </c>
      <c r="G118" s="4">
        <v>0.7</v>
      </c>
      <c r="H118">
        <f t="shared" si="11"/>
        <v>11459.041999999999</v>
      </c>
      <c r="I118">
        <f t="shared" si="12"/>
        <v>4911.0180000000009</v>
      </c>
    </row>
    <row r="119" spans="2:9">
      <c r="H119">
        <f t="shared" si="11"/>
        <v>0</v>
      </c>
      <c r="I119">
        <f t="shared" si="12"/>
        <v>0</v>
      </c>
    </row>
    <row r="120" spans="2:9">
      <c r="B120" s="3">
        <v>161716</v>
      </c>
      <c r="C120" s="3" t="s">
        <v>50</v>
      </c>
      <c r="D120">
        <v>0</v>
      </c>
      <c r="H120">
        <f t="shared" si="11"/>
        <v>0</v>
      </c>
      <c r="I120">
        <f t="shared" si="12"/>
        <v>0</v>
      </c>
    </row>
    <row r="121" spans="2:9">
      <c r="B121" s="3" t="s">
        <v>134</v>
      </c>
      <c r="C121" s="5" t="s">
        <v>56</v>
      </c>
      <c r="D121">
        <v>83720.11</v>
      </c>
      <c r="F121" s="3" t="s">
        <v>75</v>
      </c>
      <c r="G121" s="4">
        <v>0.1</v>
      </c>
      <c r="H121">
        <f t="shared" si="11"/>
        <v>8372.0110000000004</v>
      </c>
      <c r="I121">
        <f t="shared" si="12"/>
        <v>75348.099000000002</v>
      </c>
    </row>
    <row r="122" spans="2:9">
      <c r="B122" s="3"/>
      <c r="C122" s="5"/>
      <c r="H122">
        <f t="shared" si="11"/>
        <v>0</v>
      </c>
      <c r="I122">
        <f t="shared" si="12"/>
        <v>0</v>
      </c>
    </row>
    <row r="123" spans="2:9">
      <c r="B123" s="3" t="s">
        <v>85</v>
      </c>
      <c r="C123" s="8" t="s">
        <v>83</v>
      </c>
      <c r="D123">
        <v>30177.96</v>
      </c>
      <c r="F123" s="3" t="s">
        <v>86</v>
      </c>
      <c r="G123" s="4">
        <v>0.2</v>
      </c>
      <c r="H123">
        <f t="shared" si="11"/>
        <v>6035.5920000000006</v>
      </c>
      <c r="I123">
        <f t="shared" si="12"/>
        <v>24142.368000000002</v>
      </c>
    </row>
    <row r="124" spans="2:9">
      <c r="B124" s="3" t="s">
        <v>88</v>
      </c>
      <c r="C124" s="8" t="s">
        <v>84</v>
      </c>
      <c r="D124">
        <v>23280.959999999999</v>
      </c>
      <c r="F124" s="3" t="s">
        <v>75</v>
      </c>
      <c r="G124" s="4">
        <v>0.1</v>
      </c>
      <c r="H124">
        <f t="shared" si="11"/>
        <v>2328.096</v>
      </c>
      <c r="I124">
        <f t="shared" si="12"/>
        <v>20952.864000000001</v>
      </c>
    </row>
    <row r="125" spans="2:9">
      <c r="B125" s="3" t="s">
        <v>89</v>
      </c>
      <c r="C125" s="8" t="s">
        <v>79</v>
      </c>
      <c r="D125">
        <v>20496.11</v>
      </c>
      <c r="F125" s="3" t="s">
        <v>90</v>
      </c>
      <c r="G125" s="4">
        <v>0.3</v>
      </c>
      <c r="H125">
        <f t="shared" si="11"/>
        <v>6148.8329999999996</v>
      </c>
      <c r="I125">
        <f t="shared" si="12"/>
        <v>14347.277</v>
      </c>
    </row>
    <row r="126" spans="2:9">
      <c r="B126" s="3" t="s">
        <v>91</v>
      </c>
      <c r="C126" s="8" t="s">
        <v>82</v>
      </c>
      <c r="D126">
        <v>22128.94</v>
      </c>
      <c r="F126" s="3" t="s">
        <v>74</v>
      </c>
      <c r="G126" s="4">
        <v>0.8</v>
      </c>
      <c r="H126">
        <f t="shared" si="11"/>
        <v>17703.151999999998</v>
      </c>
      <c r="I126">
        <f t="shared" si="12"/>
        <v>4425.7879999999986</v>
      </c>
    </row>
    <row r="127" spans="2:9">
      <c r="B127" s="3" t="s">
        <v>93</v>
      </c>
      <c r="C127" s="8" t="s">
        <v>80</v>
      </c>
      <c r="D127">
        <v>20930.48</v>
      </c>
      <c r="F127" s="3" t="s">
        <v>147</v>
      </c>
      <c r="G127" s="4">
        <v>0.6</v>
      </c>
      <c r="H127">
        <f t="shared" si="11"/>
        <v>12558.287999999999</v>
      </c>
      <c r="I127">
        <f t="shared" si="12"/>
        <v>8372.1920000000009</v>
      </c>
    </row>
    <row r="128" spans="2:9">
      <c r="B128" s="3" t="s">
        <v>94</v>
      </c>
      <c r="C128" s="8" t="s">
        <v>81</v>
      </c>
      <c r="D128">
        <v>18207.59</v>
      </c>
      <c r="E128" t="s">
        <v>148</v>
      </c>
      <c r="F128" s="3" t="s">
        <v>74</v>
      </c>
      <c r="G128" s="4">
        <v>0.8</v>
      </c>
      <c r="H128">
        <f t="shared" si="11"/>
        <v>14566.072</v>
      </c>
      <c r="I128">
        <f t="shared" si="12"/>
        <v>3641.5179999999991</v>
      </c>
    </row>
    <row r="130" spans="1:17">
      <c r="D130">
        <f>SUM(D112:D128)</f>
        <v>328793.56</v>
      </c>
      <c r="G130" t="s">
        <v>77</v>
      </c>
      <c r="H130">
        <f>SUM(H112:H128)</f>
        <v>166004.20799999998</v>
      </c>
      <c r="I130">
        <f>SUM(I112:I128)</f>
        <v>162789.35200000001</v>
      </c>
      <c r="J130">
        <v>15000</v>
      </c>
      <c r="K130">
        <v>54590</v>
      </c>
      <c r="M130" t="s">
        <v>125</v>
      </c>
      <c r="N130">
        <f>SUM(H130:K130)</f>
        <v>398383.56</v>
      </c>
    </row>
    <row r="131" spans="1:17">
      <c r="H131" s="4">
        <f>(H130/$N130)</f>
        <v>0.41669442383616428</v>
      </c>
      <c r="I131" s="4">
        <f t="shared" ref="I131:K131" si="13">(I130/$N130)</f>
        <v>0.40862467316673412</v>
      </c>
      <c r="J131" s="4">
        <f t="shared" si="13"/>
        <v>3.7652156128129381E-2</v>
      </c>
      <c r="K131" s="4">
        <f t="shared" si="13"/>
        <v>0.13702874686897221</v>
      </c>
    </row>
    <row r="138" spans="1:17">
      <c r="A138" s="7">
        <v>43662</v>
      </c>
    </row>
    <row r="139" spans="1:17">
      <c r="A139" t="s">
        <v>102</v>
      </c>
      <c r="F139" t="s">
        <v>71</v>
      </c>
      <c r="G139" t="s">
        <v>87</v>
      </c>
      <c r="H139" t="s">
        <v>76</v>
      </c>
      <c r="I139" t="s">
        <v>78</v>
      </c>
      <c r="J139" t="s">
        <v>123</v>
      </c>
      <c r="O139" t="s">
        <v>49</v>
      </c>
      <c r="P139" t="s">
        <v>111</v>
      </c>
      <c r="Q139" t="s">
        <v>48</v>
      </c>
    </row>
    <row r="140" spans="1:17">
      <c r="B140" s="3" t="s">
        <v>114</v>
      </c>
      <c r="C140" t="s">
        <v>117</v>
      </c>
      <c r="D140">
        <v>2737.23</v>
      </c>
      <c r="F140" t="s">
        <v>121</v>
      </c>
      <c r="G140" s="4">
        <v>1</v>
      </c>
      <c r="H140">
        <f>D140*G140</f>
        <v>2737.23</v>
      </c>
      <c r="I140">
        <f>D140*(1-G140)</f>
        <v>0</v>
      </c>
      <c r="O140" s="4">
        <v>1.4999999999999999E-2</v>
      </c>
      <c r="P140" s="4">
        <v>5.0000000000000001E-3</v>
      </c>
      <c r="Q140" s="4">
        <v>0</v>
      </c>
    </row>
    <row r="141" spans="1:17">
      <c r="B141" s="3" t="s">
        <v>115</v>
      </c>
      <c r="C141" t="s">
        <v>103</v>
      </c>
      <c r="D141">
        <v>10243.299999999999</v>
      </c>
      <c r="F141" t="s">
        <v>120</v>
      </c>
      <c r="G141" s="4">
        <v>0</v>
      </c>
      <c r="H141">
        <f t="shared" ref="H141:H148" si="14">D141*G141</f>
        <v>0</v>
      </c>
      <c r="I141">
        <f t="shared" ref="I141:I148" si="15">D141*(1-G141)</f>
        <v>10243.299999999999</v>
      </c>
      <c r="O141" s="4">
        <v>0</v>
      </c>
      <c r="P141" s="4">
        <v>0</v>
      </c>
      <c r="Q141" s="4">
        <v>0</v>
      </c>
    </row>
    <row r="142" spans="1:17">
      <c r="B142" s="3" t="s">
        <v>119</v>
      </c>
      <c r="C142" t="s">
        <v>118</v>
      </c>
      <c r="D142">
        <v>20632.419999999998</v>
      </c>
      <c r="F142" t="s">
        <v>120</v>
      </c>
      <c r="G142" s="4">
        <v>0</v>
      </c>
      <c r="H142">
        <f t="shared" si="14"/>
        <v>0</v>
      </c>
      <c r="I142">
        <f t="shared" si="15"/>
        <v>20632.419999999998</v>
      </c>
      <c r="O142" s="4">
        <v>0</v>
      </c>
      <c r="P142" s="4">
        <v>5.0000000000000001E-3</v>
      </c>
      <c r="Q142" s="4">
        <v>0</v>
      </c>
    </row>
    <row r="143" spans="1:17">
      <c r="B143" s="3" t="s">
        <v>116</v>
      </c>
      <c r="C143" t="s">
        <v>104</v>
      </c>
      <c r="D143">
        <v>32953.269999999997</v>
      </c>
      <c r="F143" t="s">
        <v>121</v>
      </c>
      <c r="G143" s="4">
        <v>1</v>
      </c>
      <c r="H143">
        <f t="shared" si="14"/>
        <v>32953.269999999997</v>
      </c>
      <c r="I143">
        <f t="shared" si="15"/>
        <v>0</v>
      </c>
      <c r="O143" s="4">
        <v>1.4999999999999999E-2</v>
      </c>
      <c r="P143" s="4">
        <v>5.0000000000000001E-3</v>
      </c>
      <c r="Q143" s="4">
        <v>0</v>
      </c>
    </row>
    <row r="144" spans="1:17">
      <c r="B144" s="3"/>
      <c r="H144">
        <f t="shared" si="14"/>
        <v>0</v>
      </c>
      <c r="I144">
        <f t="shared" si="15"/>
        <v>0</v>
      </c>
      <c r="O144" s="4"/>
      <c r="P144" s="4"/>
    </row>
    <row r="145" spans="1:17">
      <c r="B145" s="3" t="s">
        <v>68</v>
      </c>
      <c r="C145" t="s">
        <v>105</v>
      </c>
      <c r="D145">
        <v>7174.32</v>
      </c>
      <c r="G145" s="4">
        <v>1</v>
      </c>
      <c r="H145">
        <f t="shared" si="14"/>
        <v>7174.32</v>
      </c>
      <c r="I145">
        <f t="shared" si="15"/>
        <v>0</v>
      </c>
      <c r="O145" s="4"/>
      <c r="P145" s="4"/>
      <c r="Q145" s="4"/>
    </row>
    <row r="146" spans="1:17">
      <c r="B146" s="3" t="s">
        <v>67</v>
      </c>
      <c r="C146" t="s">
        <v>106</v>
      </c>
      <c r="D146">
        <v>6735.73</v>
      </c>
      <c r="G146" s="4">
        <v>1</v>
      </c>
      <c r="H146">
        <f t="shared" si="14"/>
        <v>6735.73</v>
      </c>
      <c r="I146">
        <f t="shared" si="15"/>
        <v>0</v>
      </c>
      <c r="O146" s="4">
        <v>1.1999999999999999E-3</v>
      </c>
      <c r="P146" s="4">
        <v>5.0000000000000001E-3</v>
      </c>
      <c r="Q146" s="4">
        <v>2.5000000000000001E-3</v>
      </c>
    </row>
    <row r="147" spans="1:17">
      <c r="B147" s="3" t="s">
        <v>112</v>
      </c>
      <c r="C147" t="s">
        <v>107</v>
      </c>
      <c r="D147">
        <v>6825.86</v>
      </c>
      <c r="G147" s="4">
        <v>1</v>
      </c>
      <c r="H147">
        <f t="shared" si="14"/>
        <v>6825.86</v>
      </c>
      <c r="I147">
        <f t="shared" si="15"/>
        <v>0</v>
      </c>
      <c r="O147" s="4">
        <v>1.5E-3</v>
      </c>
      <c r="P147" s="4">
        <v>5.0000000000000001E-3</v>
      </c>
      <c r="Q147" s="4">
        <v>5.0000000000000001E-3</v>
      </c>
    </row>
    <row r="148" spans="1:17">
      <c r="B148" s="3" t="s">
        <v>113</v>
      </c>
      <c r="C148" t="s">
        <v>108</v>
      </c>
      <c r="D148">
        <v>6672.95</v>
      </c>
      <c r="G148" s="4">
        <v>1</v>
      </c>
      <c r="H148">
        <f t="shared" si="14"/>
        <v>6672.95</v>
      </c>
      <c r="I148">
        <f t="shared" si="15"/>
        <v>0</v>
      </c>
      <c r="O148" s="4">
        <v>1.5E-3</v>
      </c>
      <c r="P148" s="4">
        <v>5.0000000000000001E-3</v>
      </c>
      <c r="Q148" s="4">
        <v>5.0000000000000001E-3</v>
      </c>
    </row>
    <row r="149" spans="1:17">
      <c r="B149" s="3"/>
      <c r="O149" s="4"/>
      <c r="P149" s="4"/>
    </row>
    <row r="150" spans="1:17">
      <c r="B150" s="3"/>
      <c r="C150" t="s">
        <v>109</v>
      </c>
      <c r="D150">
        <v>73242.429999999993</v>
      </c>
      <c r="J150">
        <f>D150</f>
        <v>73242.429999999993</v>
      </c>
      <c r="O150" s="4">
        <v>0</v>
      </c>
      <c r="P150" s="4">
        <v>0</v>
      </c>
    </row>
    <row r="151" spans="1:17">
      <c r="B151" s="3"/>
      <c r="C151" t="s">
        <v>110</v>
      </c>
      <c r="D151">
        <v>49348.02</v>
      </c>
      <c r="J151">
        <f>D151</f>
        <v>49348.02</v>
      </c>
      <c r="O151" s="4">
        <v>0</v>
      </c>
      <c r="P151" s="4">
        <v>0</v>
      </c>
    </row>
    <row r="152" spans="1:17">
      <c r="O152" s="4"/>
      <c r="P152" s="4"/>
    </row>
    <row r="153" spans="1:17">
      <c r="G153" t="s">
        <v>122</v>
      </c>
      <c r="H153">
        <f>SUM(H140:H148)</f>
        <v>63099.360000000001</v>
      </c>
      <c r="I153">
        <f>SUM(I140:I148)</f>
        <v>30875.719999999998</v>
      </c>
      <c r="J153">
        <f>SUM(J150:J151)</f>
        <v>122590.44999999998</v>
      </c>
      <c r="M153" t="s">
        <v>125</v>
      </c>
      <c r="N153">
        <f>SUM(H153:J153)</f>
        <v>216565.52999999997</v>
      </c>
    </row>
    <row r="154" spans="1:17">
      <c r="G154" t="s">
        <v>124</v>
      </c>
      <c r="H154" s="4">
        <f>H153/N153</f>
        <v>0.29136381953305318</v>
      </c>
      <c r="I154" s="4">
        <f>I153/N153</f>
        <v>0.14256987250002345</v>
      </c>
      <c r="J154" s="4">
        <f>J153/N153</f>
        <v>0.56606630796692348</v>
      </c>
    </row>
    <row r="156" spans="1:17">
      <c r="A156" t="s">
        <v>126</v>
      </c>
      <c r="F156" t="s">
        <v>71</v>
      </c>
      <c r="G156" t="s">
        <v>87</v>
      </c>
      <c r="H156" t="s">
        <v>76</v>
      </c>
      <c r="I156" t="s">
        <v>78</v>
      </c>
      <c r="J156" t="s">
        <v>123</v>
      </c>
      <c r="K156" t="s">
        <v>131</v>
      </c>
    </row>
    <row r="157" spans="1:17">
      <c r="B157" s="3" t="s">
        <v>114</v>
      </c>
      <c r="C157" t="s">
        <v>117</v>
      </c>
      <c r="D157">
        <v>2737.23</v>
      </c>
      <c r="E157" s="4">
        <f t="shared" ref="E157:E164" si="16">D157/N$177</f>
        <v>1.636927855222817E-2</v>
      </c>
      <c r="F157" t="s">
        <v>121</v>
      </c>
      <c r="G157" s="4">
        <v>1</v>
      </c>
      <c r="H157">
        <f>D157*G157</f>
        <v>2737.23</v>
      </c>
      <c r="I157">
        <f>D157*(1-G157)</f>
        <v>0</v>
      </c>
    </row>
    <row r="158" spans="1:17">
      <c r="B158" s="3" t="s">
        <v>115</v>
      </c>
      <c r="C158" t="s">
        <v>103</v>
      </c>
      <c r="D158">
        <v>10243.299999999999</v>
      </c>
      <c r="E158" s="4">
        <f t="shared" si="16"/>
        <v>6.1257340813172009E-2</v>
      </c>
      <c r="F158" t="s">
        <v>120</v>
      </c>
      <c r="G158" s="4">
        <v>0</v>
      </c>
      <c r="H158">
        <f t="shared" ref="H158:H168" si="17">D158*G158</f>
        <v>0</v>
      </c>
      <c r="I158">
        <f t="shared" ref="I158:I168" si="18">D158*(1-G158)</f>
        <v>10243.299999999999</v>
      </c>
    </row>
    <row r="159" spans="1:17">
      <c r="B159" s="3" t="s">
        <v>119</v>
      </c>
      <c r="C159" t="s">
        <v>118</v>
      </c>
      <c r="D159">
        <v>20632.419999999998</v>
      </c>
      <c r="E159" s="4">
        <f t="shared" si="16"/>
        <v>0.12338671948888605</v>
      </c>
      <c r="F159" t="s">
        <v>120</v>
      </c>
      <c r="G159" s="4">
        <v>0</v>
      </c>
      <c r="H159">
        <f t="shared" si="17"/>
        <v>0</v>
      </c>
      <c r="I159">
        <f t="shared" si="18"/>
        <v>20632.419999999998</v>
      </c>
    </row>
    <row r="160" spans="1:17">
      <c r="B160" s="3" t="s">
        <v>116</v>
      </c>
      <c r="C160" t="s">
        <v>104</v>
      </c>
      <c r="D160">
        <v>32953.269999999997</v>
      </c>
      <c r="E160" s="4">
        <f t="shared" si="16"/>
        <v>0.19706829745282056</v>
      </c>
      <c r="F160" t="s">
        <v>121</v>
      </c>
      <c r="G160" s="4">
        <v>1</v>
      </c>
      <c r="H160">
        <f t="shared" si="17"/>
        <v>32953.269999999997</v>
      </c>
      <c r="I160">
        <f t="shared" si="18"/>
        <v>0</v>
      </c>
    </row>
    <row r="161" spans="2:22">
      <c r="B161" s="3"/>
      <c r="H161">
        <f t="shared" si="17"/>
        <v>0</v>
      </c>
      <c r="I161">
        <f t="shared" si="18"/>
        <v>0</v>
      </c>
    </row>
    <row r="162" spans="2:22">
      <c r="B162" s="3" t="s">
        <v>68</v>
      </c>
      <c r="C162" t="s">
        <v>61</v>
      </c>
      <c r="D162">
        <v>7174.32</v>
      </c>
      <c r="E162" s="4">
        <f t="shared" si="16"/>
        <v>4.2904119311428568E-2</v>
      </c>
      <c r="G162" s="4">
        <v>1</v>
      </c>
      <c r="H162">
        <f t="shared" si="17"/>
        <v>7174.32</v>
      </c>
      <c r="I162">
        <f t="shared" si="18"/>
        <v>0</v>
      </c>
    </row>
    <row r="163" spans="2:22">
      <c r="B163" s="3" t="s">
        <v>67</v>
      </c>
      <c r="C163" t="s">
        <v>106</v>
      </c>
      <c r="D163">
        <v>6735.73</v>
      </c>
      <c r="E163" s="4">
        <f t="shared" si="16"/>
        <v>4.0281248058292453E-2</v>
      </c>
      <c r="G163" s="4">
        <v>1</v>
      </c>
      <c r="H163">
        <f t="shared" si="17"/>
        <v>6735.73</v>
      </c>
      <c r="I163">
        <f t="shared" si="18"/>
        <v>0</v>
      </c>
    </row>
    <row r="164" spans="2:22">
      <c r="B164" s="3" t="s">
        <v>69</v>
      </c>
      <c r="C164" t="s">
        <v>107</v>
      </c>
      <c r="D164">
        <v>6825.86</v>
      </c>
      <c r="E164" s="4">
        <f t="shared" si="16"/>
        <v>4.082024663565436E-2</v>
      </c>
      <c r="G164" s="4">
        <v>1</v>
      </c>
      <c r="H164">
        <f t="shared" si="17"/>
        <v>6825.86</v>
      </c>
      <c r="I164">
        <f t="shared" si="18"/>
        <v>0</v>
      </c>
    </row>
    <row r="165" spans="2:22">
      <c r="B165" s="3" t="s">
        <v>70</v>
      </c>
      <c r="C165" t="s">
        <v>64</v>
      </c>
      <c r="D165">
        <v>6672.95</v>
      </c>
      <c r="E165" s="4">
        <f>D165/N$177</f>
        <v>3.9905808907213125E-2</v>
      </c>
      <c r="G165" s="4">
        <v>1</v>
      </c>
      <c r="H165">
        <f t="shared" si="17"/>
        <v>6672.95</v>
      </c>
      <c r="I165">
        <f t="shared" si="18"/>
        <v>0</v>
      </c>
      <c r="U165" s="7">
        <v>43731</v>
      </c>
      <c r="V165" t="s">
        <v>137</v>
      </c>
    </row>
    <row r="166" spans="2:22">
      <c r="B166" s="3" t="s">
        <v>85</v>
      </c>
      <c r="C166" s="8" t="s">
        <v>83</v>
      </c>
      <c r="D166" s="9">
        <v>17000</v>
      </c>
      <c r="E166" s="4">
        <f t="shared" ref="E166:E172" si="19">D166/N$177</f>
        <v>0.10166399439867271</v>
      </c>
      <c r="F166" s="3" t="s">
        <v>86</v>
      </c>
      <c r="G166" s="4">
        <v>0.2</v>
      </c>
      <c r="H166">
        <f t="shared" si="17"/>
        <v>3400</v>
      </c>
      <c r="I166">
        <f t="shared" si="18"/>
        <v>13600</v>
      </c>
      <c r="L166">
        <v>0</v>
      </c>
      <c r="O166" s="4">
        <v>0</v>
      </c>
      <c r="P166" s="4">
        <v>0</v>
      </c>
      <c r="U166" s="7">
        <v>43760</v>
      </c>
      <c r="V166" t="s">
        <v>138</v>
      </c>
    </row>
    <row r="167" spans="2:22">
      <c r="B167" s="3" t="s">
        <v>132</v>
      </c>
      <c r="C167" s="8" t="s">
        <v>84</v>
      </c>
      <c r="D167" s="9">
        <v>17000</v>
      </c>
      <c r="E167" s="4">
        <f t="shared" si="19"/>
        <v>0.10166399439867271</v>
      </c>
      <c r="F167" s="3" t="s">
        <v>86</v>
      </c>
      <c r="G167" s="4">
        <v>0.2</v>
      </c>
      <c r="H167">
        <f t="shared" si="17"/>
        <v>3400</v>
      </c>
      <c r="I167">
        <f t="shared" si="18"/>
        <v>13600</v>
      </c>
      <c r="L167">
        <v>0</v>
      </c>
      <c r="O167" s="4">
        <v>0</v>
      </c>
      <c r="P167" s="4">
        <v>0</v>
      </c>
    </row>
    <row r="168" spans="2:22">
      <c r="B168" s="3" t="s">
        <v>133</v>
      </c>
      <c r="C168" s="8" t="s">
        <v>79</v>
      </c>
      <c r="D168" s="9">
        <v>16000</v>
      </c>
      <c r="E168" s="4">
        <f t="shared" si="19"/>
        <v>9.5683759434044904E-2</v>
      </c>
      <c r="F168" s="3" t="s">
        <v>90</v>
      </c>
      <c r="G168" s="4">
        <v>0.3</v>
      </c>
      <c r="H168">
        <f t="shared" si="17"/>
        <v>4800</v>
      </c>
      <c r="I168">
        <f t="shared" si="18"/>
        <v>11200</v>
      </c>
      <c r="L168">
        <v>0</v>
      </c>
      <c r="O168" s="4">
        <v>0</v>
      </c>
      <c r="P168" s="4">
        <v>0</v>
      </c>
    </row>
    <row r="169" spans="2:22">
      <c r="B169" s="3"/>
    </row>
    <row r="170" spans="2:22">
      <c r="B170" s="3"/>
      <c r="C170" t="s">
        <v>109</v>
      </c>
      <c r="D170" s="9">
        <v>13242.43</v>
      </c>
      <c r="E170" s="4">
        <f t="shared" si="19"/>
        <v>7.9192842902636215E-2</v>
      </c>
      <c r="J170">
        <f>D170</f>
        <v>13242.43</v>
      </c>
    </row>
    <row r="171" spans="2:22">
      <c r="B171" s="3"/>
      <c r="C171" t="s">
        <v>110</v>
      </c>
      <c r="D171">
        <v>49348.02</v>
      </c>
      <c r="E171" s="4">
        <f t="shared" si="19"/>
        <v>0.29511275463915226</v>
      </c>
      <c r="J171">
        <f>D171</f>
        <v>49348.02</v>
      </c>
      <c r="K171" t="s">
        <v>127</v>
      </c>
    </row>
    <row r="172" spans="2:22">
      <c r="C172" t="s">
        <v>130</v>
      </c>
      <c r="D172" s="9">
        <v>10000</v>
      </c>
      <c r="E172" s="4">
        <f t="shared" si="19"/>
        <v>5.980234964627807E-2</v>
      </c>
      <c r="K172">
        <f>D172</f>
        <v>10000</v>
      </c>
      <c r="O172" s="4">
        <v>0</v>
      </c>
      <c r="P172" s="4">
        <v>0</v>
      </c>
    </row>
    <row r="174" spans="2:22">
      <c r="E174" t="s">
        <v>129</v>
      </c>
      <c r="G174" t="s">
        <v>122</v>
      </c>
      <c r="H174">
        <f>SUM(H157:H171)</f>
        <v>74699.360000000001</v>
      </c>
      <c r="I174">
        <f>SUM(I157:I171)</f>
        <v>69275.72</v>
      </c>
      <c r="J174">
        <f>SUM(J170:J171)</f>
        <v>62590.45</v>
      </c>
      <c r="K174">
        <f>K172</f>
        <v>10000</v>
      </c>
      <c r="M174" t="s">
        <v>125</v>
      </c>
      <c r="N174">
        <f>SUM(H174:K174)</f>
        <v>216565.53000000003</v>
      </c>
    </row>
    <row r="175" spans="2:22">
      <c r="G175" t="s">
        <v>124</v>
      </c>
      <c r="H175" s="4">
        <f>H174/N174</f>
        <v>0.34492728367252162</v>
      </c>
      <c r="I175" s="4">
        <f>I174/N174</f>
        <v>0.31988340896171236</v>
      </c>
      <c r="J175" s="4">
        <f>J174/N174</f>
        <v>0.28901390724553438</v>
      </c>
      <c r="K175" s="4">
        <f>K174/N174</f>
        <v>4.6175400120231504E-2</v>
      </c>
    </row>
    <row r="177" spans="1:22">
      <c r="E177" t="s">
        <v>128</v>
      </c>
      <c r="G177" t="s">
        <v>124</v>
      </c>
      <c r="H177">
        <f>H174</f>
        <v>74699.360000000001</v>
      </c>
      <c r="I177">
        <f>I174</f>
        <v>69275.72</v>
      </c>
      <c r="J177">
        <f>J170</f>
        <v>13242.43</v>
      </c>
      <c r="K177">
        <f>K172</f>
        <v>10000</v>
      </c>
      <c r="M177" t="s">
        <v>125</v>
      </c>
      <c r="N177">
        <f>SUM(H177:K177)</f>
        <v>167217.51</v>
      </c>
    </row>
    <row r="178" spans="1:22">
      <c r="H178" s="4">
        <f>H177/N177</f>
        <v>0.44671972450731984</v>
      </c>
      <c r="I178" s="4">
        <f>I177/N177</f>
        <v>0.41428508294376587</v>
      </c>
      <c r="J178" s="4">
        <f>J177/N177</f>
        <v>7.9192842902636215E-2</v>
      </c>
      <c r="K178" s="4">
        <f>K177/N177</f>
        <v>5.980234964627807E-2</v>
      </c>
    </row>
    <row r="180" spans="1:22">
      <c r="A180" s="7">
        <v>43683</v>
      </c>
    </row>
    <row r="181" spans="1:22">
      <c r="A181" t="s">
        <v>136</v>
      </c>
      <c r="F181" t="s">
        <v>71</v>
      </c>
      <c r="G181" t="s">
        <v>87</v>
      </c>
      <c r="H181" t="s">
        <v>76</v>
      </c>
      <c r="I181" t="s">
        <v>78</v>
      </c>
      <c r="J181" t="s">
        <v>123</v>
      </c>
      <c r="O181" t="s">
        <v>49</v>
      </c>
      <c r="P181" t="s">
        <v>111</v>
      </c>
      <c r="Q181" t="s">
        <v>48</v>
      </c>
    </row>
    <row r="182" spans="1:22">
      <c r="B182" s="3" t="s">
        <v>68</v>
      </c>
      <c r="C182" t="s">
        <v>61</v>
      </c>
      <c r="D182">
        <v>24300.720000000001</v>
      </c>
      <c r="G182" s="4">
        <v>1</v>
      </c>
      <c r="H182">
        <f t="shared" ref="H182:H185" si="20">D182*G182</f>
        <v>24300.720000000001</v>
      </c>
      <c r="I182">
        <f t="shared" ref="I182:I185" si="21">D182*(1-G182)</f>
        <v>0</v>
      </c>
      <c r="O182" s="4"/>
      <c r="P182" s="4"/>
      <c r="Q182" s="4"/>
    </row>
    <row r="183" spans="1:22">
      <c r="B183" s="3" t="s">
        <v>67</v>
      </c>
      <c r="C183" t="s">
        <v>106</v>
      </c>
      <c r="D183">
        <v>22040.720000000001</v>
      </c>
      <c r="G183" s="4">
        <v>1</v>
      </c>
      <c r="H183">
        <f t="shared" si="20"/>
        <v>22040.720000000001</v>
      </c>
      <c r="I183">
        <f t="shared" si="21"/>
        <v>0</v>
      </c>
      <c r="O183" s="4">
        <v>1.1999999999999999E-3</v>
      </c>
      <c r="P183" s="4">
        <v>5.0000000000000001E-3</v>
      </c>
      <c r="Q183" s="4">
        <v>2.5000000000000001E-3</v>
      </c>
    </row>
    <row r="184" spans="1:22">
      <c r="B184" s="3" t="s">
        <v>69</v>
      </c>
      <c r="C184" t="s">
        <v>107</v>
      </c>
      <c r="D184">
        <v>7789.72</v>
      </c>
      <c r="G184" s="4">
        <v>1</v>
      </c>
      <c r="H184">
        <f t="shared" si="20"/>
        <v>7789.72</v>
      </c>
      <c r="I184">
        <f t="shared" si="21"/>
        <v>0</v>
      </c>
      <c r="O184" s="4">
        <v>1.5E-3</v>
      </c>
      <c r="P184" s="4">
        <v>5.0000000000000001E-3</v>
      </c>
      <c r="Q184" s="4">
        <v>5.0000000000000001E-3</v>
      </c>
    </row>
    <row r="185" spans="1:22">
      <c r="B185" s="3" t="s">
        <v>70</v>
      </c>
      <c r="C185" t="s">
        <v>64</v>
      </c>
      <c r="D185">
        <v>22357.23</v>
      </c>
      <c r="G185" s="4">
        <v>1</v>
      </c>
      <c r="H185">
        <f t="shared" si="20"/>
        <v>22357.23</v>
      </c>
      <c r="I185">
        <f t="shared" si="21"/>
        <v>0</v>
      </c>
      <c r="O185" s="4">
        <v>1.5E-3</v>
      </c>
      <c r="P185" s="4">
        <v>5.0000000000000001E-3</v>
      </c>
      <c r="Q185" s="4">
        <v>5.0000000000000001E-3</v>
      </c>
      <c r="S185">
        <f>SUM(D182:D185)</f>
        <v>76488.39</v>
      </c>
    </row>
    <row r="188" spans="1:22">
      <c r="A188" s="7">
        <v>43731</v>
      </c>
    </row>
    <row r="189" spans="1:22">
      <c r="B189" s="3" t="s">
        <v>68</v>
      </c>
      <c r="C189" t="s">
        <v>61</v>
      </c>
      <c r="D189">
        <v>27660.59</v>
      </c>
    </row>
    <row r="190" spans="1:22">
      <c r="B190" s="3" t="s">
        <v>67</v>
      </c>
      <c r="C190" t="s">
        <v>106</v>
      </c>
      <c r="D190">
        <v>27151.58</v>
      </c>
    </row>
    <row r="191" spans="1:22">
      <c r="B191" s="3" t="s">
        <v>69</v>
      </c>
      <c r="C191" t="s">
        <v>107</v>
      </c>
      <c r="D191">
        <v>2636</v>
      </c>
      <c r="U191" s="7">
        <v>43731</v>
      </c>
      <c r="V191" t="s">
        <v>137</v>
      </c>
    </row>
    <row r="192" spans="1:22">
      <c r="B192" s="3" t="s">
        <v>70</v>
      </c>
      <c r="C192" t="s">
        <v>64</v>
      </c>
      <c r="D192">
        <v>23766.639999999999</v>
      </c>
      <c r="S192">
        <f>SUM(D189:D192)</f>
        <v>81214.81</v>
      </c>
      <c r="U192">
        <f>S192-S185</f>
        <v>4726.4199999999983</v>
      </c>
    </row>
    <row r="194" spans="1:19">
      <c r="A194" s="7">
        <v>43733</v>
      </c>
      <c r="F194" t="s">
        <v>71</v>
      </c>
      <c r="G194" t="s">
        <v>87</v>
      </c>
      <c r="H194" t="s">
        <v>76</v>
      </c>
      <c r="I194" t="s">
        <v>78</v>
      </c>
      <c r="J194" t="s">
        <v>123</v>
      </c>
    </row>
    <row r="195" spans="1:19">
      <c r="B195" s="3" t="s">
        <v>68</v>
      </c>
      <c r="C195" t="s">
        <v>61</v>
      </c>
      <c r="D195">
        <v>13691.47</v>
      </c>
      <c r="H195">
        <f>D195</f>
        <v>13691.47</v>
      </c>
    </row>
    <row r="196" spans="1:19">
      <c r="B196" s="3" t="s">
        <v>67</v>
      </c>
      <c r="C196" t="s">
        <v>106</v>
      </c>
      <c r="D196">
        <v>13494.26</v>
      </c>
      <c r="H196">
        <f t="shared" ref="H196:H197" si="22">D196</f>
        <v>13494.26</v>
      </c>
      <c r="S196">
        <f>SUM(D195:D197)</f>
        <v>38998.57</v>
      </c>
    </row>
    <row r="197" spans="1:19">
      <c r="B197" s="3" t="s">
        <v>70</v>
      </c>
      <c r="C197" t="s">
        <v>64</v>
      </c>
      <c r="D197">
        <v>11812.84</v>
      </c>
      <c r="H197">
        <f t="shared" si="22"/>
        <v>11812.84</v>
      </c>
      <c r="S197">
        <v>92000</v>
      </c>
    </row>
    <row r="199" spans="1:19">
      <c r="B199" s="3" t="s">
        <v>139</v>
      </c>
      <c r="C199" s="3" t="s">
        <v>142</v>
      </c>
      <c r="D199">
        <v>12000</v>
      </c>
      <c r="I199">
        <f>D199</f>
        <v>12000</v>
      </c>
    </row>
    <row r="200" spans="1:19">
      <c r="B200" s="3" t="s">
        <v>140</v>
      </c>
      <c r="C200" s="3" t="s">
        <v>143</v>
      </c>
      <c r="D200">
        <v>14000</v>
      </c>
      <c r="I200">
        <f t="shared" ref="I200:I201" si="23">D200</f>
        <v>14000</v>
      </c>
    </row>
    <row r="201" spans="1:19">
      <c r="B201" s="3" t="s">
        <v>141</v>
      </c>
      <c r="C201" s="3" t="s">
        <v>144</v>
      </c>
      <c r="D201">
        <v>14000</v>
      </c>
      <c r="I201">
        <f t="shared" si="23"/>
        <v>14000</v>
      </c>
    </row>
    <row r="202" spans="1:19">
      <c r="B202" s="3" t="s">
        <v>89</v>
      </c>
      <c r="C202" s="8" t="s">
        <v>79</v>
      </c>
      <c r="D202">
        <v>12000</v>
      </c>
      <c r="F202" s="3" t="s">
        <v>90</v>
      </c>
      <c r="G202" s="4">
        <v>0.2</v>
      </c>
      <c r="H202">
        <f>D202*G202</f>
        <v>2400</v>
      </c>
      <c r="I202">
        <f>D202-H202</f>
        <v>9600</v>
      </c>
    </row>
    <row r="203" spans="1:19">
      <c r="B203" s="3" t="s">
        <v>91</v>
      </c>
      <c r="C203" s="8" t="s">
        <v>82</v>
      </c>
      <c r="D203">
        <v>10000</v>
      </c>
      <c r="F203" s="3" t="s">
        <v>73</v>
      </c>
      <c r="G203" s="4">
        <v>0.7</v>
      </c>
      <c r="H203">
        <f t="shared" ref="H203:H204" si="24">D203*G203</f>
        <v>7000</v>
      </c>
      <c r="I203">
        <f t="shared" ref="I203:I204" si="25">D203-H203</f>
        <v>3000</v>
      </c>
    </row>
    <row r="204" spans="1:19">
      <c r="B204" s="3" t="s">
        <v>94</v>
      </c>
      <c r="C204" s="8" t="s">
        <v>81</v>
      </c>
      <c r="D204">
        <v>10000</v>
      </c>
      <c r="F204" s="3" t="s">
        <v>145</v>
      </c>
      <c r="G204" s="4">
        <v>0.8</v>
      </c>
      <c r="H204">
        <f t="shared" si="24"/>
        <v>8000</v>
      </c>
      <c r="I204">
        <f t="shared" si="25"/>
        <v>2000</v>
      </c>
    </row>
    <row r="205" spans="1:19">
      <c r="J205">
        <f>S205-H206-I206</f>
        <v>20000</v>
      </c>
      <c r="S205">
        <f>S196+S197</f>
        <v>130998.57</v>
      </c>
    </row>
    <row r="206" spans="1:19">
      <c r="H206">
        <f>SUM(H195:H204)</f>
        <v>56398.57</v>
      </c>
      <c r="I206">
        <f>SUM(I195:I204)</f>
        <v>54600</v>
      </c>
      <c r="J206">
        <f>J205</f>
        <v>20000</v>
      </c>
    </row>
    <row r="207" spans="1:19">
      <c r="H207" s="4">
        <f>H206/S205</f>
        <v>0.43052813477276886</v>
      </c>
      <c r="I207" s="4">
        <f>I206/S205</f>
        <v>0.41679844291430052</v>
      </c>
      <c r="J207" s="4">
        <f>J206/S205</f>
        <v>0.15267342231293057</v>
      </c>
    </row>
    <row r="209" spans="1:12">
      <c r="A209" s="7">
        <v>43776</v>
      </c>
      <c r="B209" t="s">
        <v>161</v>
      </c>
      <c r="F209" t="s">
        <v>71</v>
      </c>
      <c r="G209" t="s">
        <v>87</v>
      </c>
      <c r="H209" t="s">
        <v>76</v>
      </c>
      <c r="I209" t="s">
        <v>78</v>
      </c>
      <c r="J209" t="s">
        <v>151</v>
      </c>
      <c r="K209" t="s">
        <v>123</v>
      </c>
    </row>
    <row r="210" spans="1:12">
      <c r="B210" s="3" t="s">
        <v>68</v>
      </c>
      <c r="C210" s="12" t="s">
        <v>61</v>
      </c>
      <c r="D210" s="10">
        <v>14909.85</v>
      </c>
      <c r="H210">
        <f>D210</f>
        <v>14909.85</v>
      </c>
    </row>
    <row r="211" spans="1:12">
      <c r="B211" s="3" t="s">
        <v>67</v>
      </c>
      <c r="C211" s="12" t="s">
        <v>106</v>
      </c>
      <c r="D211" s="10">
        <v>14443.5</v>
      </c>
      <c r="H211">
        <f t="shared" ref="H211:H212" si="26">D211</f>
        <v>14443.5</v>
      </c>
    </row>
    <row r="212" spans="1:12">
      <c r="B212" s="3" t="s">
        <v>70</v>
      </c>
      <c r="C212" t="s">
        <v>64</v>
      </c>
      <c r="D212" s="10">
        <v>12457.47</v>
      </c>
      <c r="H212">
        <f t="shared" si="26"/>
        <v>12457.47</v>
      </c>
    </row>
    <row r="214" spans="1:12">
      <c r="B214" s="3" t="s">
        <v>9</v>
      </c>
      <c r="C214" s="13" t="s">
        <v>142</v>
      </c>
      <c r="D214">
        <v>11924.49</v>
      </c>
      <c r="I214">
        <f>D214</f>
        <v>11924.49</v>
      </c>
    </row>
    <row r="215" spans="1:12">
      <c r="B215" s="3" t="s">
        <v>140</v>
      </c>
      <c r="C215" s="13" t="s">
        <v>143</v>
      </c>
      <c r="D215">
        <v>13951.69</v>
      </c>
      <c r="I215">
        <f t="shared" ref="I215:I216" si="27">D215</f>
        <v>13951.69</v>
      </c>
    </row>
    <row r="216" spans="1:12">
      <c r="B216" s="3" t="s">
        <v>141</v>
      </c>
      <c r="C216" s="13" t="s">
        <v>144</v>
      </c>
      <c r="D216">
        <v>13980.72</v>
      </c>
      <c r="I216">
        <f t="shared" si="27"/>
        <v>13980.72</v>
      </c>
    </row>
    <row r="217" spans="1:12">
      <c r="B217" s="3" t="s">
        <v>89</v>
      </c>
      <c r="C217" s="12" t="s">
        <v>79</v>
      </c>
      <c r="D217">
        <v>12090.95</v>
      </c>
      <c r="F217" s="3" t="s">
        <v>90</v>
      </c>
      <c r="G217" s="4">
        <v>0.2</v>
      </c>
      <c r="H217">
        <f>D217*G217</f>
        <v>2418.19</v>
      </c>
      <c r="I217">
        <f>D217-H217</f>
        <v>9672.76</v>
      </c>
    </row>
    <row r="218" spans="1:12">
      <c r="B218" s="3" t="s">
        <v>91</v>
      </c>
      <c r="C218" s="12" t="s">
        <v>82</v>
      </c>
      <c r="D218">
        <v>10170.43</v>
      </c>
      <c r="F218" s="3" t="s">
        <v>73</v>
      </c>
      <c r="G218" s="4">
        <v>0.7</v>
      </c>
      <c r="H218">
        <f t="shared" ref="H218:H219" si="28">D218*G218</f>
        <v>7119.3009999999995</v>
      </c>
      <c r="I218">
        <f t="shared" ref="I218:I219" si="29">D218-H218</f>
        <v>3051.1290000000008</v>
      </c>
    </row>
    <row r="219" spans="1:12">
      <c r="B219" s="3" t="s">
        <v>94</v>
      </c>
      <c r="C219" s="12" t="s">
        <v>81</v>
      </c>
      <c r="D219" s="10">
        <v>10941.31</v>
      </c>
      <c r="F219" s="3" t="s">
        <v>145</v>
      </c>
      <c r="G219" s="4">
        <v>0.8</v>
      </c>
      <c r="H219">
        <f t="shared" si="28"/>
        <v>8753.0480000000007</v>
      </c>
      <c r="I219">
        <f t="shared" si="29"/>
        <v>2188.2619999999988</v>
      </c>
    </row>
    <row r="220" spans="1:12">
      <c r="B220" s="1" t="s">
        <v>149</v>
      </c>
      <c r="C220" s="12" t="s">
        <v>150</v>
      </c>
      <c r="D220" s="11">
        <v>18747.900000000001</v>
      </c>
      <c r="I220">
        <f>D220</f>
        <v>18747.900000000001</v>
      </c>
    </row>
    <row r="221" spans="1:12">
      <c r="L221" t="s">
        <v>160</v>
      </c>
    </row>
    <row r="222" spans="1:12">
      <c r="B222" s="1" t="s">
        <v>152</v>
      </c>
      <c r="C222" s="12" t="s">
        <v>153</v>
      </c>
      <c r="D222" s="10">
        <v>1000</v>
      </c>
      <c r="J222">
        <f>D222</f>
        <v>1000</v>
      </c>
      <c r="L222" s="4">
        <f>J222/N$227</f>
        <v>6.2376455632562758E-3</v>
      </c>
    </row>
    <row r="223" spans="1:12">
      <c r="B223" s="1" t="s">
        <v>154</v>
      </c>
      <c r="C223" s="12" t="s">
        <v>155</v>
      </c>
      <c r="D223" s="10">
        <v>1000</v>
      </c>
      <c r="J223">
        <f t="shared" ref="J223:J224" si="30">D223</f>
        <v>1000</v>
      </c>
      <c r="L223" s="4">
        <f t="shared" ref="L223:L225" si="31">J223/N$227</f>
        <v>6.2376455632562758E-3</v>
      </c>
    </row>
    <row r="224" spans="1:12">
      <c r="B224" s="1" t="s">
        <v>156</v>
      </c>
      <c r="C224" s="12" t="s">
        <v>157</v>
      </c>
      <c r="D224" s="10">
        <v>1000</v>
      </c>
      <c r="J224">
        <f t="shared" si="30"/>
        <v>1000</v>
      </c>
      <c r="L224" s="4">
        <f t="shared" si="31"/>
        <v>6.2376455632562758E-3</v>
      </c>
    </row>
    <row r="225" spans="1:14">
      <c r="B225" s="1" t="s">
        <v>158</v>
      </c>
      <c r="C225" s="12" t="s">
        <v>159</v>
      </c>
      <c r="D225" s="10">
        <v>3000</v>
      </c>
      <c r="J225">
        <f>D225</f>
        <v>3000</v>
      </c>
      <c r="L225" s="4">
        <f t="shared" si="31"/>
        <v>1.8712936689768828E-2</v>
      </c>
    </row>
    <row r="226" spans="1:14">
      <c r="K226" s="10">
        <f>20698.59</f>
        <v>20698.59</v>
      </c>
    </row>
    <row r="227" spans="1:14">
      <c r="H227">
        <f>SUM(H210:H221)</f>
        <v>60101.359000000004</v>
      </c>
      <c r="I227">
        <f>SUM(I210:I221)</f>
        <v>73516.951000000001</v>
      </c>
      <c r="J227">
        <f>SUM(J222:J225)</f>
        <v>6000</v>
      </c>
      <c r="K227">
        <f>K226</f>
        <v>20698.59</v>
      </c>
      <c r="M227" t="s">
        <v>125</v>
      </c>
      <c r="N227">
        <f>SUM(H227:K227)</f>
        <v>160316.9</v>
      </c>
    </row>
    <row r="228" spans="1:14">
      <c r="H228" s="4">
        <f>H227/$N227</f>
        <v>0.37489097531202265</v>
      </c>
      <c r="I228" s="4">
        <f>I227/$N227</f>
        <v>0.45857268322927902</v>
      </c>
      <c r="J228" s="4">
        <f>J227/$N227</f>
        <v>3.7425873379537657E-2</v>
      </c>
      <c r="K228" s="4">
        <f>K227/$N227</f>
        <v>0.12911046807916071</v>
      </c>
    </row>
    <row r="229" spans="1:14">
      <c r="A229" t="s">
        <v>171</v>
      </c>
      <c r="B229" s="1" t="s">
        <v>164</v>
      </c>
      <c r="C229" t="s">
        <v>162</v>
      </c>
    </row>
    <row r="230" spans="1:14">
      <c r="B230" s="1" t="s">
        <v>165</v>
      </c>
      <c r="C230" t="s">
        <v>163</v>
      </c>
    </row>
    <row r="231" spans="1:14">
      <c r="B231" s="1" t="s">
        <v>166</v>
      </c>
      <c r="C231" t="s">
        <v>167</v>
      </c>
    </row>
    <row r="232" spans="1:14">
      <c r="B232" s="1" t="s">
        <v>169</v>
      </c>
      <c r="C232" t="s">
        <v>168</v>
      </c>
    </row>
    <row r="233" spans="1:14">
      <c r="B233" s="1" t="s">
        <v>170</v>
      </c>
      <c r="C233" s="8" t="s">
        <v>84</v>
      </c>
    </row>
    <row r="236" spans="1:14">
      <c r="A236" s="7">
        <v>43832</v>
      </c>
      <c r="B236" t="s">
        <v>161</v>
      </c>
      <c r="F236" t="s">
        <v>71</v>
      </c>
      <c r="G236" t="s">
        <v>87</v>
      </c>
      <c r="H236" t="s">
        <v>76</v>
      </c>
      <c r="I236" t="s">
        <v>78</v>
      </c>
      <c r="J236" t="s">
        <v>151</v>
      </c>
      <c r="K236" t="s">
        <v>123</v>
      </c>
    </row>
    <row r="237" spans="1:14">
      <c r="B237" s="3" t="s">
        <v>68</v>
      </c>
      <c r="C237" s="12" t="s">
        <v>61</v>
      </c>
      <c r="D237" s="11">
        <v>15503.59</v>
      </c>
      <c r="H237">
        <f>D237</f>
        <v>15503.59</v>
      </c>
    </row>
    <row r="238" spans="1:14">
      <c r="B238" s="3" t="s">
        <v>67</v>
      </c>
      <c r="C238" s="12" t="s">
        <v>106</v>
      </c>
      <c r="D238" s="11">
        <v>15582.23</v>
      </c>
      <c r="H238">
        <f t="shared" ref="H238:H239" si="32">D238</f>
        <v>15582.23</v>
      </c>
    </row>
    <row r="239" spans="1:14">
      <c r="B239" s="3" t="s">
        <v>70</v>
      </c>
      <c r="C239" t="s">
        <v>64</v>
      </c>
      <c r="D239" s="11">
        <v>13043</v>
      </c>
      <c r="H239">
        <f t="shared" si="32"/>
        <v>13043</v>
      </c>
    </row>
    <row r="240" spans="1:14">
      <c r="D240" s="11"/>
    </row>
    <row r="241" spans="2:14">
      <c r="B241" s="3" t="s">
        <v>9</v>
      </c>
      <c r="C241" s="13" t="s">
        <v>142</v>
      </c>
      <c r="D241" s="11">
        <v>12163.43</v>
      </c>
      <c r="I241">
        <f>D241</f>
        <v>12163.43</v>
      </c>
    </row>
    <row r="242" spans="2:14">
      <c r="B242" s="3" t="s">
        <v>140</v>
      </c>
      <c r="C242" s="13" t="s">
        <v>143</v>
      </c>
      <c r="D242" s="11">
        <v>14412.04</v>
      </c>
      <c r="I242">
        <f t="shared" ref="I242:I243" si="33">D242</f>
        <v>14412.04</v>
      </c>
    </row>
    <row r="243" spans="2:14">
      <c r="B243" s="3" t="s">
        <v>141</v>
      </c>
      <c r="C243" s="13" t="s">
        <v>144</v>
      </c>
      <c r="D243" s="11">
        <v>14157.59</v>
      </c>
      <c r="I243">
        <f t="shared" si="33"/>
        <v>14157.59</v>
      </c>
    </row>
    <row r="244" spans="2:14">
      <c r="B244" s="3" t="s">
        <v>89</v>
      </c>
      <c r="C244" s="12" t="s">
        <v>79</v>
      </c>
      <c r="D244" s="11">
        <v>12388.95</v>
      </c>
      <c r="F244" s="3" t="s">
        <v>90</v>
      </c>
      <c r="G244" s="4">
        <v>0.2</v>
      </c>
      <c r="H244">
        <f>D244*G244</f>
        <v>2477.7900000000004</v>
      </c>
      <c r="I244">
        <f>D244-H244</f>
        <v>9911.16</v>
      </c>
    </row>
    <row r="245" spans="2:14">
      <c r="B245" s="3" t="s">
        <v>91</v>
      </c>
      <c r="C245" s="12" t="s">
        <v>82</v>
      </c>
      <c r="D245" s="11">
        <v>10473.040000000001</v>
      </c>
      <c r="F245" s="3" t="s">
        <v>73</v>
      </c>
      <c r="G245" s="4">
        <v>0.7</v>
      </c>
      <c r="H245">
        <f t="shared" ref="H245:H246" si="34">D245*G245</f>
        <v>7331.1279999999997</v>
      </c>
      <c r="I245">
        <f t="shared" ref="I245:I246" si="35">D245-H245</f>
        <v>3141.9120000000012</v>
      </c>
    </row>
    <row r="246" spans="2:14">
      <c r="B246" s="3" t="s">
        <v>94</v>
      </c>
      <c r="C246" s="12" t="s">
        <v>81</v>
      </c>
      <c r="D246" s="11">
        <v>11788.91</v>
      </c>
      <c r="F246" s="3" t="s">
        <v>74</v>
      </c>
      <c r="G246" s="4">
        <v>0.8</v>
      </c>
      <c r="H246">
        <f t="shared" si="34"/>
        <v>9431.1280000000006</v>
      </c>
      <c r="I246">
        <f t="shared" si="35"/>
        <v>2357.7819999999992</v>
      </c>
    </row>
    <row r="247" spans="2:14">
      <c r="B247" s="1" t="s">
        <v>149</v>
      </c>
      <c r="C247" s="12" t="s">
        <v>150</v>
      </c>
      <c r="D247" s="11">
        <v>18832.46</v>
      </c>
      <c r="I247">
        <f>D247</f>
        <v>18832.46</v>
      </c>
    </row>
    <row r="248" spans="2:14">
      <c r="B248" s="3" t="s">
        <v>214</v>
      </c>
      <c r="C248" s="12" t="s">
        <v>215</v>
      </c>
      <c r="D248" s="11">
        <v>6038.17</v>
      </c>
      <c r="I248">
        <f>D248</f>
        <v>6038.17</v>
      </c>
    </row>
    <row r="249" spans="2:14">
      <c r="D249" s="11"/>
      <c r="L249" t="s">
        <v>160</v>
      </c>
    </row>
    <row r="250" spans="2:14">
      <c r="B250" s="1" t="s">
        <v>152</v>
      </c>
      <c r="C250" s="12" t="s">
        <v>153</v>
      </c>
      <c r="D250" s="11">
        <v>2112.29</v>
      </c>
      <c r="J250">
        <f>D250</f>
        <v>2112.29</v>
      </c>
      <c r="L250" s="4">
        <f>J250/N$227</f>
        <v>1.3175716346810598E-2</v>
      </c>
    </row>
    <row r="251" spans="2:14">
      <c r="B251" s="1" t="s">
        <v>154</v>
      </c>
      <c r="C251" s="12" t="s">
        <v>155</v>
      </c>
      <c r="D251" s="11">
        <v>2264.11</v>
      </c>
      <c r="J251">
        <f t="shared" ref="J251:J252" si="36">D251</f>
        <v>2264.11</v>
      </c>
      <c r="L251" s="4">
        <f t="shared" ref="L251:L253" si="37">J251/N$227</f>
        <v>1.4122715696224168E-2</v>
      </c>
    </row>
    <row r="252" spans="2:14">
      <c r="B252" s="1" t="s">
        <v>156</v>
      </c>
      <c r="C252" s="12" t="s">
        <v>157</v>
      </c>
      <c r="D252" s="11">
        <v>2117.5100000000002</v>
      </c>
      <c r="J252">
        <f t="shared" si="36"/>
        <v>2117.5100000000002</v>
      </c>
      <c r="L252" s="4">
        <f t="shared" si="37"/>
        <v>1.3208276856650799E-2</v>
      </c>
    </row>
    <row r="253" spans="2:14">
      <c r="B253" s="1" t="s">
        <v>158</v>
      </c>
      <c r="C253" s="12" t="s">
        <v>159</v>
      </c>
      <c r="D253" s="11">
        <v>3047.91</v>
      </c>
      <c r="E253">
        <v>4988</v>
      </c>
      <c r="J253">
        <f>D253+E253</f>
        <v>8035.91</v>
      </c>
      <c r="L253" s="4">
        <f t="shared" si="37"/>
        <v>5.0125158358226736E-2</v>
      </c>
    </row>
    <row r="254" spans="2:14">
      <c r="K254" s="10">
        <v>22335.07</v>
      </c>
    </row>
    <row r="255" spans="2:14">
      <c r="H255">
        <f>SUM(H237:H249)</f>
        <v>63368.865999999995</v>
      </c>
      <c r="I255">
        <f>SUM(I237:I249)</f>
        <v>81014.544000000009</v>
      </c>
      <c r="J255">
        <f>SUM(J250:J253)</f>
        <v>14529.82</v>
      </c>
      <c r="K255">
        <f>K254</f>
        <v>22335.07</v>
      </c>
      <c r="M255" t="s">
        <v>125</v>
      </c>
      <c r="N255">
        <f>SUM(H255:K255)</f>
        <v>181248.30000000002</v>
      </c>
    </row>
    <row r="256" spans="2:14">
      <c r="H256" s="4">
        <f>H255/$N255</f>
        <v>0.34962460889288333</v>
      </c>
      <c r="I256" s="4">
        <f>I255/$N255</f>
        <v>0.44698098685615256</v>
      </c>
      <c r="J256" s="4">
        <f>J255/$N255</f>
        <v>8.0165276032933816E-2</v>
      </c>
      <c r="K256" s="4">
        <f>K255/$N255</f>
        <v>0.12322912821803017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Z50"/>
  <sheetViews>
    <sheetView topLeftCell="C1" workbookViewId="0">
      <selection activeCell="C1" sqref="C1"/>
    </sheetView>
  </sheetViews>
  <sheetFormatPr defaultRowHeight="13.5"/>
  <cols>
    <col min="3" max="3" width="8.875" style="3"/>
    <col min="4" max="4" width="19.375" bestFit="1" customWidth="1"/>
    <col min="5" max="5" width="9" style="4" bestFit="1" customWidth="1"/>
    <col min="12" max="12" width="10.5" bestFit="1" customWidth="1"/>
    <col min="17" max="17" width="10.5" bestFit="1" customWidth="1"/>
    <col min="22" max="22" width="10.5" bestFit="1" customWidth="1"/>
    <col min="23" max="23" width="10.5" customWidth="1"/>
  </cols>
  <sheetData>
    <row r="1" spans="2:26">
      <c r="H1" t="s">
        <v>217</v>
      </c>
      <c r="L1" s="7">
        <v>43965</v>
      </c>
      <c r="M1" t="s">
        <v>221</v>
      </c>
      <c r="N1" t="s">
        <v>222</v>
      </c>
      <c r="Q1" s="7">
        <v>43993</v>
      </c>
      <c r="R1" t="s">
        <v>226</v>
      </c>
      <c r="V1" s="7">
        <v>44035</v>
      </c>
      <c r="W1" s="7"/>
      <c r="X1" t="s">
        <v>161</v>
      </c>
    </row>
    <row r="2" spans="2:26">
      <c r="B2" t="s">
        <v>172</v>
      </c>
      <c r="E2" s="4" t="s">
        <v>191</v>
      </c>
      <c r="F2">
        <v>500000</v>
      </c>
      <c r="H2" s="4">
        <v>9.4799999999999995E-2</v>
      </c>
      <c r="I2" t="s">
        <v>218</v>
      </c>
    </row>
    <row r="3" spans="2:26">
      <c r="C3" s="14" t="s">
        <v>173</v>
      </c>
      <c r="D3" t="s">
        <v>174</v>
      </c>
      <c r="E3" s="4">
        <v>0.3</v>
      </c>
      <c r="F3">
        <f>F$2*E3</f>
        <v>150000</v>
      </c>
      <c r="L3">
        <v>154174.12</v>
      </c>
      <c r="M3" s="21">
        <v>100000</v>
      </c>
      <c r="N3" s="12">
        <f>L3-M3</f>
        <v>54174.119999999995</v>
      </c>
      <c r="Q3">
        <v>102900.01</v>
      </c>
      <c r="R3">
        <f>Q3-S3</f>
        <v>52900.009999999995</v>
      </c>
      <c r="S3" s="12">
        <v>50000</v>
      </c>
      <c r="V3">
        <v>51518.74</v>
      </c>
      <c r="W3">
        <v>0</v>
      </c>
      <c r="X3" s="12">
        <v>0</v>
      </c>
      <c r="Z3">
        <f>V3+V4+V5+V48</f>
        <v>179661.1</v>
      </c>
    </row>
    <row r="4" spans="2:26">
      <c r="C4" s="14" t="s">
        <v>175</v>
      </c>
      <c r="D4" t="s">
        <v>176</v>
      </c>
      <c r="E4" s="4">
        <v>0.3</v>
      </c>
      <c r="F4">
        <f t="shared" ref="F4:F6" si="0">F$2*E4</f>
        <v>150000</v>
      </c>
      <c r="L4">
        <v>146006.54999999999</v>
      </c>
      <c r="M4" s="21">
        <v>100000</v>
      </c>
      <c r="N4" s="12">
        <f t="shared" ref="N4:N5" si="1">L4-M4</f>
        <v>46006.549999999988</v>
      </c>
      <c r="Q4">
        <v>105315.49</v>
      </c>
      <c r="R4">
        <f>Q4-S4</f>
        <v>55315.490000000005</v>
      </c>
      <c r="S4" s="12">
        <v>50000</v>
      </c>
      <c r="V4">
        <v>56533.03</v>
      </c>
      <c r="W4">
        <v>0</v>
      </c>
      <c r="X4" s="12">
        <v>0</v>
      </c>
    </row>
    <row r="5" spans="2:26">
      <c r="C5" s="14" t="s">
        <v>140</v>
      </c>
      <c r="D5" t="s">
        <v>177</v>
      </c>
      <c r="E5" s="4">
        <v>0.3</v>
      </c>
      <c r="F5">
        <f t="shared" si="0"/>
        <v>150000</v>
      </c>
      <c r="L5">
        <v>156018.07</v>
      </c>
      <c r="M5" s="21">
        <v>100000</v>
      </c>
      <c r="N5" s="12">
        <f t="shared" si="1"/>
        <v>56018.070000000007</v>
      </c>
      <c r="Q5">
        <v>105710.47</v>
      </c>
      <c r="R5">
        <f>Q5-S5</f>
        <v>55710.47</v>
      </c>
      <c r="S5" s="12">
        <v>50000</v>
      </c>
      <c r="V5">
        <v>57701.88</v>
      </c>
      <c r="W5">
        <v>0</v>
      </c>
      <c r="X5" s="12">
        <v>0</v>
      </c>
    </row>
    <row r="6" spans="2:26">
      <c r="C6" s="3" t="s">
        <v>123</v>
      </c>
      <c r="E6" s="4">
        <v>0.1</v>
      </c>
      <c r="F6">
        <f t="shared" si="0"/>
        <v>50000</v>
      </c>
      <c r="O6">
        <f>SUM(N3:N5)</f>
        <v>156198.74</v>
      </c>
    </row>
    <row r="9" spans="2:26">
      <c r="B9" t="s">
        <v>178</v>
      </c>
      <c r="F9">
        <v>500000</v>
      </c>
      <c r="H9" s="18">
        <v>0.15</v>
      </c>
      <c r="I9" t="s">
        <v>216</v>
      </c>
    </row>
    <row r="10" spans="2:26">
      <c r="C10" s="14" t="s">
        <v>179</v>
      </c>
      <c r="D10" t="s">
        <v>180</v>
      </c>
      <c r="E10" s="4">
        <v>0.4</v>
      </c>
      <c r="F10">
        <f>F$9*E10</f>
        <v>200000</v>
      </c>
    </row>
    <row r="11" spans="2:26">
      <c r="C11" s="14" t="s">
        <v>165</v>
      </c>
      <c r="D11" t="s">
        <v>181</v>
      </c>
      <c r="E11" s="4">
        <v>0.4</v>
      </c>
      <c r="F11">
        <f t="shared" ref="F11:F12" si="2">F$9*E11</f>
        <v>200000</v>
      </c>
    </row>
    <row r="12" spans="2:26">
      <c r="C12" s="14" t="s">
        <v>93</v>
      </c>
      <c r="D12" t="s">
        <v>182</v>
      </c>
      <c r="E12" s="4">
        <v>0.2</v>
      </c>
      <c r="F12">
        <f t="shared" si="2"/>
        <v>100000</v>
      </c>
      <c r="Z12">
        <v>130000</v>
      </c>
    </row>
    <row r="15" spans="2:26">
      <c r="B15" s="12" t="s">
        <v>183</v>
      </c>
      <c r="C15" s="15"/>
      <c r="D15" s="12"/>
      <c r="E15" s="16"/>
      <c r="F15" s="12">
        <v>500000</v>
      </c>
    </row>
    <row r="16" spans="2:26">
      <c r="B16" s="12"/>
      <c r="C16" s="17" t="s">
        <v>134</v>
      </c>
      <c r="D16" s="12" t="s">
        <v>180</v>
      </c>
      <c r="E16" s="16">
        <v>0.3</v>
      </c>
      <c r="F16" s="12">
        <f>F$15*E16</f>
        <v>150000</v>
      </c>
      <c r="H16">
        <v>84583.2</v>
      </c>
      <c r="L16">
        <v>52598.720000000001</v>
      </c>
      <c r="M16" s="20">
        <f>L16+N16</f>
        <v>82598.720000000001</v>
      </c>
      <c r="N16" s="12">
        <v>30000</v>
      </c>
      <c r="Q16">
        <v>81476.83</v>
      </c>
      <c r="R16">
        <f>Q16+S16</f>
        <v>111476.83</v>
      </c>
      <c r="S16" s="12">
        <v>30000</v>
      </c>
      <c r="V16">
        <v>112550.38</v>
      </c>
      <c r="W16">
        <f>V16+X16</f>
        <v>157550.38</v>
      </c>
      <c r="X16">
        <v>45000</v>
      </c>
      <c r="Z16">
        <f>Z12*E16</f>
        <v>39000</v>
      </c>
    </row>
    <row r="17" spans="2:26">
      <c r="B17" s="12"/>
      <c r="C17" s="17" t="s">
        <v>165</v>
      </c>
      <c r="D17" s="12" t="s">
        <v>181</v>
      </c>
      <c r="E17" s="16">
        <v>0.3</v>
      </c>
      <c r="F17" s="12">
        <f t="shared" ref="F17:F19" si="3">F$15*E17</f>
        <v>150000</v>
      </c>
      <c r="H17">
        <v>31306.04</v>
      </c>
      <c r="L17">
        <v>53871</v>
      </c>
      <c r="M17" s="20">
        <f t="shared" ref="M17:M19" si="4">L17+N17</f>
        <v>83871</v>
      </c>
      <c r="N17" s="20">
        <v>30000</v>
      </c>
      <c r="Q17">
        <v>53840.15</v>
      </c>
      <c r="R17">
        <f>Q17+S17</f>
        <v>83840.149999999994</v>
      </c>
      <c r="S17" s="12">
        <v>30000</v>
      </c>
      <c r="V17">
        <v>88307.35</v>
      </c>
      <c r="W17">
        <f>V17+X17</f>
        <v>133307.35</v>
      </c>
      <c r="X17">
        <v>45000</v>
      </c>
    </row>
    <row r="18" spans="2:26">
      <c r="B18" s="12"/>
      <c r="C18" s="17" t="s">
        <v>93</v>
      </c>
      <c r="D18" s="12" t="s">
        <v>182</v>
      </c>
      <c r="E18" s="16">
        <v>0.2</v>
      </c>
      <c r="F18" s="12">
        <f t="shared" si="3"/>
        <v>100000</v>
      </c>
      <c r="H18">
        <v>32003.85</v>
      </c>
      <c r="J18">
        <v>17677.27</v>
      </c>
      <c r="L18">
        <v>43414.33</v>
      </c>
      <c r="M18" s="20">
        <f t="shared" si="4"/>
        <v>63414.33</v>
      </c>
      <c r="N18" s="12">
        <v>20000</v>
      </c>
      <c r="Q18">
        <v>64023.69</v>
      </c>
      <c r="R18">
        <f>Q18+S18</f>
        <v>84023.69</v>
      </c>
      <c r="S18" s="12">
        <v>20000</v>
      </c>
      <c r="V18">
        <v>90553.33</v>
      </c>
      <c r="W18">
        <f>V18+X18</f>
        <v>120553.33</v>
      </c>
      <c r="X18" s="12">
        <v>30000</v>
      </c>
      <c r="Z18">
        <f>Z12*E18</f>
        <v>26000</v>
      </c>
    </row>
    <row r="19" spans="2:26">
      <c r="B19" s="12"/>
      <c r="C19" s="15" t="s">
        <v>99</v>
      </c>
      <c r="D19" s="12" t="s">
        <v>184</v>
      </c>
      <c r="E19" s="16">
        <v>0.2</v>
      </c>
      <c r="F19" s="12">
        <f t="shared" si="3"/>
        <v>100000</v>
      </c>
      <c r="H19">
        <v>17463.12</v>
      </c>
      <c r="J19">
        <v>13487.73</v>
      </c>
      <c r="L19">
        <v>38817.15</v>
      </c>
      <c r="M19" s="20">
        <f t="shared" si="4"/>
        <v>58817.15</v>
      </c>
      <c r="N19" s="12">
        <v>20000</v>
      </c>
      <c r="Q19">
        <v>60511.55</v>
      </c>
      <c r="R19">
        <f>Q19+S19</f>
        <v>80511.55</v>
      </c>
      <c r="S19" s="12">
        <v>20000</v>
      </c>
      <c r="V19">
        <v>92902.43</v>
      </c>
      <c r="W19">
        <f>V19+X19</f>
        <v>122902.43</v>
      </c>
      <c r="X19" s="12">
        <v>30000</v>
      </c>
    </row>
    <row r="20" spans="2:26">
      <c r="J20">
        <v>500</v>
      </c>
    </row>
    <row r="22" spans="2:26">
      <c r="B22" t="s">
        <v>185</v>
      </c>
      <c r="F22">
        <v>500000</v>
      </c>
    </row>
    <row r="23" spans="2:26">
      <c r="C23" s="14" t="s">
        <v>134</v>
      </c>
      <c r="D23" t="s">
        <v>180</v>
      </c>
      <c r="E23" s="4">
        <v>0.2</v>
      </c>
      <c r="F23">
        <f>F$22*E23</f>
        <v>100000</v>
      </c>
    </row>
    <row r="24" spans="2:26">
      <c r="C24" s="14" t="s">
        <v>165</v>
      </c>
      <c r="D24" t="s">
        <v>181</v>
      </c>
      <c r="E24" s="4">
        <v>0.2</v>
      </c>
      <c r="F24">
        <f t="shared" ref="F24:F27" si="5">F$22*E24</f>
        <v>100000</v>
      </c>
    </row>
    <row r="25" spans="2:26">
      <c r="C25" s="14" t="s">
        <v>93</v>
      </c>
      <c r="D25" t="s">
        <v>182</v>
      </c>
      <c r="E25" s="4">
        <v>0.2</v>
      </c>
      <c r="F25">
        <f t="shared" si="5"/>
        <v>100000</v>
      </c>
    </row>
    <row r="26" spans="2:26">
      <c r="C26" s="3" t="s">
        <v>186</v>
      </c>
      <c r="D26" t="s">
        <v>187</v>
      </c>
      <c r="E26" s="4">
        <v>0.2</v>
      </c>
      <c r="F26">
        <f t="shared" si="5"/>
        <v>100000</v>
      </c>
    </row>
    <row r="27" spans="2:26">
      <c r="C27" s="3" t="s">
        <v>188</v>
      </c>
      <c r="D27" t="s">
        <v>189</v>
      </c>
      <c r="E27" s="4">
        <v>0.2</v>
      </c>
      <c r="F27">
        <f t="shared" si="5"/>
        <v>100000</v>
      </c>
    </row>
    <row r="30" spans="2:26">
      <c r="B30" t="s">
        <v>190</v>
      </c>
      <c r="F30">
        <v>500000</v>
      </c>
    </row>
    <row r="31" spans="2:26">
      <c r="C31" s="3" t="s">
        <v>192</v>
      </c>
      <c r="D31" t="s">
        <v>200</v>
      </c>
      <c r="E31" s="4">
        <v>0.12</v>
      </c>
      <c r="F31">
        <f>F$30*E31</f>
        <v>60000</v>
      </c>
    </row>
    <row r="32" spans="2:26">
      <c r="C32" s="3" t="s">
        <v>193</v>
      </c>
      <c r="D32" t="s">
        <v>201</v>
      </c>
      <c r="E32" s="4">
        <v>0.14000000000000001</v>
      </c>
      <c r="F32">
        <f t="shared" ref="F32:F45" si="6">F$30*E32</f>
        <v>70000</v>
      </c>
    </row>
    <row r="33" spans="3:24">
      <c r="C33" s="3" t="s">
        <v>194</v>
      </c>
      <c r="D33" t="s">
        <v>202</v>
      </c>
      <c r="E33" s="4">
        <v>0.14000000000000001</v>
      </c>
      <c r="F33">
        <f t="shared" si="6"/>
        <v>70000</v>
      </c>
    </row>
    <row r="35" spans="3:24">
      <c r="C35" s="3" t="s">
        <v>195</v>
      </c>
      <c r="D35" t="s">
        <v>203</v>
      </c>
      <c r="E35" s="4">
        <v>0.08</v>
      </c>
      <c r="F35">
        <f t="shared" si="6"/>
        <v>40000</v>
      </c>
    </row>
    <row r="36" spans="3:24">
      <c r="C36" s="3" t="s">
        <v>204</v>
      </c>
      <c r="D36" t="s">
        <v>205</v>
      </c>
      <c r="E36" s="4">
        <v>0.08</v>
      </c>
      <c r="F36">
        <f t="shared" si="6"/>
        <v>40000</v>
      </c>
    </row>
    <row r="37" spans="3:24">
      <c r="C37" s="3" t="s">
        <v>196</v>
      </c>
      <c r="D37" t="s">
        <v>206</v>
      </c>
      <c r="E37" s="4">
        <v>0.04</v>
      </c>
      <c r="F37">
        <f t="shared" si="6"/>
        <v>20000</v>
      </c>
      <c r="L37">
        <v>10168.799999999999</v>
      </c>
      <c r="M37" s="20">
        <f>L37+N37</f>
        <v>30168.799999999999</v>
      </c>
      <c r="N37" s="20">
        <v>20000</v>
      </c>
      <c r="Q37" s="19">
        <v>71597.72</v>
      </c>
      <c r="R37" s="19">
        <v>71597.72</v>
      </c>
      <c r="V37">
        <v>105999.86</v>
      </c>
      <c r="W37">
        <v>105999.86</v>
      </c>
    </row>
    <row r="38" spans="3:24">
      <c r="C38" s="3" t="s">
        <v>207</v>
      </c>
      <c r="D38" t="s">
        <v>208</v>
      </c>
      <c r="E38" s="4">
        <v>0.13</v>
      </c>
      <c r="F38">
        <f t="shared" si="6"/>
        <v>65000</v>
      </c>
    </row>
    <row r="39" spans="3:24">
      <c r="C39" s="3" t="s">
        <v>209</v>
      </c>
      <c r="D39" t="s">
        <v>210</v>
      </c>
      <c r="E39" s="4">
        <v>0.12</v>
      </c>
      <c r="F39">
        <f t="shared" si="6"/>
        <v>60000</v>
      </c>
    </row>
    <row r="41" spans="3:24">
      <c r="C41" s="14" t="s">
        <v>224</v>
      </c>
      <c r="D41" t="s">
        <v>225</v>
      </c>
      <c r="Q41" s="19">
        <v>15793.3</v>
      </c>
      <c r="R41" s="19">
        <v>15793.3</v>
      </c>
      <c r="V41">
        <v>26804.52</v>
      </c>
      <c r="W41">
        <v>26804.52</v>
      </c>
    </row>
    <row r="43" spans="3:24">
      <c r="C43" s="3" t="s">
        <v>197</v>
      </c>
      <c r="D43" t="s">
        <v>211</v>
      </c>
      <c r="E43" s="4">
        <v>0.09</v>
      </c>
      <c r="F43">
        <f t="shared" si="6"/>
        <v>45000</v>
      </c>
    </row>
    <row r="44" spans="3:24">
      <c r="C44" s="3" t="s">
        <v>198</v>
      </c>
      <c r="D44" t="s">
        <v>212</v>
      </c>
      <c r="E44" s="4">
        <v>0.03</v>
      </c>
      <c r="F44">
        <f t="shared" si="6"/>
        <v>15000</v>
      </c>
      <c r="L44" s="19">
        <v>4807.8599999999997</v>
      </c>
      <c r="M44" s="19">
        <v>4807.8599999999997</v>
      </c>
      <c r="Q44" s="19">
        <v>6375.41</v>
      </c>
      <c r="R44" s="19">
        <v>6375.41</v>
      </c>
      <c r="V44">
        <v>6660.31</v>
      </c>
      <c r="W44">
        <v>6660.31</v>
      </c>
    </row>
    <row r="45" spans="3:24">
      <c r="C45" s="3" t="s">
        <v>199</v>
      </c>
      <c r="D45" t="s">
        <v>213</v>
      </c>
      <c r="E45" s="4">
        <v>0.03</v>
      </c>
      <c r="F45">
        <f t="shared" si="6"/>
        <v>15000</v>
      </c>
      <c r="L45" s="19">
        <v>5679.88</v>
      </c>
      <c r="M45" s="19">
        <v>5679.88</v>
      </c>
      <c r="Q45" s="19">
        <v>6969.18</v>
      </c>
      <c r="R45" s="19">
        <v>6969.18</v>
      </c>
      <c r="V45">
        <v>7247.95</v>
      </c>
      <c r="W45">
        <v>7247.95</v>
      </c>
    </row>
    <row r="47" spans="3:24">
      <c r="C47" s="14" t="s">
        <v>223</v>
      </c>
      <c r="D47" t="s">
        <v>235</v>
      </c>
      <c r="M47" s="20">
        <f>N47</f>
        <v>36198.739999999991</v>
      </c>
      <c r="N47" s="20">
        <f>O6-SUM(N16:N37)</f>
        <v>36198.739999999991</v>
      </c>
      <c r="R47">
        <v>50000</v>
      </c>
      <c r="S47" s="12">
        <v>25000</v>
      </c>
      <c r="T47" s="22">
        <v>25000</v>
      </c>
      <c r="U47" s="22"/>
      <c r="V47">
        <v>53949.56</v>
      </c>
      <c r="W47">
        <f>V47+X47</f>
        <v>63949.56</v>
      </c>
      <c r="X47" s="22">
        <v>10000</v>
      </c>
    </row>
    <row r="48" spans="3:24">
      <c r="D48" t="s">
        <v>219</v>
      </c>
      <c r="L48" s="19">
        <v>13862.6</v>
      </c>
      <c r="M48" s="19">
        <v>13862.6</v>
      </c>
      <c r="Q48">
        <v>13880.65</v>
      </c>
      <c r="V48">
        <v>13907.45</v>
      </c>
      <c r="W48">
        <v>13907.45</v>
      </c>
      <c r="X48" s="12">
        <v>0</v>
      </c>
    </row>
    <row r="50" spans="11:23">
      <c r="K50" t="s">
        <v>220</v>
      </c>
      <c r="L50">
        <f>SUM(L2:L48)</f>
        <v>679419.08</v>
      </c>
      <c r="M50">
        <f>SUM(M3:M49)</f>
        <v>679419.08</v>
      </c>
      <c r="Q50">
        <f>SUM(Q2:Q48)</f>
        <v>688394.45000000019</v>
      </c>
      <c r="V50">
        <f>SUM(V2:V48)</f>
        <v>764636.79</v>
      </c>
      <c r="W50">
        <f>SUM(W2:W48)</f>
        <v>758883.1399999999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U84"/>
  <sheetViews>
    <sheetView topLeftCell="A58" workbookViewId="0">
      <selection activeCell="B16" sqref="B16"/>
    </sheetView>
  </sheetViews>
  <sheetFormatPr defaultRowHeight="13.5"/>
  <cols>
    <col min="2" max="2" width="10.5" bestFit="1" customWidth="1"/>
  </cols>
  <sheetData>
    <row r="2" spans="2:21">
      <c r="U2" t="s">
        <v>227</v>
      </c>
    </row>
    <row r="3" spans="2:21">
      <c r="B3" s="7">
        <v>44014</v>
      </c>
      <c r="C3">
        <v>96242</v>
      </c>
    </row>
    <row r="11" spans="2:21">
      <c r="B11" s="7">
        <v>44016</v>
      </c>
      <c r="C11">
        <v>96967</v>
      </c>
    </row>
    <row r="18" spans="2:3">
      <c r="B18" s="7">
        <v>44018</v>
      </c>
      <c r="C18">
        <v>97271</v>
      </c>
    </row>
    <row r="25" spans="2:3">
      <c r="B25" s="7">
        <v>44020</v>
      </c>
      <c r="C25">
        <v>97538</v>
      </c>
    </row>
    <row r="33" spans="2:3">
      <c r="B33" s="7">
        <v>44022</v>
      </c>
      <c r="C33">
        <v>97438</v>
      </c>
    </row>
    <row r="43" spans="2:3">
      <c r="B43" s="7">
        <v>44023</v>
      </c>
      <c r="C43">
        <v>97528</v>
      </c>
    </row>
    <row r="48" spans="2:3">
      <c r="B48" s="7">
        <v>44025</v>
      </c>
      <c r="C48">
        <v>97989</v>
      </c>
    </row>
    <row r="54" spans="2:3">
      <c r="B54" s="7">
        <v>44027</v>
      </c>
      <c r="C54">
        <v>97731</v>
      </c>
    </row>
    <row r="59" spans="2:3">
      <c r="B59" s="7">
        <v>44029</v>
      </c>
      <c r="C59">
        <v>97566</v>
      </c>
    </row>
    <row r="65" spans="2:3">
      <c r="B65" s="7">
        <v>44032</v>
      </c>
      <c r="C65">
        <v>97873</v>
      </c>
    </row>
    <row r="71" spans="2:3">
      <c r="B71" s="7">
        <v>44036</v>
      </c>
      <c r="C71">
        <v>98303</v>
      </c>
    </row>
    <row r="75" spans="2:3">
      <c r="B75" s="7">
        <v>44038</v>
      </c>
      <c r="C75">
        <v>98662</v>
      </c>
    </row>
    <row r="80" spans="2:3">
      <c r="B80" s="7">
        <v>44042</v>
      </c>
      <c r="C80">
        <v>99111</v>
      </c>
    </row>
    <row r="84" spans="2:3">
      <c r="B84" s="7">
        <v>44045</v>
      </c>
      <c r="C84">
        <v>99402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U33"/>
  <sheetViews>
    <sheetView tabSelected="1" workbookViewId="0">
      <selection activeCell="N35" sqref="N35"/>
    </sheetView>
  </sheetViews>
  <sheetFormatPr defaultRowHeight="13.5"/>
  <cols>
    <col min="1" max="1" width="11.625" bestFit="1" customWidth="1"/>
    <col min="2" max="4" width="10.5" bestFit="1" customWidth="1"/>
    <col min="5" max="5" width="9.5" bestFit="1" customWidth="1"/>
    <col min="6" max="6" width="7.5" bestFit="1" customWidth="1"/>
    <col min="7" max="7" width="9.5" bestFit="1" customWidth="1"/>
    <col min="8" max="8" width="4.5" bestFit="1" customWidth="1"/>
    <col min="9" max="9" width="10.75" bestFit="1" customWidth="1"/>
    <col min="10" max="10" width="9.5" bestFit="1" customWidth="1"/>
    <col min="11" max="11" width="10.75" bestFit="1" customWidth="1"/>
    <col min="12" max="12" width="10.5" bestFit="1" customWidth="1"/>
    <col min="13" max="13" width="10.75" bestFit="1" customWidth="1"/>
    <col min="14" max="14" width="10.5" bestFit="1" customWidth="1"/>
    <col min="15" max="15" width="10.75" bestFit="1" customWidth="1"/>
    <col min="16" max="16" width="9.5" bestFit="1" customWidth="1"/>
    <col min="17" max="17" width="10.75" bestFit="1" customWidth="1"/>
    <col min="19" max="19" width="9.5" bestFit="1" customWidth="1"/>
    <col min="21" max="21" width="9.5" bestFit="1" customWidth="1"/>
  </cols>
  <sheetData>
    <row r="2" spans="1:21">
      <c r="B2">
        <v>20200704</v>
      </c>
      <c r="C2" s="7">
        <v>44020</v>
      </c>
      <c r="D2" s="7">
        <v>44022</v>
      </c>
      <c r="E2" s="7">
        <v>44047</v>
      </c>
      <c r="G2" s="23">
        <v>44020</v>
      </c>
      <c r="H2" s="24"/>
      <c r="I2" s="23">
        <f>G2+1</f>
        <v>44021</v>
      </c>
      <c r="J2" s="23">
        <f>I2</f>
        <v>44021</v>
      </c>
      <c r="K2" s="23">
        <v>44022</v>
      </c>
      <c r="L2" s="23">
        <v>44022</v>
      </c>
      <c r="M2" s="23">
        <v>44025</v>
      </c>
      <c r="N2" s="23">
        <v>44029</v>
      </c>
      <c r="O2" s="23">
        <v>44032</v>
      </c>
      <c r="P2" s="23">
        <v>44047</v>
      </c>
      <c r="Q2" s="23">
        <v>44048</v>
      </c>
      <c r="R2" s="23">
        <v>44048</v>
      </c>
      <c r="S2" s="23">
        <v>44049</v>
      </c>
      <c r="T2" s="23">
        <v>44049</v>
      </c>
      <c r="U2" s="23">
        <v>44050</v>
      </c>
    </row>
    <row r="3" spans="1:21">
      <c r="A3" t="s">
        <v>228</v>
      </c>
      <c r="B3">
        <v>32713.33</v>
      </c>
      <c r="C3">
        <v>67782.960000000006</v>
      </c>
      <c r="D3">
        <v>62885.17</v>
      </c>
      <c r="E3">
        <v>80000</v>
      </c>
      <c r="F3">
        <v>512400</v>
      </c>
      <c r="G3" s="24">
        <v>0.83350000000000002</v>
      </c>
      <c r="H3" s="25">
        <v>0.03</v>
      </c>
      <c r="I3" s="26">
        <f>$G$3*(1+$H3)</f>
        <v>0.85850500000000007</v>
      </c>
      <c r="J3" s="24">
        <v>0.8679</v>
      </c>
      <c r="K3" s="26">
        <f>$J$3*(1+$H3)</f>
        <v>0.89393699999999998</v>
      </c>
      <c r="L3" s="24">
        <v>0.83930000000000005</v>
      </c>
      <c r="M3" s="26">
        <f>$L$3*(1+$H3)</f>
        <v>0.86447900000000011</v>
      </c>
      <c r="N3" s="24">
        <v>0.79720000000000002</v>
      </c>
      <c r="O3" s="26">
        <f>$N$3*(1+$H3)</f>
        <v>0.82111600000000007</v>
      </c>
      <c r="P3" s="24">
        <v>0.875</v>
      </c>
      <c r="Q3" s="26">
        <f>$P$3*(1+$H3)</f>
        <v>0.90125</v>
      </c>
      <c r="R3" s="24">
        <v>0.90139999999999998</v>
      </c>
      <c r="S3" s="26">
        <f>$R$3*(1+$H3)</f>
        <v>0.92844199999999999</v>
      </c>
      <c r="T3" s="24">
        <v>0.92310000000000003</v>
      </c>
      <c r="U3" s="26">
        <f>$T$3*(1+$H3)</f>
        <v>0.95079300000000011</v>
      </c>
    </row>
    <row r="4" spans="1:21">
      <c r="A4" t="s">
        <v>230</v>
      </c>
      <c r="B4">
        <v>33754.25</v>
      </c>
      <c r="C4">
        <v>40174.36</v>
      </c>
      <c r="D4">
        <v>40791.22</v>
      </c>
      <c r="E4">
        <v>46258.44</v>
      </c>
      <c r="G4" s="24"/>
      <c r="H4" s="25">
        <v>0.05</v>
      </c>
      <c r="I4" s="27">
        <f t="shared" ref="I4:I5" si="0">$G$3*(1+$H4)</f>
        <v>0.87517500000000004</v>
      </c>
      <c r="J4" s="24"/>
      <c r="K4" s="27">
        <f t="shared" ref="K4:K7" si="1">$J$3*(1+$H4)</f>
        <v>0.91129500000000008</v>
      </c>
      <c r="L4" s="24"/>
      <c r="M4" s="27">
        <f t="shared" ref="M4:M7" si="2">$L$3*(1+$H4)</f>
        <v>0.88126500000000008</v>
      </c>
      <c r="N4" s="24"/>
      <c r="O4" s="27">
        <f t="shared" ref="O4:O7" si="3">$N$3*(1+$H4)</f>
        <v>0.83706000000000003</v>
      </c>
      <c r="P4" s="24"/>
      <c r="Q4" s="27">
        <f t="shared" ref="Q4:Q7" si="4">$P$3*(1+$H4)</f>
        <v>0.91875000000000007</v>
      </c>
      <c r="R4" s="24"/>
      <c r="S4" s="27">
        <f t="shared" ref="S4:U7" si="5">$R$3*(1+$H4)</f>
        <v>0.94647000000000003</v>
      </c>
      <c r="T4" s="24"/>
      <c r="U4" s="27">
        <f t="shared" ref="U4:U7" si="6">$T$3*(1+$H4)</f>
        <v>0.96925500000000009</v>
      </c>
    </row>
    <row r="5" spans="1:21">
      <c r="A5" t="s">
        <v>229</v>
      </c>
      <c r="B5">
        <v>23389.439999999999</v>
      </c>
      <c r="C5">
        <v>29876.7</v>
      </c>
      <c r="D5">
        <v>34662.93</v>
      </c>
      <c r="E5">
        <v>38640.5</v>
      </c>
      <c r="G5" s="24"/>
      <c r="H5" s="25">
        <v>7.0000000000000007E-2</v>
      </c>
      <c r="I5" s="28">
        <f t="shared" si="0"/>
        <v>0.89184500000000011</v>
      </c>
      <c r="J5" s="24"/>
      <c r="K5" s="28">
        <f t="shared" si="1"/>
        <v>0.92865300000000006</v>
      </c>
      <c r="L5" s="24"/>
      <c r="M5" s="30">
        <f t="shared" si="2"/>
        <v>0.89805100000000015</v>
      </c>
      <c r="N5" s="24"/>
      <c r="O5" s="30">
        <f t="shared" si="3"/>
        <v>0.8530040000000001</v>
      </c>
      <c r="P5" s="24"/>
      <c r="Q5" s="30">
        <f t="shared" si="4"/>
        <v>0.93625000000000003</v>
      </c>
      <c r="R5" s="24"/>
      <c r="S5" s="30">
        <f t="shared" si="5"/>
        <v>0.96449800000000008</v>
      </c>
      <c r="T5" s="24"/>
      <c r="U5" s="30">
        <f t="shared" si="6"/>
        <v>0.98771700000000007</v>
      </c>
    </row>
    <row r="6" spans="1:21">
      <c r="A6" t="s">
        <v>231</v>
      </c>
      <c r="B6">
        <v>2931.78</v>
      </c>
      <c r="C6">
        <v>12252.29</v>
      </c>
      <c r="D6">
        <v>11536.41</v>
      </c>
      <c r="E6">
        <v>13986.96</v>
      </c>
      <c r="G6" s="24"/>
      <c r="H6" s="25">
        <v>0.09</v>
      </c>
      <c r="I6" s="29">
        <f>$G$3*(1+$H6)</f>
        <v>0.90851500000000007</v>
      </c>
      <c r="J6" s="24"/>
      <c r="K6" s="29">
        <f t="shared" si="1"/>
        <v>0.94601100000000005</v>
      </c>
      <c r="L6" s="24"/>
      <c r="M6" s="29">
        <f t="shared" si="2"/>
        <v>0.91483700000000012</v>
      </c>
      <c r="N6" s="24"/>
      <c r="O6" s="29">
        <f t="shared" si="3"/>
        <v>0.86894800000000005</v>
      </c>
      <c r="P6" s="24"/>
      <c r="Q6" s="29">
        <f t="shared" si="4"/>
        <v>0.9537500000000001</v>
      </c>
      <c r="R6" s="24"/>
      <c r="S6" s="29">
        <f t="shared" si="5"/>
        <v>0.98252600000000001</v>
      </c>
      <c r="T6" s="24"/>
      <c r="U6" s="29">
        <f t="shared" si="6"/>
        <v>1.0061790000000002</v>
      </c>
    </row>
    <row r="7" spans="1:21">
      <c r="A7" t="s">
        <v>234</v>
      </c>
      <c r="B7">
        <f>SUM(B3:B6)</f>
        <v>92788.800000000003</v>
      </c>
      <c r="C7">
        <f>SUM(C3:C6)</f>
        <v>150086.31000000003</v>
      </c>
      <c r="D7">
        <f>SUM(D3:D6)</f>
        <v>149875.73000000001</v>
      </c>
      <c r="E7">
        <f>SUM(E3:E6)</f>
        <v>178885.9</v>
      </c>
      <c r="G7" s="24"/>
      <c r="H7" s="25">
        <v>0.1</v>
      </c>
      <c r="I7" s="29">
        <f>$G$3*(1+$H7)</f>
        <v>0.91685000000000005</v>
      </c>
      <c r="J7" s="24"/>
      <c r="K7" s="29">
        <f t="shared" si="1"/>
        <v>0.95469000000000004</v>
      </c>
      <c r="L7" s="24"/>
      <c r="M7" s="29">
        <f t="shared" si="2"/>
        <v>0.92323000000000011</v>
      </c>
      <c r="N7" s="24"/>
      <c r="O7" s="29">
        <f t="shared" si="3"/>
        <v>0.87692000000000014</v>
      </c>
      <c r="P7" s="24"/>
      <c r="Q7" s="29">
        <f t="shared" si="4"/>
        <v>0.96250000000000013</v>
      </c>
      <c r="R7" s="24"/>
      <c r="S7" s="29">
        <f t="shared" si="5"/>
        <v>0.99154000000000009</v>
      </c>
      <c r="T7" s="24"/>
      <c r="U7" s="29">
        <f t="shared" si="6"/>
        <v>1.0154100000000001</v>
      </c>
    </row>
    <row r="9" spans="1:21">
      <c r="A9" t="s">
        <v>232</v>
      </c>
      <c r="B9">
        <v>35155.42</v>
      </c>
      <c r="E9">
        <v>50000</v>
      </c>
    </row>
    <row r="11" spans="1:21">
      <c r="A11" t="s">
        <v>233</v>
      </c>
      <c r="B11">
        <v>58000</v>
      </c>
      <c r="E11">
        <v>98000</v>
      </c>
    </row>
    <row r="13" spans="1:21">
      <c r="B13">
        <f>SUM(B7:B11)</f>
        <v>185944.22</v>
      </c>
      <c r="E13">
        <f>SUM(E7:E11)</f>
        <v>326885.90000000002</v>
      </c>
    </row>
    <row r="24" spans="11:19">
      <c r="M24">
        <v>50000</v>
      </c>
      <c r="N24">
        <v>30000</v>
      </c>
      <c r="O24">
        <v>19600</v>
      </c>
      <c r="P24">
        <v>17400</v>
      </c>
      <c r="Q24">
        <v>20000</v>
      </c>
    </row>
    <row r="25" spans="11:19">
      <c r="K25" s="7">
        <v>44048</v>
      </c>
      <c r="L25">
        <v>0.88200000000000001</v>
      </c>
      <c r="M25">
        <v>0.89</v>
      </c>
      <c r="N25">
        <v>0.89500000000000002</v>
      </c>
      <c r="O25">
        <v>0.89600000000000002</v>
      </c>
      <c r="P25">
        <v>0.89900000000000002</v>
      </c>
      <c r="Q25">
        <v>0.9</v>
      </c>
    </row>
    <row r="26" spans="11:19">
      <c r="M26">
        <f>M25-$L$25</f>
        <v>8.0000000000000071E-3</v>
      </c>
      <c r="N26">
        <f t="shared" ref="N26:Q26" si="7">N25-$L$25</f>
        <v>1.3000000000000012E-2</v>
      </c>
      <c r="O26">
        <f t="shared" si="7"/>
        <v>1.4000000000000012E-2</v>
      </c>
      <c r="P26">
        <f t="shared" si="7"/>
        <v>1.7000000000000015E-2</v>
      </c>
      <c r="Q26">
        <f t="shared" si="7"/>
        <v>1.8000000000000016E-2</v>
      </c>
    </row>
    <row r="27" spans="11:19">
      <c r="M27">
        <f>M24*M26</f>
        <v>400.00000000000034</v>
      </c>
      <c r="N27">
        <f t="shared" ref="N27:Q27" si="8">N24*N26</f>
        <v>390.00000000000034</v>
      </c>
      <c r="O27">
        <f t="shared" si="8"/>
        <v>274.40000000000026</v>
      </c>
      <c r="P27">
        <f t="shared" si="8"/>
        <v>295.80000000000024</v>
      </c>
      <c r="Q27">
        <f t="shared" si="8"/>
        <v>360.00000000000034</v>
      </c>
      <c r="S27">
        <f>SUM(M27:Q27)</f>
        <v>1720.2000000000016</v>
      </c>
    </row>
    <row r="32" spans="11:19">
      <c r="L32">
        <f>(M33*M32+N33*N32)/SUM(M32:N33)</f>
        <v>0.92997532908305558</v>
      </c>
      <c r="M32">
        <v>0.93200000000000005</v>
      </c>
      <c r="N32">
        <v>0.92500000000000004</v>
      </c>
    </row>
    <row r="33" spans="13:14">
      <c r="M33">
        <v>50000</v>
      </c>
      <c r="N33">
        <v>20000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大连二手房挂牌数据</vt:lpstr>
      <vt:lpstr>场内基金溢价风险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2020-08-07T01:34:27Z</dcterms:modified>
</cp:coreProperties>
</file>