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\Desktop\"/>
    </mc:Choice>
  </mc:AlternateContent>
  <bookViews>
    <workbookView xWindow="-120" yWindow="-1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/>
  <c r="E32" i="1"/>
  <c r="C26" i="1"/>
  <c r="C32" i="1"/>
  <c r="C25" i="1"/>
  <c r="D32" i="1"/>
  <c r="L20" i="1"/>
  <c r="F7" i="1"/>
  <c r="H7" i="1" s="1"/>
  <c r="I7" i="1" s="1"/>
  <c r="F18" i="1"/>
  <c r="F14" i="1"/>
  <c r="F26" i="1"/>
  <c r="H16" i="1"/>
  <c r="F2" i="1"/>
  <c r="H2" i="1" s="1"/>
  <c r="I2" i="1" s="1"/>
  <c r="F3" i="1"/>
  <c r="H3" i="1" s="1"/>
  <c r="I3" i="1" s="1"/>
  <c r="K32" i="1" s="1"/>
  <c r="F4" i="1"/>
  <c r="H4" i="1" s="1"/>
  <c r="F5" i="1"/>
  <c r="H5" i="1" s="1"/>
  <c r="I5" i="1" s="1"/>
  <c r="F6" i="1"/>
  <c r="H6" i="1" s="1"/>
  <c r="F8" i="1"/>
  <c r="H8" i="1" s="1"/>
  <c r="I8" i="1" s="1"/>
  <c r="F9" i="1"/>
  <c r="H9" i="1" s="1"/>
  <c r="I9" i="1" s="1"/>
  <c r="F10" i="1"/>
  <c r="H10" i="1" s="1"/>
  <c r="I10" i="1" s="1"/>
  <c r="F11" i="1"/>
  <c r="H11" i="1" s="1"/>
  <c r="I11" i="1" s="1"/>
  <c r="K31" i="1" l="1"/>
  <c r="J8" i="1"/>
  <c r="J2" i="1"/>
  <c r="J7" i="1"/>
  <c r="J6" i="1"/>
  <c r="C29" i="1"/>
  <c r="J11" i="1"/>
  <c r="J5" i="1"/>
  <c r="C30" i="1"/>
  <c r="J10" i="1"/>
  <c r="J4" i="1"/>
  <c r="K30" i="1"/>
  <c r="J9" i="1"/>
  <c r="J3" i="1"/>
  <c r="K33" i="1" s="1"/>
  <c r="F22" i="1"/>
  <c r="L15" i="1"/>
  <c r="H26" i="1"/>
  <c r="K26" i="1" s="1"/>
  <c r="H23" i="1"/>
  <c r="K23" i="1" s="1"/>
  <c r="I4" i="1"/>
  <c r="I6" i="1"/>
  <c r="I20" i="1" l="1"/>
  <c r="I19" i="1"/>
  <c r="E29" i="1"/>
</calcChain>
</file>

<file path=xl/sharedStrings.xml><?xml version="1.0" encoding="utf-8"?>
<sst xmlns="http://schemas.openxmlformats.org/spreadsheetml/2006/main" count="82" uniqueCount="68">
  <si>
    <t>Roll Number</t>
  </si>
  <si>
    <t>Name</t>
  </si>
  <si>
    <t>Chemistry</t>
  </si>
  <si>
    <t>Biology</t>
  </si>
  <si>
    <t>Physics</t>
  </si>
  <si>
    <t>Obtained</t>
  </si>
  <si>
    <t>Total</t>
  </si>
  <si>
    <t>Percentage</t>
  </si>
  <si>
    <t>Basheer</t>
  </si>
  <si>
    <t>Raheem</t>
  </si>
  <si>
    <t>Shamsheer</t>
  </si>
  <si>
    <t>Gulfam</t>
  </si>
  <si>
    <t>Gullu</t>
  </si>
  <si>
    <t>Hameed</t>
  </si>
  <si>
    <t>Gunman</t>
  </si>
  <si>
    <t>Shayar</t>
  </si>
  <si>
    <t>Shahzaib</t>
  </si>
  <si>
    <t>Sajjad</t>
  </si>
  <si>
    <t>PASS OR FAIL</t>
  </si>
  <si>
    <t>PASSED</t>
  </si>
  <si>
    <t>FAILED</t>
  </si>
  <si>
    <t>MATCH</t>
  </si>
  <si>
    <t>INDEX</t>
  </si>
  <si>
    <t>COLUMN NUMBER</t>
  </si>
  <si>
    <t>ROW NUMBER</t>
  </si>
  <si>
    <t>CHECK MARKS OF STUDENT</t>
  </si>
  <si>
    <t>ENTER STUDENT NAME</t>
  </si>
  <si>
    <t>Obtained Marks</t>
  </si>
  <si>
    <t>Name on Position</t>
  </si>
  <si>
    <t>Enter SUBJECT NAME</t>
  </si>
  <si>
    <t>MARKS IN SUBJECT</t>
  </si>
  <si>
    <t>COUNT IF</t>
  </si>
  <si>
    <t>VLOOKUP</t>
  </si>
  <si>
    <t>HLOOKUP</t>
  </si>
  <si>
    <t>Enter Name</t>
  </si>
  <si>
    <t>MAX Obtained Marks</t>
  </si>
  <si>
    <t>Min Obtained Marks</t>
  </si>
  <si>
    <t>Student with Max Obtained Marks</t>
  </si>
  <si>
    <t>Student with Min Obtained Marks</t>
  </si>
  <si>
    <t>Grade</t>
  </si>
  <si>
    <t>Min Marks</t>
  </si>
  <si>
    <t>Max Marks</t>
  </si>
  <si>
    <t>A</t>
  </si>
  <si>
    <t>B</t>
  </si>
  <si>
    <t>C</t>
  </si>
  <si>
    <t>D</t>
  </si>
  <si>
    <t>E</t>
  </si>
  <si>
    <t>A+</t>
  </si>
  <si>
    <t>Performance Analysis</t>
  </si>
  <si>
    <t>Metric</t>
  </si>
  <si>
    <t>Value</t>
  </si>
  <si>
    <t>Student with Max Marks in Chemistry</t>
  </si>
  <si>
    <t>Student with Max Marks in Physics</t>
  </si>
  <si>
    <t>Student with Max Marks in Biology</t>
  </si>
  <si>
    <t>Total Students</t>
  </si>
  <si>
    <t>Student with Marks Less than 100</t>
  </si>
  <si>
    <t>Student with Marks Greater than 100</t>
  </si>
  <si>
    <t>AVERAGE</t>
  </si>
  <si>
    <t>F</t>
  </si>
  <si>
    <t>GRADE DATA</t>
  </si>
  <si>
    <t>Grade (IF Condition)</t>
  </si>
  <si>
    <t>Grade (Match and Index)</t>
  </si>
  <si>
    <t>COMPLETE DETAIL OF STUDENT</t>
  </si>
  <si>
    <t>Status</t>
  </si>
  <si>
    <t>Enter Student Name</t>
  </si>
  <si>
    <t>Value on Position</t>
  </si>
  <si>
    <t>Enter Row Number</t>
  </si>
  <si>
    <t>Enter Subject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</si>
</sst>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7">
    <font>
      <sz val="11"/>
      <color theme="1"/>
      <name val="Aptos Narrow"/>
      <family val="2"/>
      <scheme val="minor"/>
    </font>
    <font>
      <sz val="11"/>
      <color theme="1"/>
      <name val="Picaflor"/>
      <family val="3"/>
    </font>
    <font>
      <sz val="11"/>
      <color theme="0"/>
      <name val="Picaflor"/>
      <family val="3"/>
    </font>
    <font>
      <sz val="11"/>
      <color rgb="FF000000"/>
      <name val="Picaflor"/>
      <family val="3"/>
    </font>
    <font>
      <b/>
      <sz val="11"/>
      <color theme="0"/>
      <name val="Picaflor"/>
      <family val="3"/>
    </font>
    <font>
      <b/>
      <sz val="11"/>
      <color theme="1"/>
      <name val="Picaflor"/>
      <family val="3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499984740745262"/>
        <bgColor theme="4"/>
      </patternFill>
    </fill>
    <fill>
      <patternFill patternType="solid">
        <fgColor theme="3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3">
    <cellStyle name="Currency [0]" xfId="1" builtinId="7" hidden="1"/>
    <cellStyle name="Normal" xfId="0" builtinId="0"/>
    <cellStyle name="Percent" xfId="2" builtinId="5" hidden="1"/>
  </cellStyles>
  <dxfs count="23">
    <dxf>
      <font>
        <strike val="0"/>
        <outline val="0"/>
        <shadow val="0"/>
        <u val="none"/>
        <vertAlign val="baseline"/>
        <sz val="11"/>
        <name val="Picaflor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Picaflor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Picaflor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icaflor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1" totalsRowShown="0" headerRowDxfId="20" dataDxfId="19">
  <autoFilter ref="A1:K11"/>
  <tableColumns count="11">
    <tableColumn id="1" name="Roll Number" dataDxfId="18"/>
    <tableColumn id="2" name="Name" dataDxfId="17"/>
    <tableColumn id="3" name="Chemistry" dataDxfId="16"/>
    <tableColumn id="4" name="Biology" dataDxfId="15"/>
    <tableColumn id="5" name="Physics" dataDxfId="14"/>
    <tableColumn id="6" name="Obtained" dataDxfId="3">
      <calculatedColumnFormula>SUM(Table1[[#This Row],[Chemistry]:[Physics]])</calculatedColumnFormula>
    </tableColumn>
    <tableColumn id="7" name="Total" dataDxfId="13"/>
    <tableColumn id="8" name="Percentage" dataDxfId="2">
      <calculatedColumnFormula>AVERAGE(Table1[[#This Row],[Total]],Table1[[#This Row],[Obtained]],0)</calculatedColumnFormula>
    </tableColumn>
    <tableColumn id="9" name="PASS OR FAIL" dataDxfId="1">
      <calculatedColumnFormula>IF(Table1[[#This Row],[Percentage]]&gt;=85,"PASS","FAIL")</calculatedColumnFormula>
    </tableColumn>
    <tableColumn id="10" name="Grade (IF Condition)" dataDxfId="0">
      <calculatedColumnFormula>IF(Table1[[#This Row],[Obtained]]&gt;=145,"A+",IF(Table1[[#This Row],[Obtained]]&gt;=140,"A",IF(Table1[[#This Row],[Obtained]]&gt;=130,"B",IF(Table1[[#This Row],[Obtained]]&gt;=120,"C",IF(Table1[[#This Row],[Obtained]]&gt;=110,"D",IF(Table1[[#This Row],[Obtained]]&gt;=80,"E","F"))))))</calculatedColumnFormula>
    </tableColumn>
    <tableColumn id="11" name="Grade (Match and Index)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C21" totalsRowShown="0" headerRowDxfId="11" dataDxfId="9" headerRowBorderDxfId="10" tableBorderDxfId="8" totalsRowBorderDxfId="7">
  <autoFilter ref="A14:C21"/>
  <tableColumns count="3">
    <tableColumn id="1" name="Grade" dataDxfId="6"/>
    <tableColumn id="2" name="Min Marks" dataDxfId="5"/>
    <tableColumn id="3" name="Max Mark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6"/>
  <sheetViews>
    <sheetView tabSelected="1" topLeftCell="A10" zoomScale="85" zoomScaleNormal="85" workbookViewId="0">
      <selection activeCell="J3" sqref="J3"/>
    </sheetView>
  </sheetViews>
  <sheetFormatPr defaultColWidth="9.125" defaultRowHeight="25.5" customHeight="1"/>
  <cols>
    <col min="1" max="1" width="19.25" style="1" bestFit="1" customWidth="1"/>
    <col min="2" max="2" width="30.25" style="1" customWidth="1"/>
    <col min="3" max="3" width="18.625" style="1" bestFit="1" customWidth="1"/>
    <col min="4" max="4" width="14.125" style="1" bestFit="1" customWidth="1"/>
    <col min="5" max="5" width="25" style="1" customWidth="1"/>
    <col min="6" max="6" width="16" style="1" bestFit="1" customWidth="1"/>
    <col min="7" max="7" width="11.75" style="1" bestFit="1" customWidth="1"/>
    <col min="8" max="8" width="19.125" style="1" bestFit="1" customWidth="1"/>
    <col min="9" max="9" width="19.375" style="1" bestFit="1" customWidth="1"/>
    <col min="10" max="10" width="15.25" style="1" customWidth="1"/>
    <col min="11" max="11" width="26.25" style="1" bestFit="1" customWidth="1"/>
    <col min="12" max="12" width="15" style="1" customWidth="1"/>
    <col min="13" max="13" width="9.125" style="1"/>
    <col min="14" max="14" width="19.25" style="1" bestFit="1" customWidth="1"/>
    <col min="15" max="15" width="2.625" style="1" bestFit="1" customWidth="1"/>
    <col min="16" max="16" width="9.125" style="1"/>
    <col min="17" max="17" width="16.875" style="1" bestFit="1" customWidth="1"/>
    <col min="18" max="18" width="9.75" style="1" bestFit="1" customWidth="1"/>
    <col min="19" max="19" width="9.125" style="1"/>
    <col min="20" max="20" width="19.25" style="1" bestFit="1" customWidth="1"/>
    <col min="21" max="21" width="2.625" style="1" bestFit="1" customWidth="1"/>
    <col min="22" max="22" width="9.125" style="1"/>
    <col min="23" max="23" width="24.25" style="1" bestFit="1" customWidth="1"/>
    <col min="24" max="24" width="10.625" style="1" bestFit="1" customWidth="1"/>
    <col min="25" max="16384" width="9.125" style="1"/>
  </cols>
  <sheetData>
    <row r="1" spans="1:12" ht="4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3" t="s">
        <v>60</v>
      </c>
      <c r="K1" s="13" t="s">
        <v>61</v>
      </c>
    </row>
    <row r="2" spans="1:12" ht="25.5" customHeight="1">
      <c r="A2" s="1">
        <v>1</v>
      </c>
      <c r="B2" s="1" t="s">
        <v>8</v>
      </c>
      <c r="C2" s="1">
        <v>45</v>
      </c>
      <c r="D2" s="1">
        <v>40</v>
      </c>
      <c r="E2" s="1">
        <v>38</v>
      </c>
      <c r="F2" s="1">
        <f>SUM(Table1[[#This Row],[Chemistry]:[Physics]])</f>
        <v>123</v>
      </c>
      <c r="G2" s="1">
        <v>150</v>
      </c>
      <c r="H2" s="2">
        <f>AVERAGE(Table1[[#This Row],[Total]],Table1[[#This Row],[Obtained]],0)</f>
        <v>91</v>
      </c>
      <c r="I2" s="1" t="str">
        <f>IF(Table1[[#This Row],[Percentage]]&gt;=85,"PASS","FAIL")</f>
        <v>PASS</v>
      </c>
      <c r="J2" s="13" t="str">
        <f>IF(Table1[[#This Row],[Obtained]]&gt;=145,"A+",IF(Table1[[#This Row],[Obtained]]&gt;=140,"A",IF(Table1[[#This Row],[Obtained]]&gt;=130,"B",IF(Table1[[#This Row],[Obtained]]&gt;=120,"C",IF(Table1[[#This Row],[Obtained]]&gt;=110,"D",IF(Table1[[#This Row],[Obtained]]&gt;=80,"E","F"))))))</f>
        <v>C</v>
      </c>
      <c r="K2" s="13"/>
    </row>
    <row r="3" spans="1:12" ht="25.5" customHeight="1">
      <c r="A3" s="1">
        <v>2</v>
      </c>
      <c r="B3" s="1" t="s">
        <v>9</v>
      </c>
      <c r="C3" s="1">
        <v>45</v>
      </c>
      <c r="D3" s="1">
        <v>40</v>
      </c>
      <c r="E3" s="1">
        <v>45</v>
      </c>
      <c r="F3" s="19">
        <f>SUM(Table1[[#This Row],[Chemistry]:[Physics]])</f>
        <v>130</v>
      </c>
      <c r="G3" s="1">
        <v>150</v>
      </c>
      <c r="H3" s="2">
        <f>AVERAGE(Table1[[#This Row],[Total]],Table1[[#This Row],[Obtained]],0)</f>
        <v>93.333333333333329</v>
      </c>
      <c r="I3" s="19" t="str">
        <f>IF(Table1[[#This Row],[Percentage]]&gt;=85,"PASS","FAIL")</f>
        <v>PASS</v>
      </c>
      <c r="J3" s="13" t="str">
        <f>IF(Table1[[#This Row],[Obtained]]&gt;=145,"A+",IF(Table1[[#This Row],[Obtained]]&gt;=140,"A",IF(Table1[[#This Row],[Obtained]]&gt;=130,"B",IF(Table1[[#This Row],[Obtained]]&gt;=120,"C",IF(Table1[[#This Row],[Obtained]]&gt;=110,"D",IF(Table1[[#This Row],[Obtained]]&gt;=80,"E","F"))))))</f>
        <v>B</v>
      </c>
      <c r="K3" s="19"/>
    </row>
    <row r="4" spans="1:12" ht="25.5" customHeight="1">
      <c r="A4" s="1">
        <v>3</v>
      </c>
      <c r="B4" s="1" t="s">
        <v>10</v>
      </c>
      <c r="C4" s="1">
        <v>30</v>
      </c>
      <c r="D4" s="1">
        <v>35</v>
      </c>
      <c r="E4" s="1">
        <v>40</v>
      </c>
      <c r="F4" s="19">
        <f>SUM(Table1[[#This Row],[Chemistry]:[Physics]])</f>
        <v>105</v>
      </c>
      <c r="G4" s="1">
        <v>150</v>
      </c>
      <c r="H4" s="2">
        <f>AVERAGE(Table1[[#This Row],[Total]],Table1[[#This Row],[Obtained]],0)</f>
        <v>85</v>
      </c>
      <c r="I4" s="19" t="str">
        <f>IF(Table1[[#This Row],[Percentage]]&gt;=85,"PASS","FAIL")</f>
        <v>PASS</v>
      </c>
      <c r="J4" s="13" t="str">
        <f>IF(Table1[[#This Row],[Obtained]]&gt;=145,"A+",IF(Table1[[#This Row],[Obtained]]&gt;=140,"A",IF(Table1[[#This Row],[Obtained]]&gt;=130,"B",IF(Table1[[#This Row],[Obtained]]&gt;=120,"C",IF(Table1[[#This Row],[Obtained]]&gt;=110,"D",IF(Table1[[#This Row],[Obtained]]&gt;=80,"E","F"))))))</f>
        <v>E</v>
      </c>
    </row>
    <row r="5" spans="1:12" ht="25.5" customHeight="1">
      <c r="A5" s="1">
        <v>4</v>
      </c>
      <c r="B5" s="1" t="s">
        <v>11</v>
      </c>
      <c r="C5" s="1">
        <v>40</v>
      </c>
      <c r="D5" s="1">
        <v>40</v>
      </c>
      <c r="E5" s="1">
        <v>40</v>
      </c>
      <c r="F5" s="19">
        <f>SUM(Table1[[#This Row],[Chemistry]:[Physics]])</f>
        <v>120</v>
      </c>
      <c r="G5" s="1">
        <v>150</v>
      </c>
      <c r="H5" s="2">
        <f>AVERAGE(Table1[[#This Row],[Total]],Table1[[#This Row],[Obtained]],0)</f>
        <v>90</v>
      </c>
      <c r="I5" s="19" t="str">
        <f>IF(Table1[[#This Row],[Percentage]]&gt;=85,"PASS","FAIL")</f>
        <v>PASS</v>
      </c>
      <c r="J5" s="13" t="str">
        <f>IF(Table1[[#This Row],[Obtained]]&gt;=145,"A+",IF(Table1[[#This Row],[Obtained]]&gt;=140,"A",IF(Table1[[#This Row],[Obtained]]&gt;=130,"B",IF(Table1[[#This Row],[Obtained]]&gt;=120,"C",IF(Table1[[#This Row],[Obtained]]&gt;=110,"D",IF(Table1[[#This Row],[Obtained]]&gt;=80,"E","F"))))))</f>
        <v>C</v>
      </c>
    </row>
    <row r="6" spans="1:12" ht="25.5" customHeight="1">
      <c r="A6" s="1">
        <v>5</v>
      </c>
      <c r="B6" s="1" t="s">
        <v>12</v>
      </c>
      <c r="C6" s="1">
        <v>36</v>
      </c>
      <c r="D6" s="1">
        <v>42</v>
      </c>
      <c r="E6" s="1">
        <v>35</v>
      </c>
      <c r="F6" s="19">
        <f>SUM(Table1[[#This Row],[Chemistry]:[Physics]])</f>
        <v>113</v>
      </c>
      <c r="G6" s="1">
        <v>150</v>
      </c>
      <c r="H6" s="2">
        <f>AVERAGE(Table1[[#This Row],[Total]],Table1[[#This Row],[Obtained]],0)</f>
        <v>87.666666666666671</v>
      </c>
      <c r="I6" s="19" t="str">
        <f>IF(Table1[[#This Row],[Percentage]]&gt;=85,"PASS","FAIL")</f>
        <v>PASS</v>
      </c>
      <c r="J6" s="13" t="str">
        <f>IF(Table1[[#This Row],[Obtained]]&gt;=145,"A+",IF(Table1[[#This Row],[Obtained]]&gt;=140,"A",IF(Table1[[#This Row],[Obtained]]&gt;=130,"B",IF(Table1[[#This Row],[Obtained]]&gt;=120,"C",IF(Table1[[#This Row],[Obtained]]&gt;=110,"D",IF(Table1[[#This Row],[Obtained]]&gt;=80,"E","F"))))))</f>
        <v>D</v>
      </c>
    </row>
    <row r="7" spans="1:12" ht="25.5" customHeight="1">
      <c r="A7" s="1">
        <v>6</v>
      </c>
      <c r="B7" s="1" t="s">
        <v>13</v>
      </c>
      <c r="C7" s="1">
        <v>38</v>
      </c>
      <c r="D7" s="1">
        <v>40</v>
      </c>
      <c r="E7" s="1">
        <v>45</v>
      </c>
      <c r="F7" s="19">
        <f>SUM(Table1[[#This Row],[Chemistry]:[Physics]])</f>
        <v>123</v>
      </c>
      <c r="G7" s="1">
        <v>150</v>
      </c>
      <c r="H7" s="2">
        <f>AVERAGE(Table1[[#This Row],[Total]],Table1[[#This Row],[Obtained]],0)</f>
        <v>91</v>
      </c>
      <c r="I7" s="19" t="str">
        <f>IF(Table1[[#This Row],[Percentage]]&gt;=85,"PASS","FAIL")</f>
        <v>PASS</v>
      </c>
      <c r="J7" s="13" t="str">
        <f>IF(Table1[[#This Row],[Obtained]]&gt;=145,"A+",IF(Table1[[#This Row],[Obtained]]&gt;=140,"A",IF(Table1[[#This Row],[Obtained]]&gt;=130,"B",IF(Table1[[#This Row],[Obtained]]&gt;=120,"C",IF(Table1[[#This Row],[Obtained]]&gt;=110,"D",IF(Table1[[#This Row],[Obtained]]&gt;=80,"E","F"))))))</f>
        <v>C</v>
      </c>
    </row>
    <row r="8" spans="1:12" ht="25.5" customHeight="1">
      <c r="A8" s="1">
        <v>7</v>
      </c>
      <c r="B8" s="1" t="s">
        <v>14</v>
      </c>
      <c r="C8" s="1">
        <v>25</v>
      </c>
      <c r="D8" s="1">
        <v>36</v>
      </c>
      <c r="E8" s="1">
        <v>35</v>
      </c>
      <c r="F8" s="19">
        <f>SUM(Table1[[#This Row],[Chemistry]:[Physics]])</f>
        <v>96</v>
      </c>
      <c r="G8" s="1">
        <v>150</v>
      </c>
      <c r="H8" s="2">
        <f>AVERAGE(Table1[[#This Row],[Total]],Table1[[#This Row],[Obtained]],0)</f>
        <v>82</v>
      </c>
      <c r="I8" s="19" t="str">
        <f>IF(Table1[[#This Row],[Percentage]]&gt;=85,"PASS","FAIL")</f>
        <v>FAIL</v>
      </c>
      <c r="J8" s="13" t="str">
        <f>IF(Table1[[#This Row],[Obtained]]&gt;=145,"A+",IF(Table1[[#This Row],[Obtained]]&gt;=140,"A",IF(Table1[[#This Row],[Obtained]]&gt;=130,"B",IF(Table1[[#This Row],[Obtained]]&gt;=120,"C",IF(Table1[[#This Row],[Obtained]]&gt;=110,"D",IF(Table1[[#This Row],[Obtained]]&gt;=80,"E","F"))))))</f>
        <v>E</v>
      </c>
    </row>
    <row r="9" spans="1:12" ht="25.5" customHeight="1">
      <c r="A9" s="1">
        <v>8</v>
      </c>
      <c r="B9" s="1" t="s">
        <v>15</v>
      </c>
      <c r="C9" s="1">
        <v>40</v>
      </c>
      <c r="D9" s="1">
        <v>40</v>
      </c>
      <c r="E9" s="1">
        <v>40</v>
      </c>
      <c r="F9" s="19">
        <f>SUM(Table1[[#This Row],[Chemistry]:[Physics]])</f>
        <v>120</v>
      </c>
      <c r="G9" s="1">
        <v>150</v>
      </c>
      <c r="H9" s="2">
        <f>AVERAGE(Table1[[#This Row],[Total]],Table1[[#This Row],[Obtained]],0)</f>
        <v>90</v>
      </c>
      <c r="I9" s="19" t="str">
        <f>IF(Table1[[#This Row],[Percentage]]&gt;=85,"PASS","FAIL")</f>
        <v>PASS</v>
      </c>
      <c r="J9" s="13" t="str">
        <f>IF(Table1[[#This Row],[Obtained]]&gt;=145,"A+",IF(Table1[[#This Row],[Obtained]]&gt;=140,"A",IF(Table1[[#This Row],[Obtained]]&gt;=130,"B",IF(Table1[[#This Row],[Obtained]]&gt;=120,"C",IF(Table1[[#This Row],[Obtained]]&gt;=110,"D",IF(Table1[[#This Row],[Obtained]]&gt;=80,"E","F"))))))</f>
        <v>C</v>
      </c>
    </row>
    <row r="10" spans="1:12" ht="25.5" customHeight="1">
      <c r="A10" s="1">
        <v>9</v>
      </c>
      <c r="B10" s="1" t="s">
        <v>16</v>
      </c>
      <c r="C10" s="1">
        <v>40</v>
      </c>
      <c r="D10" s="1">
        <v>40</v>
      </c>
      <c r="E10" s="1">
        <v>36</v>
      </c>
      <c r="F10" s="19">
        <f>SUM(Table1[[#This Row],[Chemistry]:[Physics]])</f>
        <v>116</v>
      </c>
      <c r="G10" s="1">
        <v>150</v>
      </c>
      <c r="H10" s="2">
        <f>AVERAGE(Table1[[#This Row],[Total]],Table1[[#This Row],[Obtained]],0)</f>
        <v>88.666666666666671</v>
      </c>
      <c r="I10" s="19" t="str">
        <f>IF(Table1[[#This Row],[Percentage]]&gt;=85,"PASS","FAIL")</f>
        <v>PASS</v>
      </c>
      <c r="J10" s="13" t="str">
        <f>IF(Table1[[#This Row],[Obtained]]&gt;=145,"A+",IF(Table1[[#This Row],[Obtained]]&gt;=140,"A",IF(Table1[[#This Row],[Obtained]]&gt;=130,"B",IF(Table1[[#This Row],[Obtained]]&gt;=120,"C",IF(Table1[[#This Row],[Obtained]]&gt;=110,"D",IF(Table1[[#This Row],[Obtained]]&gt;=80,"E","F"))))))</f>
        <v>D</v>
      </c>
    </row>
    <row r="11" spans="1:12" ht="25.5" customHeight="1">
      <c r="A11" s="1">
        <v>10</v>
      </c>
      <c r="B11" s="1" t="s">
        <v>17</v>
      </c>
      <c r="C11" s="1">
        <v>46</v>
      </c>
      <c r="D11" s="1">
        <v>50</v>
      </c>
      <c r="E11" s="1">
        <v>50</v>
      </c>
      <c r="F11" s="19">
        <f>SUM(Table1[[#This Row],[Chemistry]:[Physics]])</f>
        <v>146</v>
      </c>
      <c r="G11" s="1">
        <v>150</v>
      </c>
      <c r="H11" s="2">
        <f>AVERAGE(Table1[[#This Row],[Total]],Table1[[#This Row],[Obtained]],0)</f>
        <v>98.666666666666671</v>
      </c>
      <c r="I11" s="19" t="str">
        <f>IF(Table1[[#This Row],[Percentage]]&gt;=85,"PASS","FAIL")</f>
        <v>PASS</v>
      </c>
      <c r="J11" s="13" t="str">
        <f>IF(Table1[[#This Row],[Obtained]]&gt;=145,"A+",IF(Table1[[#This Row],[Obtained]]&gt;=140,"A",IF(Table1[[#This Row],[Obtained]]&gt;=130,"B",IF(Table1[[#This Row],[Obtained]]&gt;=120,"C",IF(Table1[[#This Row],[Obtained]]&gt;=110,"D",IF(Table1[[#This Row],[Obtained]]&gt;=80,"E","F"))))))</f>
        <v>A+</v>
      </c>
    </row>
    <row r="13" spans="1:12" ht="25.5" customHeight="1">
      <c r="A13" s="30" t="s">
        <v>59</v>
      </c>
      <c r="B13" s="31"/>
      <c r="C13" s="31"/>
      <c r="E13" s="22" t="s">
        <v>21</v>
      </c>
      <c r="F13" s="22"/>
      <c r="H13" s="22" t="s">
        <v>22</v>
      </c>
      <c r="I13" s="22"/>
      <c r="K13" s="22" t="s">
        <v>25</v>
      </c>
      <c r="L13" s="22"/>
    </row>
    <row r="14" spans="1:12" ht="25.5" customHeight="1">
      <c r="A14" s="3" t="s">
        <v>39</v>
      </c>
      <c r="B14" s="4" t="s">
        <v>40</v>
      </c>
      <c r="C14" s="5" t="s">
        <v>41</v>
      </c>
      <c r="E14" s="6" t="s">
        <v>11</v>
      </c>
      <c r="F14" s="6">
        <f>MATCH(E14,Table1[[#All],[Name]],0)</f>
        <v>5</v>
      </c>
      <c r="H14" s="17" t="s">
        <v>23</v>
      </c>
      <c r="I14" s="6">
        <v>2</v>
      </c>
      <c r="K14" s="17" t="s">
        <v>26</v>
      </c>
      <c r="L14" s="6" t="s">
        <v>8</v>
      </c>
    </row>
    <row r="15" spans="1:12" ht="25.5" customHeight="1">
      <c r="A15" s="7" t="s">
        <v>47</v>
      </c>
      <c r="B15" s="6">
        <v>145</v>
      </c>
      <c r="C15" s="8">
        <v>150</v>
      </c>
      <c r="H15" s="17" t="s">
        <v>24</v>
      </c>
      <c r="I15" s="6">
        <v>5</v>
      </c>
      <c r="K15" s="17" t="s">
        <v>27</v>
      </c>
      <c r="L15" s="6">
        <f>VLOOKUP(L14,Table1[[#All],[Name]:[Grade (Match and Index)]],5,0)</f>
        <v>123</v>
      </c>
    </row>
    <row r="16" spans="1:12" ht="25.5" customHeight="1">
      <c r="A16" s="7" t="s">
        <v>42</v>
      </c>
      <c r="B16" s="6">
        <v>140</v>
      </c>
      <c r="C16" s="8">
        <v>144</v>
      </c>
      <c r="E16" s="22" t="s">
        <v>22</v>
      </c>
      <c r="F16" s="22"/>
      <c r="H16" s="23" t="str">
        <f>INDEX(Table1[#All],I15,I14)</f>
        <v>Gulfam</v>
      </c>
      <c r="I16" s="24"/>
    </row>
    <row r="17" spans="1:12" ht="25.5" customHeight="1">
      <c r="A17" s="7" t="s">
        <v>43</v>
      </c>
      <c r="B17" s="6">
        <v>130</v>
      </c>
      <c r="C17" s="8">
        <v>139</v>
      </c>
      <c r="E17" s="17" t="s">
        <v>66</v>
      </c>
      <c r="F17" s="6">
        <v>5</v>
      </c>
      <c r="K17" s="22" t="s">
        <v>25</v>
      </c>
      <c r="L17" s="22"/>
    </row>
    <row r="18" spans="1:12" ht="25.5" customHeight="1">
      <c r="A18" s="7" t="s">
        <v>44</v>
      </c>
      <c r="B18" s="6">
        <v>120</v>
      </c>
      <c r="C18" s="8">
        <v>129</v>
      </c>
      <c r="E18" s="17" t="s">
        <v>28</v>
      </c>
      <c r="F18" s="6" t="str">
        <f>INDEX(Table1[#All],5,2)</f>
        <v>Gulfam</v>
      </c>
      <c r="H18" s="22" t="s">
        <v>31</v>
      </c>
      <c r="I18" s="22"/>
      <c r="K18" s="17" t="s">
        <v>26</v>
      </c>
      <c r="L18" s="9" t="s">
        <v>12</v>
      </c>
    </row>
    <row r="19" spans="1:12" ht="25.5" customHeight="1">
      <c r="A19" s="7" t="s">
        <v>45</v>
      </c>
      <c r="B19" s="6">
        <v>110</v>
      </c>
      <c r="C19" s="8">
        <v>119</v>
      </c>
      <c r="H19" s="17" t="s">
        <v>19</v>
      </c>
      <c r="I19" s="6">
        <f>COUNTIF(Table1[PASS OR FAIL],"PASS")</f>
        <v>9</v>
      </c>
      <c r="K19" s="17" t="s">
        <v>29</v>
      </c>
      <c r="L19" s="9" t="s">
        <v>4</v>
      </c>
    </row>
    <row r="20" spans="1:12" ht="25.5" customHeight="1">
      <c r="A20" s="10" t="s">
        <v>46</v>
      </c>
      <c r="B20" s="11">
        <v>80</v>
      </c>
      <c r="C20" s="12">
        <v>109</v>
      </c>
      <c r="E20" s="22" t="s">
        <v>32</v>
      </c>
      <c r="F20" s="22"/>
      <c r="H20" s="17" t="s">
        <v>20</v>
      </c>
      <c r="I20" s="6">
        <f>COUNTIF(Table1[PASS OR FAIL],"FAIL")</f>
        <v>1</v>
      </c>
      <c r="K20" s="17" t="s">
        <v>30</v>
      </c>
      <c r="L20" s="9">
        <f>INDEX(Table1[[Chemistry]:[Physics]],MATCH(L18,Table1[Name],0),MATCH(L19,Table1[[#Headers],[Chemistry]:[Physics]],0))</f>
        <v>35</v>
      </c>
    </row>
    <row r="21" spans="1:12" ht="25.5" customHeight="1">
      <c r="A21" s="10" t="s">
        <v>58</v>
      </c>
      <c r="B21" s="11">
        <v>0</v>
      </c>
      <c r="C21" s="12">
        <v>79</v>
      </c>
      <c r="E21" s="17" t="s">
        <v>34</v>
      </c>
      <c r="F21" s="6" t="s">
        <v>12</v>
      </c>
    </row>
    <row r="22" spans="1:12" ht="25.5" customHeight="1">
      <c r="E22" s="17" t="s">
        <v>27</v>
      </c>
      <c r="F22" s="6">
        <f>VLOOKUP(F21,Table1[[#All],[Name]:[Grade (Match and Index)]],5,0)</f>
        <v>113</v>
      </c>
      <c r="H22" s="22" t="s">
        <v>35</v>
      </c>
      <c r="I22" s="22"/>
      <c r="K22" s="22" t="s">
        <v>37</v>
      </c>
      <c r="L22" s="22"/>
    </row>
    <row r="23" spans="1:12" ht="25.5" customHeight="1">
      <c r="A23" s="32" t="s">
        <v>48</v>
      </c>
      <c r="B23" s="32"/>
      <c r="C23" s="22"/>
      <c r="H23" s="23">
        <f>MAX(Table1[Obtained])</f>
        <v>146</v>
      </c>
      <c r="I23" s="24"/>
      <c r="K23" s="23" t="str">
        <f>INDEX(Table1[Name],MATCH(H23,Table1[Obtained],0))</f>
        <v>Sajjad</v>
      </c>
      <c r="L23" s="24"/>
    </row>
    <row r="24" spans="1:12" ht="25.5" customHeight="1">
      <c r="A24" s="25" t="s">
        <v>49</v>
      </c>
      <c r="B24" s="26"/>
      <c r="C24" s="16" t="s">
        <v>50</v>
      </c>
      <c r="E24" s="22" t="s">
        <v>33</v>
      </c>
      <c r="F24" s="22"/>
    </row>
    <row r="25" spans="1:12" ht="25.5" customHeight="1">
      <c r="A25" s="27" t="s">
        <v>51</v>
      </c>
      <c r="B25" s="28"/>
      <c r="C25" s="6" t="str">
        <f>INDEX(Table1[Name],MATCH(D32,Table1[Chemistry],0))</f>
        <v>Sajjad</v>
      </c>
      <c r="E25" s="17" t="s">
        <v>67</v>
      </c>
      <c r="F25" s="6" t="s">
        <v>4</v>
      </c>
      <c r="H25" s="22" t="s">
        <v>36</v>
      </c>
      <c r="I25" s="22"/>
      <c r="K25" s="22" t="s">
        <v>38</v>
      </c>
      <c r="L25" s="22"/>
    </row>
    <row r="26" spans="1:12" ht="25.5" customHeight="1">
      <c r="A26" s="27" t="s">
        <v>52</v>
      </c>
      <c r="B26" s="28"/>
      <c r="C26" s="18" t="str">
        <f>INDEX(Table1[Name],MATCH(C32,Table1[Physics],0))</f>
        <v>Sajjad</v>
      </c>
      <c r="E26" s="17" t="s">
        <v>65</v>
      </c>
      <c r="F26" s="6" t="str">
        <f>HLOOKUP(F25,Table1[#Headers],1,0)</f>
        <v>Physics</v>
      </c>
      <c r="H26" s="23">
        <f>MIN(Table1[Obtained])</f>
        <v>96</v>
      </c>
      <c r="I26" s="24"/>
      <c r="K26" s="23" t="str">
        <f>INDEX(Table1[Name],MATCH(H26,Table1[Obtained],0))</f>
        <v>Gunman</v>
      </c>
      <c r="L26" s="24"/>
    </row>
    <row r="27" spans="1:12" ht="25.5" customHeight="1">
      <c r="A27" s="29" t="s">
        <v>53</v>
      </c>
      <c r="B27" s="29"/>
      <c r="C27" s="18" t="str">
        <f>INDEX(Table1[Name],MATCH(E32,Table1[Chemistry],0))</f>
        <v>Sajjad</v>
      </c>
    </row>
    <row r="28" spans="1:12" ht="25.5" customHeight="1">
      <c r="A28" s="27" t="s">
        <v>54</v>
      </c>
      <c r="B28" s="28"/>
      <c r="C28" s="18">
        <f>COUNT(Table1[Roll Number])</f>
        <v>10</v>
      </c>
      <c r="E28" s="22" t="s">
        <v>57</v>
      </c>
      <c r="F28" s="22"/>
      <c r="H28" s="22" t="s">
        <v>62</v>
      </c>
      <c r="I28" s="22"/>
      <c r="J28" s="22"/>
      <c r="K28" s="22"/>
      <c r="L28" s="22"/>
    </row>
    <row r="29" spans="1:12" ht="25.5" customHeight="1">
      <c r="A29" s="29" t="s">
        <v>56</v>
      </c>
      <c r="B29" s="29"/>
      <c r="C29" s="18">
        <f>COUNTIF(Table1[Obtained],"&gt;100")</f>
        <v>9</v>
      </c>
      <c r="E29" s="23">
        <f>AVERAGE(Table1[Obtained])</f>
        <v>119.2</v>
      </c>
      <c r="F29" s="24"/>
      <c r="H29" s="33" t="s">
        <v>64</v>
      </c>
      <c r="I29" s="33"/>
      <c r="J29" s="34"/>
      <c r="K29" s="35" t="s">
        <v>9</v>
      </c>
      <c r="L29" s="35"/>
    </row>
    <row r="30" spans="1:12" ht="25.5" customHeight="1">
      <c r="A30" s="20" t="s">
        <v>55</v>
      </c>
      <c r="B30" s="21"/>
      <c r="C30" s="6">
        <f>COUNTIF(Table1[Obtained],"&lt;100")</f>
        <v>1</v>
      </c>
      <c r="H30" s="27" t="s">
        <v>27</v>
      </c>
      <c r="I30" s="27"/>
      <c r="J30" s="28"/>
      <c r="K30" s="36">
        <f>VLOOKUP(K29,Table1[[#All],[Name]:[Grade (Match and Index)]],5,0)</f>
        <v>130</v>
      </c>
      <c r="L30" s="36"/>
    </row>
    <row r="31" spans="1:12" ht="25.5" customHeight="1">
      <c r="H31" s="27" t="s">
        <v>7</v>
      </c>
      <c r="I31" s="27"/>
      <c r="J31" s="28"/>
      <c r="K31" s="39">
        <f>VLOOKUP(K29,Table1[[#All],[Name]:[Grade (Match and Index)]],7,0)</f>
        <v>93.333333333333329</v>
      </c>
      <c r="L31" s="39"/>
    </row>
    <row r="32" spans="1:12" ht="25.5" customHeight="1">
      <c r="C32" s="1">
        <f>MAX(Table1[Physics])</f>
        <v>50</v>
      </c>
      <c r="D32" s="1">
        <f>MAX(Table1[Chemistry])</f>
        <v>46</v>
      </c>
      <c r="E32" s="1">
        <f>MAX(Table1[Chemistry])</f>
        <v>46</v>
      </c>
      <c r="H32" s="27" t="s">
        <v>63</v>
      </c>
      <c r="I32" s="27"/>
      <c r="J32" s="28"/>
      <c r="K32" s="36" t="str">
        <f>VLOOKUP(K29,Table1[[#All],[Name]:[Grade (Match and Index)]],8,0)</f>
        <v>PASS</v>
      </c>
      <c r="L32" s="36"/>
    </row>
    <row r="33" spans="8:12" ht="25.5" customHeight="1">
      <c r="H33" s="37" t="s">
        <v>39</v>
      </c>
      <c r="I33" s="37"/>
      <c r="J33" s="38"/>
      <c r="K33" s="36" t="str">
        <f>VLOOKUP(K29,Table1[[#All],[Name]:[Grade (Match and Index)]],9,0)</f>
        <v>B</v>
      </c>
      <c r="L33" s="36"/>
    </row>
    <row r="34" spans="8:12" ht="25.5" customHeight="1">
      <c r="H34" s="14"/>
      <c r="I34" s="14"/>
      <c r="J34" s="14"/>
    </row>
    <row r="36" spans="8:12" ht="25.5" customHeight="1">
      <c r="H36" s="15"/>
    </row>
  </sheetData>
  <mergeCells count="39">
    <mergeCell ref="K30:L30"/>
    <mergeCell ref="K31:L31"/>
    <mergeCell ref="K32:L32"/>
    <mergeCell ref="K33:L33"/>
    <mergeCell ref="H30:J30"/>
    <mergeCell ref="H31:J31"/>
    <mergeCell ref="H32:J32"/>
    <mergeCell ref="H33:J33"/>
    <mergeCell ref="H28:L28"/>
    <mergeCell ref="H29:J29"/>
    <mergeCell ref="K29:L29"/>
    <mergeCell ref="K13:L13"/>
    <mergeCell ref="H18:I18"/>
    <mergeCell ref="K17:L17"/>
    <mergeCell ref="K26:L26"/>
    <mergeCell ref="K22:L22"/>
    <mergeCell ref="K23:L23"/>
    <mergeCell ref="K25:L25"/>
    <mergeCell ref="H25:I25"/>
    <mergeCell ref="H26:I26"/>
    <mergeCell ref="E20:F20"/>
    <mergeCell ref="E24:F24"/>
    <mergeCell ref="H22:I22"/>
    <mergeCell ref="A13:C13"/>
    <mergeCell ref="A23:C23"/>
    <mergeCell ref="H23:I23"/>
    <mergeCell ref="H13:I13"/>
    <mergeCell ref="H16:I16"/>
    <mergeCell ref="E16:F16"/>
    <mergeCell ref="E13:F13"/>
    <mergeCell ref="A30:B30"/>
    <mergeCell ref="E28:F28"/>
    <mergeCell ref="E29:F29"/>
    <mergeCell ref="A24:B24"/>
    <mergeCell ref="A25:B25"/>
    <mergeCell ref="A26:B26"/>
    <mergeCell ref="A27:B27"/>
    <mergeCell ref="A29:B29"/>
    <mergeCell ref="A28:B28"/>
  </mergeCells>
  <conditionalFormatting sqref="I2:I11">
    <cfRule type="containsText" dxfId="22" priority="1" operator="containsText" text="FAIL">
      <formula>NOT(ISERROR(SEARCH("FAIL",I2)))</formula>
    </cfRule>
    <cfRule type="containsText" dxfId="21" priority="2" operator="containsText" text="PASS">
      <formula>NOT(ISERROR(SEARCH("PASS",I2)))</formula>
    </cfRule>
  </conditionalFormatting>
  <dataValidations count="2">
    <dataValidation type="list" allowBlank="1" showInputMessage="1" showErrorMessage="1" sqref="E14 L14 F21 L18">
      <formula1>$B$2:$B$11</formula1>
    </dataValidation>
    <dataValidation type="list" allowBlank="1" showInputMessage="1" showErrorMessage="1" sqref="F25 L19">
      <formula1>$A$1:$K$1</formula1>
    </dataValidation>
  </dataValidation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AKHUWAT</dc:creator>
  <cp:lastModifiedBy>AK</cp:lastModifiedBy>
  <dcterms:created xsi:type="dcterms:W3CDTF">2024-09-23T11:29:14Z</dcterms:created>
  <dcterms:modified xsi:type="dcterms:W3CDTF">2025-03-07T10:48:17Z</dcterms:modified>
</cp:coreProperties>
</file>