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45" windowWidth="19320" windowHeight="10530"/>
  </bookViews>
  <sheets>
    <sheet name="PreibtA" sheetId="5" r:id="rId1"/>
  </sheets>
  <definedNames>
    <definedName name="_xlnm._FilterDatabase" localSheetId="0" hidden="1">PreibtA!$A$1:$AP$32</definedName>
    <definedName name="_xlnm.Print_Area" localSheetId="0">PreibtA!$A$1:$AP$31</definedName>
  </definedNames>
  <calcPr calcId="124519"/>
</workbook>
</file>

<file path=xl/calcChain.xml><?xml version="1.0" encoding="utf-8"?>
<calcChain xmlns="http://schemas.openxmlformats.org/spreadsheetml/2006/main">
  <c r="U166" i="5"/>
  <c r="U163"/>
  <c r="U161"/>
  <c r="U160"/>
  <c r="U158"/>
  <c r="U155"/>
  <c r="U106"/>
  <c r="U103"/>
  <c r="U101"/>
  <c r="U100"/>
  <c r="U98"/>
  <c r="U95"/>
  <c r="U76"/>
  <c r="U73"/>
  <c r="U71"/>
  <c r="U70"/>
  <c r="U68"/>
  <c r="U65"/>
  <c r="R174"/>
  <c r="R166"/>
  <c r="R163"/>
  <c r="R161"/>
  <c r="R160"/>
  <c r="R158"/>
  <c r="R155"/>
  <c r="R154"/>
  <c r="R144"/>
  <c r="R136"/>
  <c r="R133"/>
  <c r="R131"/>
  <c r="R130"/>
  <c r="R128"/>
  <c r="R125"/>
  <c r="R124"/>
  <c r="R114"/>
  <c r="R106"/>
  <c r="R103"/>
  <c r="R101"/>
  <c r="R100"/>
  <c r="R98"/>
  <c r="R76"/>
  <c r="R73"/>
  <c r="R71"/>
  <c r="R70"/>
  <c r="R68"/>
  <c r="R65"/>
  <c r="R64"/>
  <c r="R54"/>
  <c r="R46"/>
  <c r="R43"/>
  <c r="R41"/>
  <c r="R40"/>
  <c r="R38"/>
  <c r="R35"/>
  <c r="R34"/>
  <c r="T172"/>
  <c r="T168"/>
  <c r="T166"/>
  <c r="T163"/>
  <c r="T161"/>
  <c r="T160"/>
  <c r="T158"/>
  <c r="T155"/>
  <c r="T142"/>
  <c r="T138"/>
  <c r="T136"/>
  <c r="T133"/>
  <c r="T131"/>
  <c r="T130"/>
  <c r="T128"/>
  <c r="T125"/>
  <c r="T112"/>
  <c r="T108"/>
  <c r="T106"/>
  <c r="T103"/>
  <c r="T101"/>
  <c r="T100"/>
  <c r="T98"/>
  <c r="T95"/>
  <c r="T82"/>
  <c r="T78"/>
  <c r="T76"/>
  <c r="T70"/>
  <c r="T68"/>
  <c r="T65"/>
  <c r="T52"/>
  <c r="T48"/>
  <c r="T46"/>
  <c r="T43"/>
  <c r="T41"/>
  <c r="T40"/>
  <c r="T38"/>
  <c r="T35"/>
  <c r="S172"/>
  <c r="S168"/>
  <c r="S166"/>
  <c r="S163"/>
  <c r="S161"/>
  <c r="S160"/>
  <c r="S158"/>
  <c r="S152"/>
  <c r="S138"/>
  <c r="S136"/>
  <c r="S133"/>
  <c r="S131"/>
  <c r="S130"/>
  <c r="S128"/>
  <c r="S122"/>
  <c r="S112"/>
  <c r="S108"/>
  <c r="S106"/>
  <c r="S103"/>
  <c r="S101"/>
  <c r="S100"/>
  <c r="S98"/>
  <c r="S92"/>
  <c r="S82"/>
  <c r="S78"/>
  <c r="S76"/>
  <c r="S73"/>
  <c r="S71"/>
  <c r="S70"/>
  <c r="S68"/>
  <c r="S62"/>
  <c r="S52"/>
  <c r="S48"/>
  <c r="S46"/>
  <c r="S43"/>
  <c r="S41"/>
  <c r="S40"/>
  <c r="S38"/>
  <c r="S32"/>
  <c r="Q174"/>
  <c r="Q166"/>
  <c r="Q163"/>
  <c r="Q161"/>
  <c r="Q160"/>
  <c r="Q158"/>
  <c r="Q155"/>
  <c r="Q144"/>
  <c r="Q136"/>
  <c r="Q133"/>
  <c r="Q131"/>
  <c r="Q130"/>
  <c r="Q128"/>
  <c r="Q125"/>
  <c r="Q114"/>
  <c r="Q106"/>
  <c r="Q103"/>
  <c r="Q101"/>
  <c r="Q100"/>
  <c r="Q98"/>
  <c r="Q95"/>
  <c r="Q84"/>
  <c r="Q76"/>
  <c r="Q73"/>
  <c r="Q71"/>
  <c r="Q70"/>
  <c r="Q68"/>
  <c r="Q65"/>
  <c r="Q54"/>
  <c r="Q46"/>
  <c r="Q43"/>
  <c r="Q41"/>
  <c r="Q38"/>
  <c r="Q35"/>
  <c r="P172"/>
  <c r="P168"/>
  <c r="P166"/>
  <c r="P163"/>
  <c r="P161"/>
  <c r="P160"/>
  <c r="P158"/>
  <c r="P155"/>
  <c r="P142"/>
  <c r="P138"/>
  <c r="P136"/>
  <c r="P133"/>
  <c r="P131"/>
  <c r="P130"/>
  <c r="P128"/>
  <c r="P125"/>
  <c r="P112"/>
  <c r="P108"/>
  <c r="P106"/>
  <c r="P103"/>
  <c r="P98"/>
  <c r="P95"/>
  <c r="P82"/>
  <c r="P78"/>
  <c r="P76"/>
  <c r="P73"/>
  <c r="P71"/>
  <c r="P70"/>
  <c r="P68"/>
  <c r="P65"/>
  <c r="P52"/>
  <c r="P48"/>
  <c r="P46"/>
  <c r="P43"/>
  <c r="P41"/>
  <c r="P40"/>
  <c r="P35"/>
  <c r="M204"/>
  <c r="M196"/>
  <c r="M193"/>
  <c r="M191"/>
  <c r="M190"/>
  <c r="M188"/>
  <c r="M185"/>
  <c r="M174"/>
  <c r="M163"/>
  <c r="M161"/>
  <c r="M160"/>
  <c r="M158"/>
  <c r="M155"/>
  <c r="M144"/>
  <c r="M136"/>
  <c r="M133"/>
  <c r="M131"/>
  <c r="M130"/>
  <c r="M128"/>
  <c r="M125"/>
  <c r="M114"/>
  <c r="M106"/>
  <c r="M103"/>
  <c r="M101"/>
  <c r="M100"/>
  <c r="M98"/>
  <c r="M95"/>
  <c r="M84"/>
  <c r="M76"/>
  <c r="M73"/>
  <c r="M71"/>
  <c r="M70"/>
  <c r="M68"/>
  <c r="M65"/>
  <c r="M54"/>
  <c r="M46"/>
  <c r="M43"/>
  <c r="M41"/>
  <c r="M40"/>
  <c r="M38"/>
  <c r="M35"/>
  <c r="M24"/>
  <c r="M16"/>
  <c r="M13"/>
  <c r="M11"/>
  <c r="M10"/>
  <c r="M8"/>
  <c r="M5"/>
  <c r="O172"/>
  <c r="O168"/>
  <c r="O166"/>
  <c r="O163"/>
  <c r="O161"/>
  <c r="O158"/>
  <c r="O155"/>
  <c r="O154"/>
  <c r="O142"/>
  <c r="O138"/>
  <c r="O136"/>
  <c r="O133"/>
  <c r="O131"/>
  <c r="O130"/>
  <c r="O128"/>
  <c r="O125"/>
  <c r="O124"/>
  <c r="O112"/>
  <c r="O108"/>
  <c r="O106"/>
  <c r="O103"/>
  <c r="O101"/>
  <c r="O100"/>
  <c r="O98"/>
  <c r="O95"/>
  <c r="O94"/>
  <c r="O82"/>
  <c r="O78"/>
  <c r="O76"/>
  <c r="O73"/>
  <c r="O71"/>
  <c r="O70"/>
  <c r="O68"/>
  <c r="O65"/>
  <c r="O64"/>
  <c r="O52"/>
  <c r="O48"/>
  <c r="O46"/>
  <c r="O43"/>
  <c r="O41"/>
  <c r="O40"/>
  <c r="O38"/>
  <c r="L204"/>
  <c r="H204"/>
  <c r="N202"/>
  <c r="K202"/>
  <c r="J202"/>
  <c r="N198"/>
  <c r="K198"/>
  <c r="J198"/>
  <c r="I198"/>
  <c r="N196"/>
  <c r="L196"/>
  <c r="K196"/>
  <c r="J196"/>
  <c r="H196"/>
  <c r="N193"/>
  <c r="L193"/>
  <c r="K193"/>
  <c r="J193"/>
  <c r="I193"/>
  <c r="N191"/>
  <c r="L191"/>
  <c r="K191"/>
  <c r="J191"/>
  <c r="I191"/>
  <c r="N190"/>
  <c r="L190"/>
  <c r="K190"/>
  <c r="J190"/>
  <c r="I190"/>
  <c r="H189"/>
  <c r="N188"/>
  <c r="L188"/>
  <c r="K188"/>
  <c r="J188"/>
  <c r="H188"/>
  <c r="N185"/>
  <c r="K185"/>
  <c r="J185"/>
  <c r="I185"/>
  <c r="L184"/>
  <c r="I184"/>
  <c r="H182"/>
  <c r="L174"/>
  <c r="H174"/>
  <c r="N172"/>
  <c r="K172"/>
  <c r="J172"/>
  <c r="N168"/>
  <c r="K168"/>
  <c r="J168"/>
  <c r="I168"/>
  <c r="N166"/>
  <c r="L166"/>
  <c r="K166"/>
  <c r="J166"/>
  <c r="H166"/>
  <c r="N163"/>
  <c r="L163"/>
  <c r="K163"/>
  <c r="J163"/>
  <c r="I163"/>
  <c r="N161"/>
  <c r="L161"/>
  <c r="K161"/>
  <c r="J161"/>
  <c r="I161"/>
  <c r="N160"/>
  <c r="L160"/>
  <c r="K160"/>
  <c r="I160"/>
  <c r="H159"/>
  <c r="N158"/>
  <c r="L158"/>
  <c r="K158"/>
  <c r="J158"/>
  <c r="H158"/>
  <c r="N155"/>
  <c r="L155"/>
  <c r="K155"/>
  <c r="J155"/>
  <c r="I155"/>
  <c r="L154"/>
  <c r="I154"/>
  <c r="H152"/>
  <c r="L144"/>
  <c r="H144"/>
  <c r="N142"/>
  <c r="J142"/>
  <c r="I142"/>
  <c r="N138"/>
  <c r="K138"/>
  <c r="J138"/>
  <c r="I138"/>
  <c r="N136"/>
  <c r="L136"/>
  <c r="K136"/>
  <c r="J136"/>
  <c r="H136"/>
  <c r="N133"/>
  <c r="L133"/>
  <c r="K133"/>
  <c r="J133"/>
  <c r="I133"/>
  <c r="N131"/>
  <c r="L131"/>
  <c r="K131"/>
  <c r="J131"/>
  <c r="I131"/>
  <c r="N130"/>
  <c r="L130"/>
  <c r="K130"/>
  <c r="J130"/>
  <c r="I130"/>
  <c r="H129"/>
  <c r="N128"/>
  <c r="L128"/>
  <c r="K128"/>
  <c r="J128"/>
  <c r="H128"/>
  <c r="N125"/>
  <c r="L125"/>
  <c r="K125"/>
  <c r="J125"/>
  <c r="I125"/>
  <c r="L124"/>
  <c r="I124"/>
  <c r="H122"/>
  <c r="L114"/>
  <c r="H114"/>
  <c r="J112"/>
  <c r="I112"/>
  <c r="N108"/>
  <c r="K108"/>
  <c r="J108"/>
  <c r="I108"/>
  <c r="N106"/>
  <c r="L106"/>
  <c r="K106"/>
  <c r="J106"/>
  <c r="H106"/>
  <c r="N103"/>
  <c r="L103"/>
  <c r="K103"/>
  <c r="J103"/>
  <c r="I103"/>
  <c r="N101"/>
  <c r="L101"/>
  <c r="K101"/>
  <c r="J101"/>
  <c r="I101"/>
  <c r="L100"/>
  <c r="K100"/>
  <c r="J100"/>
  <c r="I100"/>
  <c r="H99"/>
  <c r="N98"/>
  <c r="L98"/>
  <c r="K98"/>
  <c r="J98"/>
  <c r="H98"/>
  <c r="N95"/>
  <c r="L95"/>
  <c r="K95"/>
  <c r="J95"/>
  <c r="L94"/>
  <c r="I94"/>
  <c r="H92"/>
  <c r="L84"/>
  <c r="H84"/>
  <c r="N82"/>
  <c r="K82"/>
  <c r="J82"/>
  <c r="I82"/>
  <c r="N78"/>
  <c r="K78"/>
  <c r="J78"/>
  <c r="I78"/>
  <c r="N76"/>
  <c r="L76"/>
  <c r="K76"/>
  <c r="J76"/>
  <c r="H76"/>
  <c r="N73"/>
  <c r="L73"/>
  <c r="K73"/>
  <c r="J73"/>
  <c r="I73"/>
  <c r="N71"/>
  <c r="L71"/>
  <c r="K71"/>
  <c r="J71"/>
  <c r="I71"/>
  <c r="N70"/>
  <c r="L70"/>
  <c r="K70"/>
  <c r="J70"/>
  <c r="I70"/>
  <c r="H69"/>
  <c r="N68"/>
  <c r="L68"/>
  <c r="K68"/>
  <c r="J68"/>
  <c r="H68"/>
  <c r="N65"/>
  <c r="K65"/>
  <c r="J65"/>
  <c r="I65"/>
  <c r="L64"/>
  <c r="I64"/>
  <c r="H62"/>
  <c r="L54"/>
  <c r="H54"/>
  <c r="N52"/>
  <c r="K52"/>
  <c r="J52"/>
  <c r="I52"/>
  <c r="N48"/>
  <c r="K48"/>
  <c r="J48"/>
  <c r="I48"/>
  <c r="N46"/>
  <c r="L46"/>
  <c r="K46"/>
  <c r="J46"/>
  <c r="H46"/>
  <c r="N43"/>
  <c r="L43"/>
  <c r="K43"/>
  <c r="J43"/>
  <c r="N41"/>
  <c r="L41"/>
  <c r="K41"/>
  <c r="J41"/>
  <c r="N40"/>
  <c r="L40"/>
  <c r="K40"/>
  <c r="J40"/>
  <c r="I40"/>
  <c r="H39"/>
  <c r="N38"/>
  <c r="L38"/>
  <c r="K38"/>
  <c r="J38"/>
  <c r="H38"/>
  <c r="N35"/>
  <c r="L35"/>
  <c r="K35"/>
  <c r="J35"/>
  <c r="I35"/>
  <c r="L34"/>
  <c r="I34"/>
  <c r="H32"/>
  <c r="L24"/>
  <c r="H24"/>
  <c r="K22"/>
  <c r="J22"/>
  <c r="I22"/>
  <c r="K18"/>
  <c r="J18"/>
  <c r="I18"/>
  <c r="L16"/>
  <c r="K16"/>
  <c r="J16"/>
  <c r="H16"/>
  <c r="L13"/>
  <c r="K13"/>
  <c r="J13"/>
  <c r="I13"/>
  <c r="L11"/>
  <c r="K11"/>
  <c r="J11"/>
  <c r="I11"/>
  <c r="L10"/>
  <c r="K10"/>
  <c r="J10"/>
  <c r="I10"/>
  <c r="H9"/>
  <c r="L8"/>
  <c r="K8"/>
  <c r="J8"/>
  <c r="H8"/>
  <c r="L5"/>
  <c r="K5"/>
  <c r="J5"/>
  <c r="I5"/>
  <c r="L4"/>
  <c r="I4"/>
  <c r="H2"/>
</calcChain>
</file>

<file path=xl/comments1.xml><?xml version="1.0" encoding="utf-8"?>
<comments xmlns="http://schemas.openxmlformats.org/spreadsheetml/2006/main">
  <authors>
    <author>home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5"/>
            <color indexed="81"/>
            <rFont val="돋움"/>
            <family val="3"/>
            <charset val="129"/>
          </rPr>
          <t>체크되어있으면-C로표기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돋움"/>
            <family val="3"/>
            <charset val="129"/>
          </rPr>
          <t>아이들의 그 전 성적을(학습능력)알지 못해 개별적으로 유추할수는 없었으나 시험지의 난이도를 고려했을 때 대충 예상하였습니다.</t>
        </r>
      </text>
    </comment>
    <comment ref="H62" authorId="0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돋움"/>
            <family val="3"/>
            <charset val="129"/>
          </rPr>
          <t>레이첼상담  TEST2 4.5/14</t>
        </r>
      </text>
    </comment>
  </commentList>
</comments>
</file>

<file path=xl/sharedStrings.xml><?xml version="1.0" encoding="utf-8"?>
<sst xmlns="http://schemas.openxmlformats.org/spreadsheetml/2006/main" count="1706" uniqueCount="164">
  <si>
    <t>Level</t>
    <phoneticPr fontId="4" type="noConversion"/>
  </si>
  <si>
    <t>반</t>
    <phoneticPr fontId="4" type="noConversion"/>
  </si>
  <si>
    <t>학생코드</t>
    <phoneticPr fontId="4" type="noConversion"/>
  </si>
  <si>
    <t>이름</t>
    <phoneticPr fontId="4" type="noConversion"/>
  </si>
  <si>
    <t>과목명</t>
    <phoneticPr fontId="4" type="noConversion"/>
  </si>
  <si>
    <t>평가항목</t>
    <phoneticPr fontId="4" type="noConversion"/>
  </si>
  <si>
    <t>세부평가항목</t>
    <phoneticPr fontId="4" type="noConversion"/>
  </si>
  <si>
    <t>day1</t>
    <phoneticPr fontId="4" type="noConversion"/>
  </si>
  <si>
    <t>day2</t>
    <phoneticPr fontId="4" type="noConversion"/>
  </si>
  <si>
    <t>day3</t>
    <phoneticPr fontId="4" type="noConversion"/>
  </si>
  <si>
    <t>day4</t>
  </si>
  <si>
    <t>day5</t>
  </si>
  <si>
    <t>day6</t>
  </si>
  <si>
    <t>day7</t>
  </si>
  <si>
    <t>day8</t>
    <phoneticPr fontId="4" type="noConversion"/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</si>
  <si>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</si>
  <si>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</si>
  <si>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</si>
  <si>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</si>
  <si>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</si>
  <si>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</si>
  <si>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</si>
  <si>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</si>
  <si>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</si>
  <si>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</si>
  <si>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</si>
  <si>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</si>
  <si>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</si>
  <si>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</si>
  <si>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</si>
  <si>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</si>
  <si>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</si>
  <si>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</si>
  <si>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</si>
  <si>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</si>
  <si>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</si>
  <si>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</si>
  <si>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</si>
  <si>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</si>
  <si>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</si>
  <si>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</si>
  <si>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</si>
  <si>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근거찾기</t>
    <phoneticPr fontId="4" type="noConversion"/>
  </si>
  <si>
    <t>Note Taking</t>
    <phoneticPr fontId="4" type="noConversion"/>
  </si>
  <si>
    <t>Writing - Mini실전</t>
    <phoneticPr fontId="4" type="noConversion"/>
  </si>
  <si>
    <t>Writing - Brainstorming</t>
    <phoneticPr fontId="4" type="noConversion"/>
  </si>
  <si>
    <t>Preibt</t>
  </si>
  <si>
    <t>Preibt</t>
    <phoneticPr fontId="4" type="noConversion"/>
  </si>
  <si>
    <t>PreibtA</t>
  </si>
  <si>
    <t>PreibtA</t>
    <phoneticPr fontId="4" type="noConversion"/>
  </si>
  <si>
    <t>S-190</t>
  </si>
  <si>
    <t>곽재석</t>
  </si>
  <si>
    <t>Reading</t>
  </si>
  <si>
    <t>Reading</t>
    <phoneticPr fontId="4" type="noConversion"/>
  </si>
  <si>
    <t>성취도</t>
  </si>
  <si>
    <t>성취도</t>
    <phoneticPr fontId="4" type="noConversion"/>
  </si>
  <si>
    <t>Diagnostic Test, Actual Test</t>
  </si>
  <si>
    <t>Diagnostic Test, Actual Test</t>
    <phoneticPr fontId="4" type="noConversion"/>
  </si>
  <si>
    <t>Preibt</t>
    <phoneticPr fontId="4" type="noConversion"/>
  </si>
  <si>
    <t>PreibtA</t>
    <phoneticPr fontId="4" type="noConversion"/>
  </si>
  <si>
    <t>Reading</t>
    <phoneticPr fontId="4" type="noConversion"/>
  </si>
  <si>
    <t>성취도</t>
    <phoneticPr fontId="4" type="noConversion"/>
  </si>
  <si>
    <t>Daily Reading Test</t>
  </si>
  <si>
    <t>Daily Reading Test</t>
    <phoneticPr fontId="4" type="noConversion"/>
  </si>
  <si>
    <t>Preibt</t>
    <phoneticPr fontId="4" type="noConversion"/>
  </si>
  <si>
    <t>PreibtA</t>
    <phoneticPr fontId="4" type="noConversion"/>
  </si>
  <si>
    <t>수행평가</t>
  </si>
  <si>
    <t>수행평가</t>
    <phoneticPr fontId="4" type="noConversion"/>
  </si>
  <si>
    <t>Homework Reading 1</t>
  </si>
  <si>
    <t>Homework Reading 1</t>
    <phoneticPr fontId="4" type="noConversion"/>
  </si>
  <si>
    <t>Reading</t>
    <phoneticPr fontId="4" type="noConversion"/>
  </si>
  <si>
    <t>수행평가</t>
    <phoneticPr fontId="4" type="noConversion"/>
  </si>
  <si>
    <t>Homework Reading 2</t>
  </si>
  <si>
    <t>Homework Reading 2</t>
    <phoneticPr fontId="4" type="noConversion"/>
  </si>
  <si>
    <t>특기사항</t>
  </si>
  <si>
    <t>특기사항</t>
    <phoneticPr fontId="4" type="noConversion"/>
  </si>
  <si>
    <t>Structure 정확하게 보기</t>
  </si>
  <si>
    <t>Structure 정확하게 보기</t>
    <phoneticPr fontId="4" type="noConversion"/>
  </si>
  <si>
    <t>이해도</t>
  </si>
  <si>
    <t>이해도</t>
    <phoneticPr fontId="4" type="noConversion"/>
  </si>
  <si>
    <t>근거찾기</t>
  </si>
  <si>
    <t>Daily Reading Voca</t>
  </si>
  <si>
    <t>Daily Reading Voca</t>
    <phoneticPr fontId="4" type="noConversion"/>
  </si>
  <si>
    <t>Listening</t>
  </si>
  <si>
    <t>Listening</t>
    <phoneticPr fontId="4" type="noConversion"/>
  </si>
  <si>
    <t>Diagnostic Test, Actual Test</t>
    <phoneticPr fontId="4" type="noConversion"/>
  </si>
  <si>
    <t>Daily Listening Test</t>
  </si>
  <si>
    <t>Daily Listening Test</t>
    <phoneticPr fontId="4" type="noConversion"/>
  </si>
  <si>
    <t>Homework Listening 1</t>
  </si>
  <si>
    <t>Homework Listening 1</t>
    <phoneticPr fontId="4" type="noConversion"/>
  </si>
  <si>
    <t>Homework Listening 2</t>
  </si>
  <si>
    <t>Homework Listening 2</t>
    <phoneticPr fontId="4" type="noConversion"/>
  </si>
  <si>
    <t>Note Taking</t>
  </si>
  <si>
    <t>Shadow Speaking</t>
  </si>
  <si>
    <t>Shadow Speaking</t>
    <phoneticPr fontId="4" type="noConversion"/>
  </si>
  <si>
    <t>Daily Listening Voca</t>
  </si>
  <si>
    <t>Daily Listening Voca</t>
    <phoneticPr fontId="4" type="noConversion"/>
  </si>
  <si>
    <t>S&amp;W</t>
  </si>
  <si>
    <t>S&amp;W</t>
    <phoneticPr fontId="4" type="noConversion"/>
  </si>
  <si>
    <t>Speaking - Mini실전</t>
  </si>
  <si>
    <t>Speaking - Mini실전</t>
    <phoneticPr fontId="4" type="noConversion"/>
  </si>
  <si>
    <t>Speaking점수 - Independent Speaking</t>
  </si>
  <si>
    <t>Speaking점수 - Independent Speaking</t>
    <phoneticPr fontId="4" type="noConversion"/>
  </si>
  <si>
    <t>Preibt</t>
    <phoneticPr fontId="4" type="noConversion"/>
  </si>
  <si>
    <t>Brainstorming  - Integrated</t>
  </si>
  <si>
    <t>Brainstorming  - Integrated</t>
    <phoneticPr fontId="4" type="noConversion"/>
  </si>
  <si>
    <t>Reading Homework - Integrated</t>
  </si>
  <si>
    <t>Reading Homework - Integrated</t>
    <phoneticPr fontId="4" type="noConversion"/>
  </si>
  <si>
    <t>Listening Homework - Integrated</t>
  </si>
  <si>
    <t>Listening Homework - Integrated</t>
    <phoneticPr fontId="4" type="noConversion"/>
  </si>
  <si>
    <t>Speaking점수 - Integrated Speaking</t>
  </si>
  <si>
    <t>Speaking점수 - Integrated Speaking</t>
    <phoneticPr fontId="4" type="noConversion"/>
  </si>
  <si>
    <t>Writing - Mini실전</t>
  </si>
  <si>
    <t>Preibt</t>
    <phoneticPr fontId="4" type="noConversion"/>
  </si>
  <si>
    <t>Writing점수 - Independent Writing</t>
  </si>
  <si>
    <t>Writing점수 - Independent Writing</t>
    <phoneticPr fontId="4" type="noConversion"/>
  </si>
  <si>
    <t>Writing점수 - Integrated Writing</t>
  </si>
  <si>
    <t>Writing점수 - Integrated Writing</t>
    <phoneticPr fontId="4" type="noConversion"/>
  </si>
  <si>
    <t>Writing - Expression</t>
  </si>
  <si>
    <t>Writing - Expression</t>
    <phoneticPr fontId="4" type="noConversion"/>
  </si>
  <si>
    <t>Writing - Grammar Point</t>
  </si>
  <si>
    <t>Writing - Grammar Point</t>
    <phoneticPr fontId="4" type="noConversion"/>
  </si>
  <si>
    <t>Writing - Paraphrasing</t>
  </si>
  <si>
    <t>Writing - Paraphrasing</t>
    <phoneticPr fontId="4" type="noConversion"/>
  </si>
  <si>
    <t>Writing - Brainstorming</t>
  </si>
  <si>
    <t>Reading Homework - Writing</t>
  </si>
  <si>
    <t>Reading Homework - Writing</t>
    <phoneticPr fontId="4" type="noConversion"/>
  </si>
  <si>
    <t>Listening Homework - Writing</t>
  </si>
  <si>
    <t>Listening Homework - Writing</t>
    <phoneticPr fontId="4" type="noConversion"/>
  </si>
  <si>
    <t>S-191</t>
  </si>
  <si>
    <t>이정민</t>
  </si>
  <si>
    <t>S-192</t>
  </si>
  <si>
    <t>박세은</t>
  </si>
  <si>
    <t>S-193</t>
  </si>
  <si>
    <t>오승수</t>
  </si>
  <si>
    <t>S-194</t>
  </si>
  <si>
    <t>강민기</t>
  </si>
  <si>
    <t>S-195</t>
  </si>
  <si>
    <t>최태현</t>
  </si>
  <si>
    <t>S-196</t>
  </si>
  <si>
    <t>우승지</t>
  </si>
  <si>
    <t>P</t>
    <phoneticPr fontId="3" type="noConversion"/>
  </si>
  <si>
    <t>F</t>
    <phoneticPr fontId="3" type="noConversion"/>
  </si>
  <si>
    <t>NF</t>
    <phoneticPr fontId="3" type="noConversion"/>
  </si>
  <si>
    <t>P</t>
    <phoneticPr fontId="3" type="noConversion"/>
  </si>
  <si>
    <t>NF</t>
    <phoneticPr fontId="3" type="noConversion"/>
  </si>
  <si>
    <t>P</t>
    <phoneticPr fontId="3" type="noConversion"/>
  </si>
  <si>
    <t>F</t>
    <phoneticPr fontId="3" type="noConversion"/>
  </si>
  <si>
    <t>F</t>
    <phoneticPr fontId="3" type="noConversion"/>
  </si>
  <si>
    <t>P</t>
    <phoneticPr fontId="3" type="noConversion"/>
  </si>
  <si>
    <t>P</t>
    <phoneticPr fontId="3" type="noConversion"/>
  </si>
  <si>
    <t>원장님상담</t>
    <phoneticPr fontId="3" type="noConversion"/>
  </si>
  <si>
    <t>P</t>
    <phoneticPr fontId="3" type="noConversion"/>
  </si>
  <si>
    <t>면담</t>
    <phoneticPr fontId="3" type="noConversion"/>
  </si>
  <si>
    <t>F</t>
    <phoneticPr fontId="3" type="noConversion"/>
  </si>
  <si>
    <t>P</t>
    <phoneticPr fontId="3" type="noConversion"/>
  </si>
  <si>
    <t>P</t>
    <phoneticPr fontId="3" type="noConversion"/>
  </si>
  <si>
    <t>F</t>
    <phoneticPr fontId="3" type="noConversion"/>
  </si>
  <si>
    <t>NF</t>
    <phoneticPr fontId="3" type="noConversion"/>
  </si>
  <si>
    <t>F</t>
    <phoneticPr fontId="3" type="noConversion"/>
  </si>
  <si>
    <t>P</t>
    <phoneticPr fontId="3" type="noConversion"/>
  </si>
  <si>
    <t>P</t>
    <phoneticPr fontId="3" type="noConversion"/>
  </si>
  <si>
    <t>원장님</t>
    <phoneticPr fontId="3" type="noConversion"/>
  </si>
  <si>
    <t>P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</si>
</sst>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5"/>
      <color indexed="81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176" fontId="2" fillId="0" borderId="0" xfId="1" applyNumberFormat="1" applyFont="1" applyBorder="1" applyAlignment="1">
      <alignment horizontal="center" vertical="center"/>
    </xf>
    <xf numFmtId="176" fontId="2" fillId="0" borderId="0" xfId="1" applyNumberFormat="1" applyFont="1" applyFill="1" applyBorder="1" applyAlignment="1">
      <alignment horizontal="center" vertical="center"/>
    </xf>
    <xf numFmtId="176" fontId="2" fillId="0" borderId="0" xfId="1" applyNumberFormat="1" applyFont="1" applyBorder="1" applyAlignment="1" applyProtection="1">
      <alignment horizontal="center" vertical="center"/>
      <protection locked="0"/>
    </xf>
    <xf numFmtId="176" fontId="1" fillId="0" borderId="0" xfId="1" applyNumberFormat="1" applyFill="1" applyBorder="1" applyAlignment="1">
      <alignment horizontal="center" vertical="center"/>
    </xf>
    <xf numFmtId="176" fontId="5" fillId="0" borderId="0" xfId="1" applyNumberFormat="1" applyFont="1" applyFill="1" applyBorder="1" applyAlignment="1">
      <alignment horizontal="center" vertical="center"/>
    </xf>
    <xf numFmtId="176" fontId="1" fillId="0" borderId="0" xfId="1" applyNumberFormat="1" applyFill="1" applyBorder="1" applyAlignment="1" applyProtection="1">
      <alignment horizontal="center" vertical="center"/>
      <protection locked="0"/>
    </xf>
    <xf numFmtId="176" fontId="1" fillId="0" borderId="0" xfId="1" applyNumberFormat="1" applyBorder="1" applyAlignment="1">
      <alignment horizontal="center" vertical="center"/>
    </xf>
    <xf numFmtId="176" fontId="6" fillId="0" borderId="0" xfId="1" applyNumberFormat="1" applyFont="1" applyFill="1" applyBorder="1" applyAlignment="1">
      <alignment horizontal="center" vertical="center"/>
    </xf>
    <xf numFmtId="176" fontId="1" fillId="0" borderId="1" xfId="1" applyNumberFormat="1" applyFill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176" fontId="1" fillId="0" borderId="1" xfId="1" applyNumberFormat="1" applyFill="1" applyBorder="1" applyAlignment="1" applyProtection="1">
      <alignment horizontal="center" vertical="center"/>
      <protection locked="0"/>
    </xf>
    <xf numFmtId="176" fontId="10" fillId="0" borderId="0" xfId="1" applyNumberFormat="1" applyFont="1" applyFill="1" applyBorder="1" applyAlignment="1">
      <alignment horizontal="center" vertical="center"/>
    </xf>
    <xf numFmtId="176" fontId="10" fillId="0" borderId="1" xfId="1" applyNumberFormat="1" applyFont="1" applyFill="1" applyBorder="1" applyAlignment="1">
      <alignment horizontal="center" vertical="center"/>
    </xf>
    <xf numFmtId="176" fontId="10" fillId="0" borderId="0" xfId="1" applyNumberFormat="1" applyFont="1" applyFill="1" applyBorder="1" applyAlignment="1">
      <alignment horizontal="center" vertical="center" wrapText="1"/>
    </xf>
    <xf numFmtId="176" fontId="1" fillId="0" borderId="1" xfId="1" applyNumberFormat="1" applyBorder="1" applyAlignment="1" applyProtection="1">
      <alignment horizontal="center" vertical="center"/>
      <protection locked="0"/>
    </xf>
    <xf numFmtId="176" fontId="1" fillId="0" borderId="0" xfId="1" applyNumberFormat="1" applyBorder="1" applyAlignment="1" applyProtection="1">
      <alignment horizontal="center" vertical="center"/>
      <protection locked="0"/>
    </xf>
    <xf numFmtId="176" fontId="1" fillId="2" borderId="0" xfId="1" applyNumberFormat="1" applyFill="1" applyBorder="1" applyAlignment="1" applyProtection="1">
      <alignment horizontal="center" vertical="center"/>
      <protection locked="0"/>
    </xf>
    <xf numFmtId="176" fontId="1" fillId="3" borderId="0" xfId="1" applyNumberFormat="1" applyFill="1" applyBorder="1" applyAlignment="1" applyProtection="1">
      <alignment horizontal="center" vertical="center"/>
      <protection locked="0"/>
    </xf>
    <xf numFmtId="176" fontId="1" fillId="3" borderId="1" xfId="1" applyNumberFormat="1" applyFill="1" applyBorder="1" applyAlignment="1" applyProtection="1">
      <alignment horizontal="center" vertical="center"/>
      <protection locked="0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211"/>
  <sheetViews>
    <sheetView tabSelected="1" zoomScale="87" zoomScaleNormal="87" workbookViewId="0">
      <pane xSplit="7" ySplit="1" topLeftCell="O2" activePane="bottomRight" state="frozen"/>
      <selection pane="topRight" activeCell="F1" sqref="F1"/>
      <selection pane="bottomLeft" activeCell="A2" sqref="A2"/>
      <selection pane="bottomRight" activeCell="U2" sqref="U2"/>
    </sheetView>
  </sheetViews>
  <sheetFormatPr defaultRowHeight="16.5"/>
  <cols>
    <col min="1" max="3" width="9" style="7" customWidth="1"/>
    <col min="4" max="4" width="9.75" style="4" customWidth="1"/>
    <col min="5" max="6" width="9" style="7"/>
    <col min="7" max="7" width="33.625" style="7" customWidth="1"/>
    <col min="8" max="16384" width="9" style="7"/>
  </cols>
  <sheetData>
    <row r="1" spans="1:42" s="1" customFormat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s="4" customFormat="1" ht="18" customHeight="1">
      <c r="A2" s="4" t="s">
        <v>47</v>
      </c>
      <c r="B2" s="4" t="s">
        <v>49</v>
      </c>
      <c r="C2" s="4" t="s">
        <v>50</v>
      </c>
      <c r="D2" s="15" t="s">
        <v>51</v>
      </c>
      <c r="E2" s="4" t="s">
        <v>53</v>
      </c>
      <c r="F2" s="4" t="s">
        <v>55</v>
      </c>
      <c r="G2" s="5" t="s">
        <v>57</v>
      </c>
      <c r="H2" s="6">
        <f>12.5/28*100</f>
        <v>44.642857142857146</v>
      </c>
      <c r="I2" s="6"/>
      <c r="J2" s="6"/>
      <c r="K2" s="6"/>
      <c r="L2" s="6"/>
      <c r="M2" s="6"/>
      <c r="N2" s="19"/>
      <c r="O2" s="19"/>
      <c r="P2" s="19"/>
      <c r="Q2" s="19"/>
      <c r="R2" s="19"/>
      <c r="S2" s="19"/>
      <c r="T2" s="19"/>
      <c r="U2" s="19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16.5" customHeight="1">
      <c r="A3" s="4" t="s">
        <v>58</v>
      </c>
      <c r="B3" s="4" t="s">
        <v>59</v>
      </c>
      <c r="C3" s="4" t="s">
        <v>50</v>
      </c>
      <c r="D3" s="13" t="s">
        <v>51</v>
      </c>
      <c r="E3" s="4" t="s">
        <v>60</v>
      </c>
      <c r="F3" s="7" t="s">
        <v>61</v>
      </c>
      <c r="G3" s="5" t="s">
        <v>63</v>
      </c>
      <c r="H3" s="6"/>
      <c r="I3" s="6"/>
      <c r="J3" s="6"/>
      <c r="K3" s="6"/>
      <c r="L3" s="6"/>
      <c r="M3" s="6"/>
      <c r="N3" s="19"/>
      <c r="O3" s="19"/>
      <c r="P3" s="19"/>
      <c r="Q3" s="19"/>
      <c r="R3" s="19"/>
      <c r="S3" s="19"/>
      <c r="T3" s="19"/>
      <c r="U3" s="19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16.5" customHeight="1">
      <c r="A4" s="4" t="s">
        <v>64</v>
      </c>
      <c r="B4" s="4" t="s">
        <v>65</v>
      </c>
      <c r="C4" s="4" t="s">
        <v>50</v>
      </c>
      <c r="D4" s="13" t="s">
        <v>51</v>
      </c>
      <c r="E4" s="4" t="s">
        <v>53</v>
      </c>
      <c r="F4" s="7" t="s">
        <v>67</v>
      </c>
      <c r="G4" s="5" t="s">
        <v>69</v>
      </c>
      <c r="H4" s="6"/>
      <c r="I4" s="6">
        <f>6/6*100</f>
        <v>100</v>
      </c>
      <c r="J4" s="6"/>
      <c r="K4" s="6"/>
      <c r="L4" s="6">
        <f>4/6*100</f>
        <v>66.666666666666657</v>
      </c>
      <c r="M4" s="6"/>
      <c r="N4" s="19"/>
      <c r="O4" s="19"/>
      <c r="P4" s="19"/>
      <c r="Q4" s="19"/>
      <c r="R4" s="19"/>
      <c r="S4" s="19"/>
      <c r="T4" s="19"/>
      <c r="U4" s="19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ht="16.5" customHeight="1">
      <c r="A5" s="4" t="s">
        <v>47</v>
      </c>
      <c r="B5" s="4" t="s">
        <v>49</v>
      </c>
      <c r="C5" s="4" t="s">
        <v>50</v>
      </c>
      <c r="D5" s="13" t="s">
        <v>51</v>
      </c>
      <c r="E5" s="4" t="s">
        <v>70</v>
      </c>
      <c r="F5" s="7" t="s">
        <v>71</v>
      </c>
      <c r="G5" s="5" t="s">
        <v>73</v>
      </c>
      <c r="H5" s="6"/>
      <c r="I5" s="6">
        <f>2/4*100</f>
        <v>50</v>
      </c>
      <c r="J5" s="6">
        <f>11/12*100</f>
        <v>91.666666666666657</v>
      </c>
      <c r="K5" s="6">
        <f>8.5/12*100</f>
        <v>70.833333333333343</v>
      </c>
      <c r="L5" s="6">
        <f>4/4*100</f>
        <v>100</v>
      </c>
      <c r="M5" s="6">
        <f>10/12*100</f>
        <v>83.333333333333343</v>
      </c>
      <c r="N5" s="19"/>
      <c r="O5" s="19"/>
      <c r="P5" s="19"/>
      <c r="Q5" s="19"/>
      <c r="R5" s="19"/>
      <c r="S5" s="19"/>
      <c r="T5" s="19"/>
      <c r="U5" s="19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ht="16.5" customHeight="1">
      <c r="A6" s="4" t="s">
        <v>47</v>
      </c>
      <c r="B6" s="4" t="s">
        <v>49</v>
      </c>
      <c r="C6" s="4" t="s">
        <v>50</v>
      </c>
      <c r="D6" s="13" t="s">
        <v>51</v>
      </c>
      <c r="E6" s="4" t="s">
        <v>53</v>
      </c>
      <c r="F6" s="7" t="s">
        <v>75</v>
      </c>
      <c r="G6" s="5" t="s">
        <v>77</v>
      </c>
      <c r="H6" s="6"/>
      <c r="I6" s="6"/>
      <c r="J6" s="6"/>
      <c r="K6" s="6"/>
      <c r="L6" s="6"/>
      <c r="M6" s="6"/>
      <c r="N6" s="19"/>
      <c r="O6" s="19"/>
      <c r="P6" s="19"/>
      <c r="Q6" s="19"/>
      <c r="R6" s="19"/>
      <c r="S6" s="19"/>
      <c r="T6" s="19"/>
      <c r="U6" s="19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2" ht="16.5" customHeight="1">
      <c r="A7" s="4" t="s">
        <v>47</v>
      </c>
      <c r="B7" s="4" t="s">
        <v>49</v>
      </c>
      <c r="C7" s="4" t="s">
        <v>50</v>
      </c>
      <c r="D7" s="13" t="s">
        <v>51</v>
      </c>
      <c r="E7" s="4" t="s">
        <v>53</v>
      </c>
      <c r="F7" s="7" t="s">
        <v>79</v>
      </c>
      <c r="G7" s="8" t="s">
        <v>42</v>
      </c>
      <c r="H7" s="6"/>
      <c r="I7" s="6">
        <v>70</v>
      </c>
      <c r="J7" s="6">
        <v>90</v>
      </c>
      <c r="K7" s="6">
        <v>90</v>
      </c>
      <c r="L7" s="6">
        <v>90</v>
      </c>
      <c r="M7" s="6">
        <v>90</v>
      </c>
      <c r="N7" s="19"/>
      <c r="O7" s="19"/>
      <c r="P7" s="19"/>
      <c r="Q7" s="19"/>
      <c r="R7" s="19"/>
      <c r="S7" s="19"/>
      <c r="T7" s="19"/>
      <c r="U7" s="19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42" ht="16.5" customHeight="1">
      <c r="A8" s="4" t="s">
        <v>47</v>
      </c>
      <c r="B8" s="4" t="s">
        <v>49</v>
      </c>
      <c r="C8" s="4" t="s">
        <v>50</v>
      </c>
      <c r="D8" s="13" t="s">
        <v>51</v>
      </c>
      <c r="E8" s="4" t="s">
        <v>60</v>
      </c>
      <c r="F8" s="7" t="s">
        <v>71</v>
      </c>
      <c r="G8" s="4" t="s">
        <v>82</v>
      </c>
      <c r="H8" s="6">
        <f>10/28*100</f>
        <v>35.714285714285715</v>
      </c>
      <c r="I8" s="19"/>
      <c r="J8" s="6">
        <f>16/20*100</f>
        <v>80</v>
      </c>
      <c r="K8" s="6">
        <f>15/20*100</f>
        <v>75</v>
      </c>
      <c r="L8" s="6">
        <f>10/17*100</f>
        <v>58.82352941176471</v>
      </c>
      <c r="M8" s="6">
        <f>18/20*100</f>
        <v>90</v>
      </c>
      <c r="N8" s="19"/>
      <c r="O8" s="19"/>
      <c r="P8" s="19"/>
      <c r="Q8" s="19"/>
      <c r="R8" s="19"/>
      <c r="S8" s="19"/>
      <c r="T8" s="19"/>
      <c r="U8" s="19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spans="1:42" s="10" customFormat="1" ht="16.5" customHeight="1">
      <c r="A9" s="9" t="s">
        <v>47</v>
      </c>
      <c r="B9" s="9" t="s">
        <v>49</v>
      </c>
      <c r="C9" s="9" t="s">
        <v>50</v>
      </c>
      <c r="D9" s="14" t="s">
        <v>51</v>
      </c>
      <c r="E9" s="9" t="s">
        <v>84</v>
      </c>
      <c r="F9" s="10" t="s">
        <v>61</v>
      </c>
      <c r="G9" s="11" t="s">
        <v>85</v>
      </c>
      <c r="H9" s="12">
        <f>11/11*100</f>
        <v>100</v>
      </c>
      <c r="I9" s="12"/>
      <c r="J9" s="12"/>
      <c r="K9" s="12"/>
      <c r="L9" s="12"/>
      <c r="M9" s="12"/>
      <c r="N9" s="20"/>
      <c r="O9" s="20"/>
      <c r="P9" s="20"/>
      <c r="Q9" s="20"/>
      <c r="R9" s="20"/>
      <c r="S9" s="20"/>
      <c r="T9" s="20"/>
      <c r="U9" s="20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spans="1:42" ht="16.5" customHeight="1">
      <c r="A10" s="4" t="s">
        <v>47</v>
      </c>
      <c r="B10" s="4" t="s">
        <v>49</v>
      </c>
      <c r="C10" s="4" t="s">
        <v>50</v>
      </c>
      <c r="D10" s="13" t="s">
        <v>51</v>
      </c>
      <c r="E10" s="4" t="s">
        <v>83</v>
      </c>
      <c r="F10" s="7" t="s">
        <v>61</v>
      </c>
      <c r="G10" s="4" t="s">
        <v>87</v>
      </c>
      <c r="H10" s="6"/>
      <c r="I10" s="6">
        <f>3/3*100</f>
        <v>100</v>
      </c>
      <c r="J10" s="6">
        <f>3/3*100</f>
        <v>100</v>
      </c>
      <c r="K10" s="6">
        <f>3/3*100</f>
        <v>100</v>
      </c>
      <c r="L10" s="6">
        <f>5/6*100</f>
        <v>83.333333333333343</v>
      </c>
      <c r="M10" s="6">
        <f>2/3*100</f>
        <v>66.666666666666657</v>
      </c>
      <c r="N10" s="19"/>
      <c r="O10" s="19"/>
      <c r="P10" s="19"/>
      <c r="Q10" s="19"/>
      <c r="R10" s="19"/>
      <c r="S10" s="19"/>
      <c r="T10" s="19"/>
      <c r="U10" s="19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spans="1:42" ht="16.5" customHeight="1">
      <c r="A11" s="4" t="s">
        <v>47</v>
      </c>
      <c r="B11" s="4" t="s">
        <v>49</v>
      </c>
      <c r="C11" s="4" t="s">
        <v>50</v>
      </c>
      <c r="D11" s="13" t="s">
        <v>51</v>
      </c>
      <c r="E11" s="4" t="s">
        <v>83</v>
      </c>
      <c r="F11" s="7" t="s">
        <v>71</v>
      </c>
      <c r="G11" s="5" t="s">
        <v>89</v>
      </c>
      <c r="H11" s="6"/>
      <c r="I11" s="6">
        <f>2/2*100</f>
        <v>100</v>
      </c>
      <c r="J11" s="6">
        <f>6/6*100</f>
        <v>100</v>
      </c>
      <c r="K11" s="6">
        <f>6/6*100</f>
        <v>100</v>
      </c>
      <c r="L11" s="6">
        <f>5/6*100</f>
        <v>83.333333333333343</v>
      </c>
      <c r="M11" s="6">
        <f>2/2*100</f>
        <v>100</v>
      </c>
      <c r="N11" s="19"/>
      <c r="O11" s="19"/>
      <c r="P11" s="19"/>
      <c r="Q11" s="19"/>
      <c r="R11" s="19"/>
      <c r="S11" s="19"/>
      <c r="T11" s="19"/>
      <c r="U11" s="19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16.5" customHeight="1">
      <c r="A12" s="4" t="s">
        <v>47</v>
      </c>
      <c r="B12" s="4" t="s">
        <v>49</v>
      </c>
      <c r="C12" s="4" t="s">
        <v>50</v>
      </c>
      <c r="D12" s="13" t="s">
        <v>51</v>
      </c>
      <c r="E12" s="4" t="s">
        <v>83</v>
      </c>
      <c r="F12" s="7" t="s">
        <v>71</v>
      </c>
      <c r="G12" s="5" t="s">
        <v>91</v>
      </c>
      <c r="H12" s="6"/>
      <c r="I12" s="6"/>
      <c r="J12" s="6"/>
      <c r="K12" s="6"/>
      <c r="L12" s="6"/>
      <c r="M12" s="6"/>
      <c r="N12" s="19"/>
      <c r="O12" s="19"/>
      <c r="P12" s="19"/>
      <c r="Q12" s="19"/>
      <c r="R12" s="19"/>
      <c r="S12" s="19"/>
      <c r="T12" s="19"/>
      <c r="U12" s="19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16.5" customHeight="1">
      <c r="A13" s="4" t="s">
        <v>47</v>
      </c>
      <c r="B13" s="4" t="s">
        <v>49</v>
      </c>
      <c r="C13" s="4" t="s">
        <v>50</v>
      </c>
      <c r="D13" s="13" t="s">
        <v>51</v>
      </c>
      <c r="E13" s="4" t="s">
        <v>83</v>
      </c>
      <c r="F13" s="7" t="s">
        <v>71</v>
      </c>
      <c r="G13" s="5" t="s">
        <v>43</v>
      </c>
      <c r="H13" s="6"/>
      <c r="I13" s="6">
        <f>10/11*100</f>
        <v>90.909090909090907</v>
      </c>
      <c r="J13" s="6">
        <f>8/14*100</f>
        <v>57.142857142857139</v>
      </c>
      <c r="K13" s="6">
        <f>9/12*100</f>
        <v>75</v>
      </c>
      <c r="L13" s="6">
        <f>8/13*100</f>
        <v>61.53846153846154</v>
      </c>
      <c r="M13" s="6">
        <f>7/11*100</f>
        <v>63.636363636363633</v>
      </c>
      <c r="N13" s="19"/>
      <c r="O13" s="19"/>
      <c r="P13" s="19"/>
      <c r="Q13" s="19"/>
      <c r="R13" s="19"/>
      <c r="S13" s="19"/>
      <c r="T13" s="19"/>
      <c r="U13" s="19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16.5" customHeight="1">
      <c r="A14" s="4" t="s">
        <v>47</v>
      </c>
      <c r="B14" s="4" t="s">
        <v>49</v>
      </c>
      <c r="C14" s="4" t="s">
        <v>50</v>
      </c>
      <c r="D14" s="13" t="s">
        <v>51</v>
      </c>
      <c r="E14" s="4" t="s">
        <v>83</v>
      </c>
      <c r="F14" s="7" t="s">
        <v>75</v>
      </c>
      <c r="G14" s="5" t="s">
        <v>94</v>
      </c>
      <c r="H14" s="6"/>
      <c r="I14" s="19"/>
      <c r="J14" s="6" t="s">
        <v>142</v>
      </c>
      <c r="K14" s="6" t="s">
        <v>141</v>
      </c>
      <c r="L14" s="6" t="s">
        <v>142</v>
      </c>
      <c r="M14" s="6" t="s">
        <v>147</v>
      </c>
      <c r="N14" s="19"/>
      <c r="O14" s="19"/>
      <c r="P14" s="19"/>
      <c r="Q14" s="19"/>
      <c r="R14" s="19"/>
      <c r="S14" s="19"/>
      <c r="T14" s="19"/>
      <c r="U14" s="19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16.5" customHeight="1">
      <c r="A15" s="4" t="s">
        <v>47</v>
      </c>
      <c r="B15" s="4" t="s">
        <v>49</v>
      </c>
      <c r="C15" s="4" t="s">
        <v>50</v>
      </c>
      <c r="D15" s="13" t="s">
        <v>51</v>
      </c>
      <c r="E15" s="4" t="s">
        <v>83</v>
      </c>
      <c r="F15" s="7" t="s">
        <v>79</v>
      </c>
      <c r="G15" s="8" t="s">
        <v>42</v>
      </c>
      <c r="H15" s="6"/>
      <c r="I15" s="6"/>
      <c r="J15" s="6"/>
      <c r="K15" s="6"/>
      <c r="L15" s="6"/>
      <c r="M15" s="6"/>
      <c r="N15" s="19"/>
      <c r="O15" s="19"/>
      <c r="P15" s="19"/>
      <c r="Q15" s="19"/>
      <c r="R15" s="19"/>
      <c r="S15" s="19"/>
      <c r="T15" s="19"/>
      <c r="U15" s="19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16.5" customHeight="1">
      <c r="A16" s="4" t="s">
        <v>47</v>
      </c>
      <c r="B16" s="4" t="s">
        <v>49</v>
      </c>
      <c r="C16" s="4" t="s">
        <v>50</v>
      </c>
      <c r="D16" s="13" t="s">
        <v>51</v>
      </c>
      <c r="E16" s="4" t="s">
        <v>83</v>
      </c>
      <c r="F16" s="7" t="s">
        <v>71</v>
      </c>
      <c r="G16" s="5" t="s">
        <v>96</v>
      </c>
      <c r="H16" s="6">
        <f>7/11*100</f>
        <v>63.636363636363633</v>
      </c>
      <c r="I16" s="19"/>
      <c r="J16" s="6">
        <f>6/10*100</f>
        <v>60</v>
      </c>
      <c r="K16" s="6">
        <f>7/10*100</f>
        <v>70</v>
      </c>
      <c r="L16" s="6">
        <f>6/10*100</f>
        <v>60</v>
      </c>
      <c r="M16" s="6">
        <f>7/10*100</f>
        <v>70</v>
      </c>
      <c r="N16" s="19"/>
      <c r="O16" s="19"/>
      <c r="P16" s="19"/>
      <c r="Q16" s="19"/>
      <c r="R16" s="19"/>
      <c r="S16" s="19"/>
      <c r="T16" s="19"/>
      <c r="U16" s="19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s="10" customFormat="1" ht="16.5" customHeight="1">
      <c r="A17" s="9" t="s">
        <v>47</v>
      </c>
      <c r="B17" s="9" t="s">
        <v>49</v>
      </c>
      <c r="C17" s="9" t="s">
        <v>50</v>
      </c>
      <c r="D17" s="14" t="s">
        <v>51</v>
      </c>
      <c r="E17" s="9" t="s">
        <v>98</v>
      </c>
      <c r="F17" s="10" t="s">
        <v>61</v>
      </c>
      <c r="G17" s="11" t="s">
        <v>100</v>
      </c>
      <c r="H17" s="12"/>
      <c r="I17" s="12"/>
      <c r="J17" s="12"/>
      <c r="K17" s="12"/>
      <c r="L17" s="12"/>
      <c r="M17" s="12"/>
      <c r="N17" s="20"/>
      <c r="O17" s="20"/>
      <c r="P17" s="20"/>
      <c r="Q17" s="20"/>
      <c r="R17" s="20"/>
      <c r="S17" s="20"/>
      <c r="T17" s="20"/>
      <c r="U17" s="20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</row>
    <row r="18" spans="1:42" ht="16.5" customHeight="1">
      <c r="A18" s="4" t="s">
        <v>47</v>
      </c>
      <c r="B18" s="4" t="s">
        <v>49</v>
      </c>
      <c r="C18" s="4" t="s">
        <v>50</v>
      </c>
      <c r="D18" s="13" t="s">
        <v>51</v>
      </c>
      <c r="E18" s="4" t="s">
        <v>98</v>
      </c>
      <c r="F18" s="7" t="s">
        <v>71</v>
      </c>
      <c r="G18" s="5" t="s">
        <v>102</v>
      </c>
      <c r="H18" s="6"/>
      <c r="I18" s="6">
        <f>2.5*100/4</f>
        <v>62.5</v>
      </c>
      <c r="J18" s="6">
        <f>2.5*100/4</f>
        <v>62.5</v>
      </c>
      <c r="K18" s="6">
        <f>3*100/4</f>
        <v>75</v>
      </c>
      <c r="L18" s="6"/>
      <c r="M18" s="6"/>
      <c r="N18" s="19"/>
      <c r="O18" s="19"/>
      <c r="P18" s="19"/>
      <c r="Q18" s="19"/>
      <c r="R18" s="19"/>
      <c r="S18" s="19"/>
      <c r="T18" s="19"/>
      <c r="U18" s="19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6.5" customHeight="1">
      <c r="A19" s="4" t="s">
        <v>103</v>
      </c>
      <c r="B19" s="4" t="s">
        <v>49</v>
      </c>
      <c r="C19" s="4" t="s">
        <v>50</v>
      </c>
      <c r="D19" s="13" t="s">
        <v>51</v>
      </c>
      <c r="E19" s="4" t="s">
        <v>97</v>
      </c>
      <c r="F19" s="7" t="s">
        <v>75</v>
      </c>
      <c r="G19" s="5" t="s">
        <v>105</v>
      </c>
      <c r="H19" s="6"/>
      <c r="I19" s="6"/>
      <c r="J19" s="6"/>
      <c r="K19" s="6"/>
      <c r="L19" s="6"/>
      <c r="M19" s="6"/>
      <c r="N19" s="19"/>
      <c r="O19" s="19"/>
      <c r="P19" s="19"/>
      <c r="Q19" s="19"/>
      <c r="R19" s="19"/>
      <c r="S19" s="19"/>
      <c r="T19" s="19"/>
      <c r="U19" s="19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6.5" customHeight="1">
      <c r="A20" s="4" t="s">
        <v>47</v>
      </c>
      <c r="B20" s="4" t="s">
        <v>49</v>
      </c>
      <c r="C20" s="4" t="s">
        <v>50</v>
      </c>
      <c r="D20" s="13" t="s">
        <v>51</v>
      </c>
      <c r="E20" s="4" t="s">
        <v>97</v>
      </c>
      <c r="F20" s="7" t="s">
        <v>75</v>
      </c>
      <c r="G20" s="5" t="s">
        <v>107</v>
      </c>
      <c r="H20" s="6"/>
      <c r="I20" s="6" t="s">
        <v>141</v>
      </c>
      <c r="J20" s="6" t="s">
        <v>141</v>
      </c>
      <c r="K20" s="6" t="s">
        <v>144</v>
      </c>
      <c r="L20" s="6"/>
      <c r="M20" s="6"/>
      <c r="N20" s="19"/>
      <c r="O20" s="19"/>
      <c r="P20" s="19"/>
      <c r="Q20" s="19"/>
      <c r="R20" s="19"/>
      <c r="S20" s="19"/>
      <c r="T20" s="19"/>
      <c r="U20" s="19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6.5" customHeight="1">
      <c r="A21" s="4" t="s">
        <v>47</v>
      </c>
      <c r="B21" s="4" t="s">
        <v>49</v>
      </c>
      <c r="C21" s="4" t="s">
        <v>50</v>
      </c>
      <c r="D21" s="13" t="s">
        <v>51</v>
      </c>
      <c r="E21" s="4" t="s">
        <v>97</v>
      </c>
      <c r="F21" s="7" t="s">
        <v>75</v>
      </c>
      <c r="G21" s="5" t="s">
        <v>109</v>
      </c>
      <c r="H21" s="6"/>
      <c r="I21" s="6" t="s">
        <v>141</v>
      </c>
      <c r="J21" s="6" t="s">
        <v>141</v>
      </c>
      <c r="K21" s="6" t="s">
        <v>144</v>
      </c>
      <c r="L21" s="6"/>
      <c r="M21" s="6"/>
      <c r="N21" s="19"/>
      <c r="O21" s="19"/>
      <c r="P21" s="19"/>
      <c r="Q21" s="19"/>
      <c r="R21" s="19"/>
      <c r="S21" s="19"/>
      <c r="T21" s="19"/>
      <c r="U21" s="19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pans="1:42" ht="16.5" customHeight="1">
      <c r="A22" s="4" t="s">
        <v>47</v>
      </c>
      <c r="B22" s="4" t="s">
        <v>49</v>
      </c>
      <c r="C22" s="4" t="s">
        <v>50</v>
      </c>
      <c r="D22" s="13" t="s">
        <v>51</v>
      </c>
      <c r="E22" s="4" t="s">
        <v>97</v>
      </c>
      <c r="F22" s="7" t="s">
        <v>79</v>
      </c>
      <c r="G22" s="5" t="s">
        <v>111</v>
      </c>
      <c r="H22" s="6"/>
      <c r="I22" s="6">
        <f>2.5/4*100</f>
        <v>62.5</v>
      </c>
      <c r="J22" s="17">
        <f>2.5/4*100</f>
        <v>62.5</v>
      </c>
      <c r="K22" s="6">
        <f>3/4*100</f>
        <v>75</v>
      </c>
      <c r="L22" s="6"/>
      <c r="M22" s="6"/>
      <c r="N22" s="19"/>
      <c r="O22" s="19"/>
      <c r="P22" s="19"/>
      <c r="Q22" s="19"/>
      <c r="R22" s="19"/>
      <c r="S22" s="19"/>
      <c r="T22" s="19"/>
      <c r="U22" s="19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s="10" customFormat="1" ht="16.5" customHeight="1">
      <c r="A23" s="9" t="s">
        <v>47</v>
      </c>
      <c r="B23" s="9" t="s">
        <v>49</v>
      </c>
      <c r="C23" s="9" t="s">
        <v>50</v>
      </c>
      <c r="D23" s="14" t="s">
        <v>51</v>
      </c>
      <c r="E23" s="9" t="s">
        <v>97</v>
      </c>
      <c r="F23" s="10" t="s">
        <v>61</v>
      </c>
      <c r="G23" s="11" t="s">
        <v>44</v>
      </c>
      <c r="H23" s="12"/>
      <c r="I23" s="12"/>
      <c r="J23" s="12"/>
      <c r="K23" s="12"/>
      <c r="L23" s="12"/>
      <c r="M23" s="12"/>
      <c r="N23" s="20"/>
      <c r="O23" s="20"/>
      <c r="P23" s="20"/>
      <c r="Q23" s="20"/>
      <c r="R23" s="20"/>
      <c r="S23" s="20"/>
      <c r="T23" s="20"/>
      <c r="U23" s="20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</row>
    <row r="24" spans="1:42" ht="16.5" customHeight="1">
      <c r="A24" s="4" t="s">
        <v>113</v>
      </c>
      <c r="B24" s="4" t="s">
        <v>49</v>
      </c>
      <c r="C24" s="4" t="s">
        <v>50</v>
      </c>
      <c r="D24" s="13" t="s">
        <v>51</v>
      </c>
      <c r="E24" s="4" t="s">
        <v>97</v>
      </c>
      <c r="F24" s="7" t="s">
        <v>71</v>
      </c>
      <c r="G24" s="5" t="s">
        <v>115</v>
      </c>
      <c r="H24" s="6">
        <f>21/30*100</f>
        <v>70</v>
      </c>
      <c r="I24" s="6"/>
      <c r="J24" s="6"/>
      <c r="K24" s="6"/>
      <c r="L24" s="6">
        <f>20/30*100</f>
        <v>66.666666666666657</v>
      </c>
      <c r="M24" s="6">
        <f>20/30*100</f>
        <v>66.666666666666657</v>
      </c>
      <c r="N24" s="19"/>
      <c r="O24" s="19"/>
      <c r="P24" s="19"/>
      <c r="Q24" s="19"/>
      <c r="R24" s="19"/>
      <c r="S24" s="19"/>
      <c r="T24" s="19"/>
      <c r="U24" s="19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spans="1:42" ht="16.5" customHeight="1">
      <c r="A25" s="4" t="s">
        <v>47</v>
      </c>
      <c r="B25" s="4" t="s">
        <v>49</v>
      </c>
      <c r="C25" s="4" t="s">
        <v>50</v>
      </c>
      <c r="D25" s="13" t="s">
        <v>51</v>
      </c>
      <c r="E25" s="4" t="s">
        <v>97</v>
      </c>
      <c r="F25" s="7" t="s">
        <v>79</v>
      </c>
      <c r="G25" s="5" t="s">
        <v>117</v>
      </c>
      <c r="H25" s="17"/>
      <c r="I25" s="6"/>
      <c r="J25" s="6"/>
      <c r="K25" s="6"/>
      <c r="L25" s="6"/>
      <c r="M25" s="6"/>
      <c r="N25" s="19"/>
      <c r="O25" s="19"/>
      <c r="P25" s="19"/>
      <c r="Q25" s="19"/>
      <c r="R25" s="19"/>
      <c r="S25" s="19"/>
      <c r="T25" s="19"/>
      <c r="U25" s="19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spans="1:42" ht="16.5" customHeight="1">
      <c r="A26" s="4" t="s">
        <v>47</v>
      </c>
      <c r="B26" s="4" t="s">
        <v>49</v>
      </c>
      <c r="C26" s="4" t="s">
        <v>50</v>
      </c>
      <c r="D26" s="13" t="s">
        <v>51</v>
      </c>
      <c r="E26" s="4" t="s">
        <v>97</v>
      </c>
      <c r="F26" s="7" t="s">
        <v>75</v>
      </c>
      <c r="G26" s="5" t="s">
        <v>119</v>
      </c>
      <c r="H26" s="17"/>
      <c r="I26" s="6"/>
      <c r="J26" s="6"/>
      <c r="K26" s="6"/>
      <c r="L26" s="6"/>
      <c r="M26" s="6"/>
      <c r="N26" s="19"/>
      <c r="O26" s="19"/>
      <c r="P26" s="19"/>
      <c r="Q26" s="19"/>
      <c r="R26" s="19"/>
      <c r="S26" s="19"/>
      <c r="T26" s="19"/>
      <c r="U26" s="19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spans="1:42" ht="16.5" customHeight="1">
      <c r="A27" s="4" t="s">
        <v>47</v>
      </c>
      <c r="B27" s="4" t="s">
        <v>49</v>
      </c>
      <c r="C27" s="4" t="s">
        <v>50</v>
      </c>
      <c r="D27" s="13" t="s">
        <v>51</v>
      </c>
      <c r="E27" s="4" t="s">
        <v>97</v>
      </c>
      <c r="F27" s="7" t="s">
        <v>75</v>
      </c>
      <c r="G27" s="5" t="s">
        <v>121</v>
      </c>
      <c r="H27" s="17"/>
      <c r="I27" s="6"/>
      <c r="J27" s="6"/>
      <c r="K27" s="6"/>
      <c r="L27" s="6"/>
      <c r="M27" s="6"/>
      <c r="N27" s="19"/>
      <c r="O27" s="19"/>
      <c r="P27" s="19"/>
      <c r="Q27" s="19"/>
      <c r="R27" s="19"/>
      <c r="S27" s="19"/>
      <c r="T27" s="19"/>
      <c r="U27" s="19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1:42" ht="16.5" customHeight="1">
      <c r="A28" s="4" t="s">
        <v>47</v>
      </c>
      <c r="B28" s="4" t="s">
        <v>49</v>
      </c>
      <c r="C28" s="4" t="s">
        <v>50</v>
      </c>
      <c r="D28" s="13" t="s">
        <v>51</v>
      </c>
      <c r="E28" s="4" t="s">
        <v>97</v>
      </c>
      <c r="F28" s="7" t="s">
        <v>75</v>
      </c>
      <c r="G28" s="5" t="s">
        <v>123</v>
      </c>
      <c r="H28" s="17"/>
      <c r="I28" s="6"/>
      <c r="J28" s="6"/>
      <c r="K28" s="6"/>
      <c r="L28" s="6"/>
      <c r="M28" s="6"/>
      <c r="N28" s="19"/>
      <c r="O28" s="19"/>
      <c r="P28" s="19"/>
      <c r="Q28" s="19"/>
      <c r="R28" s="19"/>
      <c r="S28" s="19"/>
      <c r="T28" s="19"/>
      <c r="U28" s="19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pans="1:42" ht="16.5" customHeight="1">
      <c r="A29" s="4" t="s">
        <v>47</v>
      </c>
      <c r="B29" s="4" t="s">
        <v>49</v>
      </c>
      <c r="C29" s="4" t="s">
        <v>50</v>
      </c>
      <c r="D29" s="13" t="s">
        <v>51</v>
      </c>
      <c r="E29" s="4" t="s">
        <v>97</v>
      </c>
      <c r="F29" s="7" t="s">
        <v>75</v>
      </c>
      <c r="G29" s="5" t="s">
        <v>45</v>
      </c>
      <c r="H29" s="17"/>
      <c r="I29" s="6"/>
      <c r="J29" s="6"/>
      <c r="K29" s="6"/>
      <c r="L29" s="6" t="s">
        <v>141</v>
      </c>
      <c r="M29" s="6" t="s">
        <v>148</v>
      </c>
      <c r="N29" s="19"/>
      <c r="O29" s="19"/>
      <c r="P29" s="19"/>
      <c r="Q29" s="19"/>
      <c r="R29" s="19"/>
      <c r="S29" s="19"/>
      <c r="T29" s="19"/>
      <c r="U29" s="19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1:42" ht="16.5" customHeight="1">
      <c r="A30" s="4" t="s">
        <v>47</v>
      </c>
      <c r="B30" s="4" t="s">
        <v>49</v>
      </c>
      <c r="C30" s="4" t="s">
        <v>50</v>
      </c>
      <c r="D30" s="13" t="s">
        <v>51</v>
      </c>
      <c r="E30" s="4" t="s">
        <v>97</v>
      </c>
      <c r="F30" s="7" t="s">
        <v>75</v>
      </c>
      <c r="G30" s="5" t="s">
        <v>126</v>
      </c>
      <c r="H30" s="17"/>
      <c r="I30" s="6"/>
      <c r="J30" s="6"/>
      <c r="K30" s="6"/>
      <c r="L30" s="6"/>
      <c r="M30" s="6"/>
      <c r="N30" s="19"/>
      <c r="O30" s="19"/>
      <c r="P30" s="19"/>
      <c r="Q30" s="19"/>
      <c r="R30" s="19"/>
      <c r="S30" s="19"/>
      <c r="T30" s="19"/>
      <c r="U30" s="19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6.5" customHeight="1">
      <c r="A31" s="4" t="s">
        <v>47</v>
      </c>
      <c r="B31" s="4" t="s">
        <v>49</v>
      </c>
      <c r="C31" s="4" t="s">
        <v>50</v>
      </c>
      <c r="D31" s="13" t="s">
        <v>51</v>
      </c>
      <c r="E31" s="4" t="s">
        <v>97</v>
      </c>
      <c r="F31" s="7" t="s">
        <v>75</v>
      </c>
      <c r="G31" s="5" t="s">
        <v>128</v>
      </c>
      <c r="H31" s="6"/>
      <c r="I31" s="6"/>
      <c r="J31" s="6"/>
      <c r="K31" s="6"/>
      <c r="L31" s="6"/>
      <c r="M31" s="6"/>
      <c r="N31" s="19"/>
      <c r="O31" s="19"/>
      <c r="P31" s="19"/>
      <c r="Q31" s="19"/>
      <c r="R31" s="19"/>
      <c r="S31" s="19"/>
      <c r="T31" s="19"/>
      <c r="U31" s="19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s="10" customFormat="1">
      <c r="A32" s="10" t="s">
        <v>46</v>
      </c>
      <c r="B32" s="10" t="s">
        <v>48</v>
      </c>
      <c r="C32" s="10" t="s">
        <v>129</v>
      </c>
      <c r="D32" s="9" t="s">
        <v>130</v>
      </c>
      <c r="E32" s="10" t="s">
        <v>52</v>
      </c>
      <c r="F32" s="10" t="s">
        <v>54</v>
      </c>
      <c r="G32" s="10" t="s">
        <v>56</v>
      </c>
      <c r="H32" s="6">
        <f>12/28*100</f>
        <v>42.857142857142854</v>
      </c>
      <c r="I32" s="16"/>
      <c r="J32" s="16"/>
      <c r="K32" s="16"/>
      <c r="L32" s="16"/>
      <c r="M32" s="16"/>
      <c r="N32" s="16"/>
      <c r="O32" s="12"/>
      <c r="P32" s="12"/>
      <c r="Q32" s="12"/>
      <c r="R32" s="12"/>
      <c r="S32" s="12">
        <f>4/14*100</f>
        <v>28.571428571428569</v>
      </c>
      <c r="T32" s="12"/>
      <c r="U32" s="20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</row>
    <row r="33" spans="1:42">
      <c r="A33" s="7" t="s">
        <v>46</v>
      </c>
      <c r="B33" s="7" t="s">
        <v>48</v>
      </c>
      <c r="C33" s="7" t="s">
        <v>129</v>
      </c>
      <c r="D33" s="4" t="s">
        <v>130</v>
      </c>
      <c r="E33" s="7" t="s">
        <v>52</v>
      </c>
      <c r="F33" s="7" t="s">
        <v>54</v>
      </c>
      <c r="G33" s="7" t="s">
        <v>62</v>
      </c>
      <c r="H33" s="17"/>
      <c r="I33" s="17"/>
      <c r="J33" s="17"/>
      <c r="K33" s="17"/>
      <c r="L33" s="17"/>
      <c r="M33" s="17"/>
      <c r="N33" s="17"/>
      <c r="O33" s="6"/>
      <c r="P33" s="6"/>
      <c r="Q33" s="6"/>
      <c r="R33" s="6"/>
      <c r="S33" s="6"/>
      <c r="T33" s="6"/>
      <c r="U33" s="19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>
      <c r="A34" s="7" t="s">
        <v>46</v>
      </c>
      <c r="B34" s="7" t="s">
        <v>48</v>
      </c>
      <c r="C34" s="7" t="s">
        <v>129</v>
      </c>
      <c r="D34" s="4" t="s">
        <v>130</v>
      </c>
      <c r="E34" s="7" t="s">
        <v>52</v>
      </c>
      <c r="F34" s="7" t="s">
        <v>66</v>
      </c>
      <c r="G34" s="7" t="s">
        <v>68</v>
      </c>
      <c r="H34" s="17"/>
      <c r="I34" s="17">
        <f>5/6*100</f>
        <v>83.333333333333343</v>
      </c>
      <c r="J34" s="6"/>
      <c r="K34" s="17"/>
      <c r="L34" s="17">
        <f>5/6*100</f>
        <v>83.333333333333343</v>
      </c>
      <c r="M34" s="17"/>
      <c r="N34" s="17"/>
      <c r="O34" s="18">
        <v>0</v>
      </c>
      <c r="P34" s="6"/>
      <c r="Q34" s="6"/>
      <c r="R34" s="6">
        <f>3/4*100</f>
        <v>75</v>
      </c>
      <c r="S34" s="6"/>
      <c r="T34" s="6"/>
      <c r="U34" s="19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>
      <c r="A35" s="7" t="s">
        <v>46</v>
      </c>
      <c r="B35" s="7" t="s">
        <v>48</v>
      </c>
      <c r="C35" s="7" t="s">
        <v>129</v>
      </c>
      <c r="D35" s="4" t="s">
        <v>130</v>
      </c>
      <c r="E35" s="7" t="s">
        <v>52</v>
      </c>
      <c r="F35" s="7" t="s">
        <v>66</v>
      </c>
      <c r="G35" s="7" t="s">
        <v>72</v>
      </c>
      <c r="H35" s="17"/>
      <c r="I35" s="17">
        <f>3/4*100</f>
        <v>75</v>
      </c>
      <c r="J35" s="6">
        <f>9/12*100</f>
        <v>75</v>
      </c>
      <c r="K35" s="6">
        <f>7.5/12*100</f>
        <v>62.5</v>
      </c>
      <c r="L35" s="17">
        <f>2/4*100</f>
        <v>50</v>
      </c>
      <c r="M35" s="6">
        <f>11/12*100</f>
        <v>91.666666666666657</v>
      </c>
      <c r="N35" s="17">
        <f>10/12*100</f>
        <v>83.333333333333343</v>
      </c>
      <c r="O35" s="18">
        <v>0</v>
      </c>
      <c r="P35" s="6">
        <f>12/12*100</f>
        <v>100</v>
      </c>
      <c r="Q35" s="6">
        <f>11/12*100</f>
        <v>91.666666666666657</v>
      </c>
      <c r="R35" s="6">
        <f>2/4*100</f>
        <v>50</v>
      </c>
      <c r="S35" s="6"/>
      <c r="T35" s="6">
        <f>10/12*100</f>
        <v>83.333333333333343</v>
      </c>
      <c r="U35" s="19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>
      <c r="A36" s="7" t="s">
        <v>46</v>
      </c>
      <c r="B36" s="7" t="s">
        <v>48</v>
      </c>
      <c r="C36" s="7" t="s">
        <v>129</v>
      </c>
      <c r="D36" s="4" t="s">
        <v>130</v>
      </c>
      <c r="E36" s="7" t="s">
        <v>52</v>
      </c>
      <c r="F36" s="7" t="s">
        <v>74</v>
      </c>
      <c r="G36" s="7" t="s">
        <v>76</v>
      </c>
      <c r="H36" s="17"/>
      <c r="I36" s="17"/>
      <c r="J36" s="17"/>
      <c r="K36" s="17"/>
      <c r="L36" s="17"/>
      <c r="M36" s="17"/>
      <c r="N36" s="17"/>
      <c r="O36" s="6"/>
      <c r="P36" s="6"/>
      <c r="Q36" s="6"/>
      <c r="R36" s="6"/>
      <c r="S36" s="6"/>
      <c r="T36" s="6"/>
      <c r="U36" s="19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>
      <c r="A37" s="7" t="s">
        <v>46</v>
      </c>
      <c r="B37" s="7" t="s">
        <v>48</v>
      </c>
      <c r="C37" s="7" t="s">
        <v>129</v>
      </c>
      <c r="D37" s="4" t="s">
        <v>130</v>
      </c>
      <c r="E37" s="7" t="s">
        <v>52</v>
      </c>
      <c r="F37" s="7" t="s">
        <v>78</v>
      </c>
      <c r="G37" s="7" t="s">
        <v>80</v>
      </c>
      <c r="H37" s="17"/>
      <c r="I37" s="17">
        <v>90</v>
      </c>
      <c r="J37" s="17">
        <v>70</v>
      </c>
      <c r="K37" s="17">
        <v>90</v>
      </c>
      <c r="L37" s="17">
        <v>90</v>
      </c>
      <c r="M37" s="17">
        <v>90</v>
      </c>
      <c r="N37" s="17">
        <v>90</v>
      </c>
      <c r="O37" s="6">
        <v>90</v>
      </c>
      <c r="P37" s="6">
        <v>90</v>
      </c>
      <c r="Q37" s="6">
        <v>90</v>
      </c>
      <c r="R37" s="6">
        <v>90</v>
      </c>
      <c r="S37" s="6">
        <v>90</v>
      </c>
      <c r="T37" s="6">
        <v>90</v>
      </c>
      <c r="U37" s="19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>
      <c r="A38" s="7" t="s">
        <v>46</v>
      </c>
      <c r="B38" s="7" t="s">
        <v>48</v>
      </c>
      <c r="C38" s="7" t="s">
        <v>129</v>
      </c>
      <c r="D38" s="4" t="s">
        <v>130</v>
      </c>
      <c r="E38" s="7" t="s">
        <v>52</v>
      </c>
      <c r="F38" s="7" t="s">
        <v>66</v>
      </c>
      <c r="G38" s="7" t="s">
        <v>81</v>
      </c>
      <c r="H38" s="6">
        <f>10/28*100</f>
        <v>35.714285714285715</v>
      </c>
      <c r="I38" s="19"/>
      <c r="J38" s="17">
        <f>18/20*100</f>
        <v>90</v>
      </c>
      <c r="K38" s="17">
        <f>16/20*100</f>
        <v>80</v>
      </c>
      <c r="L38" s="17">
        <f>17/17*100</f>
        <v>100</v>
      </c>
      <c r="M38" s="17">
        <f>19/20*100</f>
        <v>95</v>
      </c>
      <c r="N38" s="17">
        <f>20/20*100</f>
        <v>100</v>
      </c>
      <c r="O38" s="6">
        <f>20/20*100</f>
        <v>100</v>
      </c>
      <c r="P38" s="19" t="s">
        <v>151</v>
      </c>
      <c r="Q38" s="6">
        <f>20/20*100</f>
        <v>100</v>
      </c>
      <c r="R38" s="6">
        <f>17/20*100</f>
        <v>85</v>
      </c>
      <c r="S38" s="6">
        <f>9/14*100</f>
        <v>64.285714285714292</v>
      </c>
      <c r="T38" s="6">
        <f>20/20*100</f>
        <v>100</v>
      </c>
      <c r="U38" s="19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>
      <c r="A39" s="7" t="s">
        <v>46</v>
      </c>
      <c r="B39" s="7" t="s">
        <v>48</v>
      </c>
      <c r="C39" s="7" t="s">
        <v>129</v>
      </c>
      <c r="D39" s="4" t="s">
        <v>130</v>
      </c>
      <c r="E39" s="7" t="s">
        <v>83</v>
      </c>
      <c r="F39" s="7" t="s">
        <v>54</v>
      </c>
      <c r="G39" s="7" t="s">
        <v>56</v>
      </c>
      <c r="H39" s="17">
        <f>9/11*100</f>
        <v>81.818181818181827</v>
      </c>
      <c r="I39" s="17"/>
      <c r="J39" s="17"/>
      <c r="K39" s="17"/>
      <c r="L39" s="17"/>
      <c r="M39" s="17"/>
      <c r="N39" s="17"/>
      <c r="O39" s="6"/>
      <c r="P39" s="6"/>
      <c r="Q39" s="6"/>
      <c r="R39" s="6"/>
      <c r="S39" s="6"/>
      <c r="T39" s="6"/>
      <c r="U39" s="19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>
      <c r="A40" s="7" t="s">
        <v>46</v>
      </c>
      <c r="B40" s="7" t="s">
        <v>48</v>
      </c>
      <c r="C40" s="7" t="s">
        <v>129</v>
      </c>
      <c r="D40" s="4" t="s">
        <v>130</v>
      </c>
      <c r="E40" s="7" t="s">
        <v>83</v>
      </c>
      <c r="F40" s="7" t="s">
        <v>54</v>
      </c>
      <c r="G40" s="7" t="s">
        <v>86</v>
      </c>
      <c r="H40" s="17"/>
      <c r="I40" s="17">
        <f>2/3*100</f>
        <v>66.666666666666657</v>
      </c>
      <c r="J40" s="17">
        <f>1/3*100</f>
        <v>33.333333333333329</v>
      </c>
      <c r="K40" s="17">
        <f>2/3*100</f>
        <v>66.666666666666657</v>
      </c>
      <c r="L40" s="17">
        <f>6/6*100</f>
        <v>100</v>
      </c>
      <c r="M40" s="17">
        <f>3/3*100</f>
        <v>100</v>
      </c>
      <c r="N40" s="17">
        <f>2/3*100</f>
        <v>66.666666666666657</v>
      </c>
      <c r="O40" s="6">
        <f>1/3*100</f>
        <v>33.333333333333329</v>
      </c>
      <c r="P40" s="6">
        <f>1/3*100</f>
        <v>33.333333333333329</v>
      </c>
      <c r="Q40" s="6">
        <v>0</v>
      </c>
      <c r="R40" s="6">
        <f>3/5*100</f>
        <v>60</v>
      </c>
      <c r="S40" s="6">
        <f>2/6*100</f>
        <v>33.333333333333329</v>
      </c>
      <c r="T40" s="6">
        <f>3/3*100</f>
        <v>100</v>
      </c>
      <c r="U40" s="19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>
      <c r="A41" s="7" t="s">
        <v>46</v>
      </c>
      <c r="B41" s="7" t="s">
        <v>48</v>
      </c>
      <c r="C41" s="7" t="s">
        <v>129</v>
      </c>
      <c r="D41" s="4" t="s">
        <v>130</v>
      </c>
      <c r="E41" s="7" t="s">
        <v>83</v>
      </c>
      <c r="F41" s="7" t="s">
        <v>66</v>
      </c>
      <c r="G41" s="7" t="s">
        <v>88</v>
      </c>
      <c r="H41" s="17"/>
      <c r="I41" s="18">
        <v>0</v>
      </c>
      <c r="J41" s="17">
        <f>5/6*100</f>
        <v>83.333333333333343</v>
      </c>
      <c r="K41" s="17">
        <f>4/6*100</f>
        <v>66.666666666666657</v>
      </c>
      <c r="L41" s="17">
        <f>4/6*100</f>
        <v>66.666666666666657</v>
      </c>
      <c r="M41" s="17">
        <f>2/2*100</f>
        <v>100</v>
      </c>
      <c r="N41" s="17">
        <f>4/6*100</f>
        <v>66.666666666666657</v>
      </c>
      <c r="O41" s="6">
        <f>6/6*100</f>
        <v>100</v>
      </c>
      <c r="P41" s="6">
        <f>7/8*100</f>
        <v>87.5</v>
      </c>
      <c r="Q41" s="6">
        <f>1/2*100</f>
        <v>50</v>
      </c>
      <c r="R41" s="6">
        <f>5/6*100</f>
        <v>83.333333333333343</v>
      </c>
      <c r="S41" s="6">
        <f>8/8*100</f>
        <v>100</v>
      </c>
      <c r="T41" s="6">
        <f>8/10*100</f>
        <v>80</v>
      </c>
      <c r="U41" s="19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>
      <c r="A42" s="7" t="s">
        <v>46</v>
      </c>
      <c r="B42" s="7" t="s">
        <v>48</v>
      </c>
      <c r="C42" s="7" t="s">
        <v>129</v>
      </c>
      <c r="D42" s="4" t="s">
        <v>130</v>
      </c>
      <c r="E42" s="7" t="s">
        <v>83</v>
      </c>
      <c r="F42" s="7" t="s">
        <v>66</v>
      </c>
      <c r="G42" s="7" t="s">
        <v>90</v>
      </c>
      <c r="H42" s="17"/>
      <c r="I42" s="17"/>
      <c r="J42" s="17"/>
      <c r="K42" s="17"/>
      <c r="L42" s="17"/>
      <c r="M42" s="17"/>
      <c r="N42" s="17"/>
      <c r="O42" s="6"/>
      <c r="P42" s="6"/>
      <c r="Q42" s="6"/>
      <c r="R42" s="6"/>
      <c r="S42" s="6"/>
      <c r="T42" s="6"/>
      <c r="U42" s="19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>
      <c r="A43" s="7" t="s">
        <v>46</v>
      </c>
      <c r="B43" s="7" t="s">
        <v>48</v>
      </c>
      <c r="C43" s="7" t="s">
        <v>129</v>
      </c>
      <c r="D43" s="4" t="s">
        <v>130</v>
      </c>
      <c r="E43" s="7" t="s">
        <v>83</v>
      </c>
      <c r="F43" s="7" t="s">
        <v>66</v>
      </c>
      <c r="G43" s="7" t="s">
        <v>92</v>
      </c>
      <c r="H43" s="17"/>
      <c r="I43" s="18">
        <v>0</v>
      </c>
      <c r="J43" s="17">
        <f>8/14*100</f>
        <v>57.142857142857139</v>
      </c>
      <c r="K43" s="17">
        <f>6/12*100</f>
        <v>50</v>
      </c>
      <c r="L43" s="17">
        <f>6/13*100</f>
        <v>46.153846153846153</v>
      </c>
      <c r="M43" s="17">
        <f>9/11*100</f>
        <v>81.818181818181827</v>
      </c>
      <c r="N43" s="17">
        <f>7/13*100</f>
        <v>53.846153846153847</v>
      </c>
      <c r="O43" s="6">
        <f>9/14*100</f>
        <v>64.285714285714292</v>
      </c>
      <c r="P43" s="6">
        <f>9/15*100</f>
        <v>60</v>
      </c>
      <c r="Q43" s="6">
        <f>8/13*100</f>
        <v>61.53846153846154</v>
      </c>
      <c r="R43" s="6">
        <f>7/13*100</f>
        <v>53.846153846153847</v>
      </c>
      <c r="S43" s="6">
        <f>7/14*100</f>
        <v>50</v>
      </c>
      <c r="T43" s="6">
        <f>13/20*100</f>
        <v>65</v>
      </c>
      <c r="U43" s="19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spans="1:42">
      <c r="A44" s="7" t="s">
        <v>46</v>
      </c>
      <c r="B44" s="7" t="s">
        <v>48</v>
      </c>
      <c r="C44" s="7" t="s">
        <v>129</v>
      </c>
      <c r="D44" s="4" t="s">
        <v>130</v>
      </c>
      <c r="E44" s="7" t="s">
        <v>83</v>
      </c>
      <c r="F44" s="7" t="s">
        <v>74</v>
      </c>
      <c r="G44" s="7" t="s">
        <v>93</v>
      </c>
      <c r="H44" s="17"/>
      <c r="I44" s="19"/>
      <c r="J44" s="17" t="s">
        <v>141</v>
      </c>
      <c r="K44" s="17" t="s">
        <v>141</v>
      </c>
      <c r="L44" s="17" t="s">
        <v>141</v>
      </c>
      <c r="M44" s="17" t="s">
        <v>149</v>
      </c>
      <c r="N44" s="17" t="s">
        <v>141</v>
      </c>
      <c r="O44" s="6" t="s">
        <v>146</v>
      </c>
      <c r="P44" s="6" t="s">
        <v>152</v>
      </c>
      <c r="Q44" s="6" t="s">
        <v>155</v>
      </c>
      <c r="R44" s="6" t="s">
        <v>161</v>
      </c>
      <c r="S44" s="6" t="s">
        <v>156</v>
      </c>
      <c r="T44" s="6" t="s">
        <v>159</v>
      </c>
      <c r="U44" s="19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spans="1:42">
      <c r="A45" s="7" t="s">
        <v>46</v>
      </c>
      <c r="B45" s="7" t="s">
        <v>48</v>
      </c>
      <c r="C45" s="7" t="s">
        <v>129</v>
      </c>
      <c r="D45" s="4" t="s">
        <v>130</v>
      </c>
      <c r="E45" s="7" t="s">
        <v>83</v>
      </c>
      <c r="F45" s="7" t="s">
        <v>78</v>
      </c>
      <c r="G45" s="7" t="s">
        <v>80</v>
      </c>
      <c r="H45" s="17"/>
      <c r="I45" s="17"/>
      <c r="J45" s="17"/>
      <c r="K45" s="17"/>
      <c r="L45" s="17"/>
      <c r="M45" s="17"/>
      <c r="N45" s="17"/>
      <c r="O45" s="6"/>
      <c r="P45" s="6"/>
      <c r="Q45" s="6"/>
      <c r="R45" s="6"/>
      <c r="S45" s="6"/>
      <c r="T45" s="6"/>
      <c r="U45" s="19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 spans="1:42">
      <c r="A46" s="7" t="s">
        <v>46</v>
      </c>
      <c r="B46" s="7" t="s">
        <v>48</v>
      </c>
      <c r="C46" s="7" t="s">
        <v>129</v>
      </c>
      <c r="D46" s="4" t="s">
        <v>130</v>
      </c>
      <c r="E46" s="7" t="s">
        <v>83</v>
      </c>
      <c r="F46" s="7" t="s">
        <v>66</v>
      </c>
      <c r="G46" s="7" t="s">
        <v>95</v>
      </c>
      <c r="H46" s="17">
        <f>6/11*100</f>
        <v>54.54545454545454</v>
      </c>
      <c r="I46" s="19"/>
      <c r="J46" s="17">
        <f>5/10*100</f>
        <v>50</v>
      </c>
      <c r="K46" s="17">
        <f>9/10*100</f>
        <v>90</v>
      </c>
      <c r="L46" s="17">
        <f>4/10*100</f>
        <v>40</v>
      </c>
      <c r="M46" s="17">
        <f>6/10*100</f>
        <v>60</v>
      </c>
      <c r="N46" s="17">
        <f>6/10*100</f>
        <v>60</v>
      </c>
      <c r="O46" s="6">
        <f>6/10*100</f>
        <v>60</v>
      </c>
      <c r="P46" s="6">
        <f>9/10*100</f>
        <v>90</v>
      </c>
      <c r="Q46" s="6">
        <f>6/10*100</f>
        <v>60</v>
      </c>
      <c r="R46" s="6">
        <f>7/10*100</f>
        <v>70</v>
      </c>
      <c r="S46" s="6">
        <f>5/10*100</f>
        <v>50</v>
      </c>
      <c r="T46" s="6">
        <f>7/10*100</f>
        <v>70</v>
      </c>
      <c r="U46" s="19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spans="1:42">
      <c r="A47" s="7" t="s">
        <v>46</v>
      </c>
      <c r="B47" s="7" t="s">
        <v>48</v>
      </c>
      <c r="C47" s="7" t="s">
        <v>129</v>
      </c>
      <c r="D47" s="4" t="s">
        <v>130</v>
      </c>
      <c r="E47" s="7" t="s">
        <v>97</v>
      </c>
      <c r="F47" s="7" t="s">
        <v>54</v>
      </c>
      <c r="G47" s="7" t="s">
        <v>99</v>
      </c>
      <c r="H47" s="17"/>
      <c r="I47" s="17"/>
      <c r="J47" s="17"/>
      <c r="K47" s="17"/>
      <c r="L47" s="17"/>
      <c r="M47" s="17"/>
      <c r="N47" s="17"/>
      <c r="O47" s="6"/>
      <c r="P47" s="6"/>
      <c r="Q47" s="6"/>
      <c r="R47" s="6"/>
      <c r="S47" s="6"/>
      <c r="T47" s="6"/>
      <c r="U47" s="19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spans="1:42">
      <c r="A48" s="7" t="s">
        <v>46</v>
      </c>
      <c r="B48" s="7" t="s">
        <v>48</v>
      </c>
      <c r="C48" s="7" t="s">
        <v>129</v>
      </c>
      <c r="D48" s="4" t="s">
        <v>130</v>
      </c>
      <c r="E48" s="7" t="s">
        <v>97</v>
      </c>
      <c r="F48" s="7" t="s">
        <v>66</v>
      </c>
      <c r="G48" s="7" t="s">
        <v>101</v>
      </c>
      <c r="H48" s="17"/>
      <c r="I48" s="6">
        <f>2.5*100/4</f>
        <v>62.5</v>
      </c>
      <c r="J48" s="6">
        <f>2*100/4</f>
        <v>50</v>
      </c>
      <c r="K48" s="6">
        <f>2.5*100/4</f>
        <v>62.5</v>
      </c>
      <c r="L48" s="17"/>
      <c r="M48" s="17"/>
      <c r="N48" s="6">
        <f>2.5*100/4</f>
        <v>62.5</v>
      </c>
      <c r="O48" s="6">
        <f>2.5*100/4</f>
        <v>62.5</v>
      </c>
      <c r="P48" s="6">
        <f>2.5*100/4</f>
        <v>62.5</v>
      </c>
      <c r="Q48" s="6"/>
      <c r="R48" s="6"/>
      <c r="S48" s="6">
        <f>2.5*100/4</f>
        <v>62.5</v>
      </c>
      <c r="T48" s="6">
        <f>2.5*100/4</f>
        <v>62.5</v>
      </c>
      <c r="U48" s="19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spans="1:42">
      <c r="A49" s="7" t="s">
        <v>46</v>
      </c>
      <c r="B49" s="7" t="s">
        <v>48</v>
      </c>
      <c r="C49" s="7" t="s">
        <v>129</v>
      </c>
      <c r="D49" s="4" t="s">
        <v>130</v>
      </c>
      <c r="E49" s="7" t="s">
        <v>97</v>
      </c>
      <c r="F49" s="7" t="s">
        <v>74</v>
      </c>
      <c r="G49" s="7" t="s">
        <v>104</v>
      </c>
      <c r="H49" s="17"/>
      <c r="I49" s="17"/>
      <c r="J49" s="17"/>
      <c r="K49" s="17"/>
      <c r="L49" s="17"/>
      <c r="M49" s="17"/>
      <c r="N49" s="17"/>
      <c r="O49" s="6"/>
      <c r="P49" s="6"/>
      <c r="Q49" s="6"/>
      <c r="R49" s="6"/>
      <c r="S49" s="6"/>
      <c r="T49" s="6"/>
      <c r="U49" s="19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spans="1:42">
      <c r="A50" s="7" t="s">
        <v>46</v>
      </c>
      <c r="B50" s="7" t="s">
        <v>48</v>
      </c>
      <c r="C50" s="7" t="s">
        <v>129</v>
      </c>
      <c r="D50" s="4" t="s">
        <v>130</v>
      </c>
      <c r="E50" s="7" t="s">
        <v>97</v>
      </c>
      <c r="F50" s="7" t="s">
        <v>74</v>
      </c>
      <c r="G50" s="7" t="s">
        <v>106</v>
      </c>
      <c r="H50" s="17"/>
      <c r="I50" s="17" t="s">
        <v>141</v>
      </c>
      <c r="J50" s="17" t="s">
        <v>141</v>
      </c>
      <c r="K50" s="17" t="s">
        <v>144</v>
      </c>
      <c r="L50" s="17"/>
      <c r="M50" s="17"/>
      <c r="N50" s="17" t="s">
        <v>141</v>
      </c>
      <c r="O50" s="6" t="s">
        <v>146</v>
      </c>
      <c r="P50" s="6" t="s">
        <v>152</v>
      </c>
      <c r="Q50" s="6"/>
      <c r="R50" s="6"/>
      <c r="S50" s="6" t="s">
        <v>156</v>
      </c>
      <c r="T50" s="6" t="s">
        <v>160</v>
      </c>
      <c r="U50" s="19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spans="1:42">
      <c r="A51" s="7" t="s">
        <v>46</v>
      </c>
      <c r="B51" s="7" t="s">
        <v>48</v>
      </c>
      <c r="C51" s="7" t="s">
        <v>129</v>
      </c>
      <c r="D51" s="4" t="s">
        <v>130</v>
      </c>
      <c r="E51" s="7" t="s">
        <v>97</v>
      </c>
      <c r="F51" s="7" t="s">
        <v>74</v>
      </c>
      <c r="G51" s="7" t="s">
        <v>108</v>
      </c>
      <c r="H51" s="17"/>
      <c r="I51" s="17" t="s">
        <v>142</v>
      </c>
      <c r="J51" s="17" t="s">
        <v>141</v>
      </c>
      <c r="K51" s="17" t="s">
        <v>144</v>
      </c>
      <c r="L51" s="17"/>
      <c r="M51" s="17"/>
      <c r="N51" s="17" t="s">
        <v>141</v>
      </c>
      <c r="O51" s="6" t="s">
        <v>146</v>
      </c>
      <c r="P51" s="6" t="s">
        <v>152</v>
      </c>
      <c r="Q51" s="6"/>
      <c r="R51" s="6"/>
      <c r="S51" s="6" t="s">
        <v>156</v>
      </c>
      <c r="T51" s="6" t="s">
        <v>160</v>
      </c>
      <c r="U51" s="19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spans="1:42">
      <c r="A52" s="7" t="s">
        <v>46</v>
      </c>
      <c r="B52" s="7" t="s">
        <v>48</v>
      </c>
      <c r="C52" s="7" t="s">
        <v>129</v>
      </c>
      <c r="D52" s="4" t="s">
        <v>130</v>
      </c>
      <c r="E52" s="7" t="s">
        <v>97</v>
      </c>
      <c r="F52" s="7" t="s">
        <v>78</v>
      </c>
      <c r="G52" s="7" t="s">
        <v>110</v>
      </c>
      <c r="H52" s="17"/>
      <c r="I52" s="17">
        <f>2/4*100</f>
        <v>50</v>
      </c>
      <c r="J52" s="17">
        <f>2.5/4*100</f>
        <v>62.5</v>
      </c>
      <c r="K52" s="17">
        <f>2.5/4*100</f>
        <v>62.5</v>
      </c>
      <c r="L52" s="17"/>
      <c r="M52" s="17"/>
      <c r="N52" s="17">
        <f>2.5/4*100</f>
        <v>62.5</v>
      </c>
      <c r="O52" s="6">
        <f>2.5/4*100</f>
        <v>62.5</v>
      </c>
      <c r="P52" s="6">
        <f>2.5/4*100</f>
        <v>62.5</v>
      </c>
      <c r="Q52" s="6"/>
      <c r="R52" s="6"/>
      <c r="S52" s="6">
        <f>2/4*100</f>
        <v>50</v>
      </c>
      <c r="T52" s="6">
        <f>2.5/4*100</f>
        <v>62.5</v>
      </c>
      <c r="U52" s="19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spans="1:42">
      <c r="A53" s="7" t="s">
        <v>46</v>
      </c>
      <c r="B53" s="7" t="s">
        <v>48</v>
      </c>
      <c r="C53" s="7" t="s">
        <v>129</v>
      </c>
      <c r="D53" s="4" t="s">
        <v>130</v>
      </c>
      <c r="E53" s="7" t="s">
        <v>97</v>
      </c>
      <c r="F53" s="7" t="s">
        <v>54</v>
      </c>
      <c r="G53" s="7" t="s">
        <v>112</v>
      </c>
      <c r="H53" s="17"/>
      <c r="I53" s="17"/>
      <c r="J53" s="17"/>
      <c r="K53" s="17"/>
      <c r="L53" s="17"/>
      <c r="M53" s="17"/>
      <c r="N53" s="17"/>
      <c r="O53" s="6"/>
      <c r="P53" s="6"/>
      <c r="Q53" s="6"/>
      <c r="R53" s="6"/>
      <c r="S53" s="6"/>
      <c r="T53" s="6"/>
      <c r="U53" s="19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spans="1:42">
      <c r="A54" s="7" t="s">
        <v>46</v>
      </c>
      <c r="B54" s="7" t="s">
        <v>48</v>
      </c>
      <c r="C54" s="7" t="s">
        <v>129</v>
      </c>
      <c r="D54" s="4" t="s">
        <v>130</v>
      </c>
      <c r="E54" s="7" t="s">
        <v>97</v>
      </c>
      <c r="F54" s="7" t="s">
        <v>66</v>
      </c>
      <c r="G54" s="7" t="s">
        <v>114</v>
      </c>
      <c r="H54" s="17">
        <f>18/30*100</f>
        <v>60</v>
      </c>
      <c r="I54" s="17"/>
      <c r="J54" s="17"/>
      <c r="K54" s="17"/>
      <c r="L54" s="17">
        <f>21/30*100</f>
        <v>70</v>
      </c>
      <c r="M54" s="17">
        <f>20/30*100</f>
        <v>66.666666666666657</v>
      </c>
      <c r="N54" s="17"/>
      <c r="O54" s="6"/>
      <c r="P54" s="6"/>
      <c r="Q54" s="6">
        <f>19/30*100</f>
        <v>63.333333333333329</v>
      </c>
      <c r="R54" s="6">
        <f>18/30*100</f>
        <v>60</v>
      </c>
      <c r="S54" s="6"/>
      <c r="T54" s="6"/>
      <c r="U54" s="19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spans="1:42">
      <c r="A55" s="7" t="s">
        <v>46</v>
      </c>
      <c r="B55" s="7" t="s">
        <v>48</v>
      </c>
      <c r="C55" s="7" t="s">
        <v>129</v>
      </c>
      <c r="D55" s="4" t="s">
        <v>130</v>
      </c>
      <c r="E55" s="7" t="s">
        <v>97</v>
      </c>
      <c r="F55" s="7" t="s">
        <v>78</v>
      </c>
      <c r="G55" s="7" t="s">
        <v>116</v>
      </c>
      <c r="H55" s="17"/>
      <c r="I55" s="17"/>
      <c r="J55" s="17"/>
      <c r="K55" s="17"/>
      <c r="L55" s="17"/>
      <c r="M55" s="17"/>
      <c r="N55" s="17"/>
      <c r="O55" s="6"/>
      <c r="P55" s="6"/>
      <c r="Q55" s="6"/>
      <c r="R55" s="6"/>
      <c r="S55" s="6"/>
      <c r="T55" s="6"/>
      <c r="U55" s="19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spans="1:42">
      <c r="A56" s="7" t="s">
        <v>46</v>
      </c>
      <c r="B56" s="7" t="s">
        <v>48</v>
      </c>
      <c r="C56" s="7" t="s">
        <v>129</v>
      </c>
      <c r="D56" s="4" t="s">
        <v>130</v>
      </c>
      <c r="E56" s="7" t="s">
        <v>97</v>
      </c>
      <c r="F56" s="7" t="s">
        <v>74</v>
      </c>
      <c r="G56" s="7" t="s">
        <v>118</v>
      </c>
      <c r="H56" s="17"/>
      <c r="I56" s="17"/>
      <c r="J56" s="17"/>
      <c r="K56" s="17"/>
      <c r="L56" s="17"/>
      <c r="M56" s="17"/>
      <c r="N56" s="17"/>
      <c r="O56" s="6"/>
      <c r="P56" s="6"/>
      <c r="Q56" s="6"/>
      <c r="R56" s="6"/>
      <c r="S56" s="6"/>
      <c r="T56" s="6"/>
      <c r="U56" s="19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spans="1:42">
      <c r="A57" s="7" t="s">
        <v>46</v>
      </c>
      <c r="B57" s="7" t="s">
        <v>48</v>
      </c>
      <c r="C57" s="7" t="s">
        <v>129</v>
      </c>
      <c r="D57" s="4" t="s">
        <v>130</v>
      </c>
      <c r="E57" s="7" t="s">
        <v>97</v>
      </c>
      <c r="F57" s="7" t="s">
        <v>74</v>
      </c>
      <c r="G57" s="7" t="s">
        <v>120</v>
      </c>
      <c r="H57" s="17"/>
      <c r="I57" s="17"/>
      <c r="J57" s="17"/>
      <c r="K57" s="17"/>
      <c r="L57" s="17"/>
      <c r="M57" s="17"/>
      <c r="N57" s="17"/>
      <c r="O57" s="6"/>
      <c r="P57" s="6"/>
      <c r="Q57" s="6"/>
      <c r="R57" s="6"/>
      <c r="S57" s="6"/>
      <c r="T57" s="6"/>
      <c r="U57" s="19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spans="1:42">
      <c r="A58" s="7" t="s">
        <v>46</v>
      </c>
      <c r="B58" s="7" t="s">
        <v>48</v>
      </c>
      <c r="C58" s="7" t="s">
        <v>129</v>
      </c>
      <c r="D58" s="4" t="s">
        <v>130</v>
      </c>
      <c r="E58" s="7" t="s">
        <v>97</v>
      </c>
      <c r="F58" s="7" t="s">
        <v>74</v>
      </c>
      <c r="G58" s="7" t="s">
        <v>122</v>
      </c>
      <c r="H58" s="17"/>
      <c r="I58" s="17"/>
      <c r="J58" s="17"/>
      <c r="K58" s="17"/>
      <c r="L58" s="17"/>
      <c r="M58" s="17"/>
      <c r="N58" s="17"/>
      <c r="O58" s="6"/>
      <c r="P58" s="6"/>
      <c r="Q58" s="6"/>
      <c r="R58" s="6"/>
      <c r="S58" s="6"/>
      <c r="T58" s="6"/>
      <c r="U58" s="19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 spans="1:42">
      <c r="A59" s="7" t="s">
        <v>46</v>
      </c>
      <c r="B59" s="7" t="s">
        <v>48</v>
      </c>
      <c r="C59" s="7" t="s">
        <v>129</v>
      </c>
      <c r="D59" s="4" t="s">
        <v>130</v>
      </c>
      <c r="E59" s="7" t="s">
        <v>97</v>
      </c>
      <c r="F59" s="7" t="s">
        <v>74</v>
      </c>
      <c r="G59" s="7" t="s">
        <v>124</v>
      </c>
      <c r="H59" s="17"/>
      <c r="I59" s="17"/>
      <c r="J59" s="17"/>
      <c r="K59" s="17"/>
      <c r="L59" s="17" t="s">
        <v>141</v>
      </c>
      <c r="M59" s="17" t="s">
        <v>150</v>
      </c>
      <c r="N59" s="17"/>
      <c r="O59" s="6"/>
      <c r="P59" s="6"/>
      <c r="Q59" s="6" t="s">
        <v>155</v>
      </c>
      <c r="R59" s="6" t="s">
        <v>161</v>
      </c>
      <c r="S59" s="6"/>
      <c r="T59" s="6"/>
      <c r="U59" s="19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 spans="1:42">
      <c r="A60" s="7" t="s">
        <v>46</v>
      </c>
      <c r="B60" s="7" t="s">
        <v>48</v>
      </c>
      <c r="C60" s="7" t="s">
        <v>129</v>
      </c>
      <c r="D60" s="4" t="s">
        <v>130</v>
      </c>
      <c r="E60" s="7" t="s">
        <v>97</v>
      </c>
      <c r="F60" s="7" t="s">
        <v>74</v>
      </c>
      <c r="G60" s="7" t="s">
        <v>125</v>
      </c>
      <c r="H60" s="17"/>
      <c r="I60" s="17"/>
      <c r="J60" s="17"/>
      <c r="K60" s="17"/>
      <c r="L60" s="17"/>
      <c r="M60" s="17"/>
      <c r="N60" s="17"/>
      <c r="O60" s="6"/>
      <c r="P60" s="6"/>
      <c r="Q60" s="6"/>
      <c r="R60" s="6"/>
      <c r="S60" s="6"/>
      <c r="T60" s="6"/>
      <c r="U60" s="19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 spans="1:42">
      <c r="A61" s="7" t="s">
        <v>46</v>
      </c>
      <c r="B61" s="7" t="s">
        <v>48</v>
      </c>
      <c r="C61" s="7" t="s">
        <v>129</v>
      </c>
      <c r="D61" s="4" t="s">
        <v>130</v>
      </c>
      <c r="E61" s="7" t="s">
        <v>97</v>
      </c>
      <c r="F61" s="7" t="s">
        <v>74</v>
      </c>
      <c r="G61" s="7" t="s">
        <v>127</v>
      </c>
      <c r="H61" s="17"/>
      <c r="I61" s="17"/>
      <c r="J61" s="17"/>
      <c r="K61" s="17"/>
      <c r="L61" s="17"/>
      <c r="M61" s="17"/>
      <c r="N61" s="17"/>
      <c r="O61" s="6"/>
      <c r="P61" s="6"/>
      <c r="Q61" s="6"/>
      <c r="R61" s="6"/>
      <c r="S61" s="6"/>
      <c r="T61" s="6"/>
      <c r="U61" s="19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 spans="1:42">
      <c r="A62" s="7" t="s">
        <v>46</v>
      </c>
      <c r="B62" s="7" t="s">
        <v>48</v>
      </c>
      <c r="C62" s="7" t="s">
        <v>131</v>
      </c>
      <c r="D62" s="4" t="s">
        <v>132</v>
      </c>
      <c r="E62" s="7" t="s">
        <v>52</v>
      </c>
      <c r="F62" s="7" t="s">
        <v>54</v>
      </c>
      <c r="G62" s="7" t="s">
        <v>56</v>
      </c>
      <c r="H62" s="6">
        <f>4.5/28*100</f>
        <v>16.071428571428573</v>
      </c>
      <c r="I62" s="17"/>
      <c r="J62" s="17"/>
      <c r="K62" s="17"/>
      <c r="L62" s="17"/>
      <c r="M62" s="17"/>
      <c r="N62" s="17"/>
      <c r="O62" s="6"/>
      <c r="P62" s="6"/>
      <c r="Q62" s="6"/>
      <c r="R62" s="6"/>
      <c r="S62" s="6">
        <f>2/14*100</f>
        <v>14.285714285714285</v>
      </c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 spans="1:42">
      <c r="A63" s="7" t="s">
        <v>46</v>
      </c>
      <c r="B63" s="7" t="s">
        <v>48</v>
      </c>
      <c r="C63" s="7" t="s">
        <v>131</v>
      </c>
      <c r="D63" s="4" t="s">
        <v>132</v>
      </c>
      <c r="E63" s="7" t="s">
        <v>52</v>
      </c>
      <c r="F63" s="7" t="s">
        <v>54</v>
      </c>
      <c r="G63" s="7" t="s">
        <v>62</v>
      </c>
      <c r="H63" s="17"/>
      <c r="I63" s="17"/>
      <c r="J63" s="17"/>
      <c r="K63" s="17"/>
      <c r="L63" s="17"/>
      <c r="M63" s="17"/>
      <c r="N63" s="17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 spans="1:42">
      <c r="A64" s="7" t="s">
        <v>46</v>
      </c>
      <c r="B64" s="7" t="s">
        <v>48</v>
      </c>
      <c r="C64" s="7" t="s">
        <v>131</v>
      </c>
      <c r="D64" s="4" t="s">
        <v>132</v>
      </c>
      <c r="E64" s="7" t="s">
        <v>52</v>
      </c>
      <c r="F64" s="7" t="s">
        <v>66</v>
      </c>
      <c r="G64" s="7" t="s">
        <v>68</v>
      </c>
      <c r="H64" s="17"/>
      <c r="I64" s="17">
        <f>6/6*100</f>
        <v>100</v>
      </c>
      <c r="J64" s="6"/>
      <c r="K64" s="17"/>
      <c r="L64" s="17">
        <f>1/6*100</f>
        <v>16.666666666666664</v>
      </c>
      <c r="M64" s="17"/>
      <c r="N64" s="17"/>
      <c r="O64" s="6">
        <f>4/4*100</f>
        <v>100</v>
      </c>
      <c r="P64" s="6"/>
      <c r="Q64" s="6"/>
      <c r="R64" s="6">
        <f>3/4*100</f>
        <v>75</v>
      </c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 spans="1:42">
      <c r="A65" s="7" t="s">
        <v>46</v>
      </c>
      <c r="B65" s="7" t="s">
        <v>48</v>
      </c>
      <c r="C65" s="7" t="s">
        <v>131</v>
      </c>
      <c r="D65" s="4" t="s">
        <v>132</v>
      </c>
      <c r="E65" s="7" t="s">
        <v>52</v>
      </c>
      <c r="F65" s="7" t="s">
        <v>66</v>
      </c>
      <c r="G65" s="7" t="s">
        <v>72</v>
      </c>
      <c r="H65" s="17"/>
      <c r="I65" s="17">
        <f>3/4*100</f>
        <v>75</v>
      </c>
      <c r="J65" s="6">
        <f>11/12*100</f>
        <v>91.666666666666657</v>
      </c>
      <c r="K65" s="6">
        <f>7/12*100</f>
        <v>58.333333333333336</v>
      </c>
      <c r="L65" s="17">
        <v>0</v>
      </c>
      <c r="M65" s="6">
        <f>5/12*100</f>
        <v>41.666666666666671</v>
      </c>
      <c r="N65" s="17">
        <f>12/12*100</f>
        <v>100</v>
      </c>
      <c r="O65" s="6">
        <f>2/4*100</f>
        <v>50</v>
      </c>
      <c r="P65" s="6">
        <f>7/12*100</f>
        <v>58.333333333333336</v>
      </c>
      <c r="Q65" s="6">
        <f>2/12*100</f>
        <v>16.666666666666664</v>
      </c>
      <c r="R65" s="6">
        <f>2/4*100</f>
        <v>50</v>
      </c>
      <c r="S65" s="6"/>
      <c r="T65" s="6">
        <f>7/12*100</f>
        <v>58.333333333333336</v>
      </c>
      <c r="U65" s="6">
        <f>11/12*100</f>
        <v>91.666666666666657</v>
      </c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 spans="1:42">
      <c r="A66" s="7" t="s">
        <v>46</v>
      </c>
      <c r="B66" s="7" t="s">
        <v>48</v>
      </c>
      <c r="C66" s="7" t="s">
        <v>131</v>
      </c>
      <c r="D66" s="4" t="s">
        <v>132</v>
      </c>
      <c r="E66" s="7" t="s">
        <v>52</v>
      </c>
      <c r="F66" s="7" t="s">
        <v>74</v>
      </c>
      <c r="G66" s="7" t="s">
        <v>76</v>
      </c>
      <c r="H66" s="17"/>
      <c r="I66" s="17"/>
      <c r="J66" s="17"/>
      <c r="K66" s="17"/>
      <c r="L66" s="17"/>
      <c r="M66" s="17"/>
      <c r="N66" s="17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 spans="1:42">
      <c r="A67" s="7" t="s">
        <v>46</v>
      </c>
      <c r="B67" s="7" t="s">
        <v>48</v>
      </c>
      <c r="C67" s="7" t="s">
        <v>131</v>
      </c>
      <c r="D67" s="4" t="s">
        <v>132</v>
      </c>
      <c r="E67" s="7" t="s">
        <v>52</v>
      </c>
      <c r="F67" s="7" t="s">
        <v>78</v>
      </c>
      <c r="G67" s="7" t="s">
        <v>80</v>
      </c>
      <c r="H67" s="17"/>
      <c r="I67" s="17">
        <v>90</v>
      </c>
      <c r="J67" s="17">
        <v>90</v>
      </c>
      <c r="K67" s="17">
        <v>70</v>
      </c>
      <c r="L67" s="17">
        <v>50</v>
      </c>
      <c r="M67" s="17">
        <v>50</v>
      </c>
      <c r="N67" s="17">
        <v>90</v>
      </c>
      <c r="O67" s="17">
        <v>70</v>
      </c>
      <c r="P67" s="17">
        <v>70</v>
      </c>
      <c r="Q67" s="17">
        <v>50</v>
      </c>
      <c r="R67" s="17">
        <v>70</v>
      </c>
      <c r="S67" s="17">
        <v>50</v>
      </c>
      <c r="T67" s="17">
        <v>70</v>
      </c>
      <c r="U67" s="17">
        <v>90</v>
      </c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</row>
    <row r="68" spans="1:42">
      <c r="A68" s="7" t="s">
        <v>46</v>
      </c>
      <c r="B68" s="7" t="s">
        <v>48</v>
      </c>
      <c r="C68" s="7" t="s">
        <v>131</v>
      </c>
      <c r="D68" s="4" t="s">
        <v>132</v>
      </c>
      <c r="E68" s="7" t="s">
        <v>52</v>
      </c>
      <c r="F68" s="7" t="s">
        <v>66</v>
      </c>
      <c r="G68" s="7" t="s">
        <v>81</v>
      </c>
      <c r="H68" s="6">
        <f>10/28*100</f>
        <v>35.714285714285715</v>
      </c>
      <c r="I68" s="19"/>
      <c r="J68" s="17">
        <f>19/20*100</f>
        <v>95</v>
      </c>
      <c r="K68" s="17">
        <f>19/20*100</f>
        <v>95</v>
      </c>
      <c r="L68" s="17">
        <f>12/17*100</f>
        <v>70.588235294117652</v>
      </c>
      <c r="M68" s="17">
        <f>14/20*100</f>
        <v>70</v>
      </c>
      <c r="N68" s="17">
        <f>15/20*100</f>
        <v>75</v>
      </c>
      <c r="O68" s="17">
        <f>15/20*100</f>
        <v>75</v>
      </c>
      <c r="P68" s="17">
        <f>20/20*100</f>
        <v>100</v>
      </c>
      <c r="Q68" s="17">
        <f>15/20*100</f>
        <v>75</v>
      </c>
      <c r="R68" s="17">
        <f>20/20*100</f>
        <v>100</v>
      </c>
      <c r="S68" s="17">
        <f>9/14*100</f>
        <v>64.285714285714292</v>
      </c>
      <c r="T68" s="17">
        <f>15/20*100</f>
        <v>75</v>
      </c>
      <c r="U68" s="17">
        <f>14/20*100</f>
        <v>70</v>
      </c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</row>
    <row r="69" spans="1:42">
      <c r="A69" s="7" t="s">
        <v>46</v>
      </c>
      <c r="B69" s="7" t="s">
        <v>48</v>
      </c>
      <c r="C69" s="7" t="s">
        <v>131</v>
      </c>
      <c r="D69" s="4" t="s">
        <v>132</v>
      </c>
      <c r="E69" s="7" t="s">
        <v>83</v>
      </c>
      <c r="F69" s="7" t="s">
        <v>54</v>
      </c>
      <c r="G69" s="7" t="s">
        <v>56</v>
      </c>
      <c r="H69" s="17">
        <f>7/11*100</f>
        <v>63.636363636363633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</row>
    <row r="70" spans="1:42">
      <c r="A70" s="7" t="s">
        <v>46</v>
      </c>
      <c r="B70" s="7" t="s">
        <v>48</v>
      </c>
      <c r="C70" s="7" t="s">
        <v>131</v>
      </c>
      <c r="D70" s="4" t="s">
        <v>132</v>
      </c>
      <c r="E70" s="7" t="s">
        <v>83</v>
      </c>
      <c r="F70" s="7" t="s">
        <v>54</v>
      </c>
      <c r="G70" s="7" t="s">
        <v>86</v>
      </c>
      <c r="H70" s="17"/>
      <c r="I70" s="17">
        <f>3/3*100</f>
        <v>100</v>
      </c>
      <c r="J70" s="17">
        <f>2/3*100</f>
        <v>66.666666666666657</v>
      </c>
      <c r="K70" s="17">
        <f>2/3*100</f>
        <v>66.666666666666657</v>
      </c>
      <c r="L70" s="17">
        <f>3/6*100</f>
        <v>50</v>
      </c>
      <c r="M70" s="17">
        <f>3/3*100</f>
        <v>100</v>
      </c>
      <c r="N70" s="17">
        <f>2/3*100</f>
        <v>66.666666666666657</v>
      </c>
      <c r="O70" s="17">
        <f>1/3*100</f>
        <v>33.333333333333329</v>
      </c>
      <c r="P70" s="17">
        <f>1/3*100</f>
        <v>33.333333333333329</v>
      </c>
      <c r="Q70" s="17">
        <f>1/3*100</f>
        <v>33.333333333333329</v>
      </c>
      <c r="R70" s="17">
        <f>3/5*100</f>
        <v>60</v>
      </c>
      <c r="S70" s="17">
        <f>3/6*100</f>
        <v>50</v>
      </c>
      <c r="T70" s="17">
        <f>3/3*100</f>
        <v>100</v>
      </c>
      <c r="U70" s="17">
        <f>4/5*100</f>
        <v>80</v>
      </c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</row>
    <row r="71" spans="1:42">
      <c r="A71" s="7" t="s">
        <v>46</v>
      </c>
      <c r="B71" s="7" t="s">
        <v>48</v>
      </c>
      <c r="C71" s="7" t="s">
        <v>131</v>
      </c>
      <c r="D71" s="4" t="s">
        <v>132</v>
      </c>
      <c r="E71" s="7" t="s">
        <v>83</v>
      </c>
      <c r="F71" s="7" t="s">
        <v>66</v>
      </c>
      <c r="G71" s="7" t="s">
        <v>88</v>
      </c>
      <c r="H71" s="17"/>
      <c r="I71" s="17">
        <f>2/2*100</f>
        <v>100</v>
      </c>
      <c r="J71" s="17">
        <f>6/6*100</f>
        <v>100</v>
      </c>
      <c r="K71" s="17">
        <f>4/6*100</f>
        <v>66.666666666666657</v>
      </c>
      <c r="L71" s="17">
        <f>4/6*100</f>
        <v>66.666666666666657</v>
      </c>
      <c r="M71" s="17">
        <f>1/2*100</f>
        <v>50</v>
      </c>
      <c r="N71" s="17">
        <f>5/6*100</f>
        <v>83.333333333333343</v>
      </c>
      <c r="O71" s="17">
        <f>5/6*100</f>
        <v>83.333333333333343</v>
      </c>
      <c r="P71" s="17">
        <f>4/8*100</f>
        <v>50</v>
      </c>
      <c r="Q71" s="17">
        <f>2/2*100</f>
        <v>100</v>
      </c>
      <c r="R71" s="17">
        <f>3/6*100</f>
        <v>50</v>
      </c>
      <c r="S71" s="17">
        <f>5/8*100</f>
        <v>62.5</v>
      </c>
      <c r="T71" s="18">
        <v>0</v>
      </c>
      <c r="U71" s="17">
        <f>1/2*100</f>
        <v>50</v>
      </c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</row>
    <row r="72" spans="1:42">
      <c r="A72" s="7" t="s">
        <v>46</v>
      </c>
      <c r="B72" s="7" t="s">
        <v>48</v>
      </c>
      <c r="C72" s="7" t="s">
        <v>131</v>
      </c>
      <c r="D72" s="4" t="s">
        <v>132</v>
      </c>
      <c r="E72" s="7" t="s">
        <v>83</v>
      </c>
      <c r="F72" s="7" t="s">
        <v>66</v>
      </c>
      <c r="G72" s="7" t="s">
        <v>90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</row>
    <row r="73" spans="1:42">
      <c r="A73" s="7" t="s">
        <v>46</v>
      </c>
      <c r="B73" s="7" t="s">
        <v>48</v>
      </c>
      <c r="C73" s="7" t="s">
        <v>131</v>
      </c>
      <c r="D73" s="4" t="s">
        <v>132</v>
      </c>
      <c r="E73" s="7" t="s">
        <v>83</v>
      </c>
      <c r="F73" s="7" t="s">
        <v>66</v>
      </c>
      <c r="G73" s="7" t="s">
        <v>92</v>
      </c>
      <c r="H73" s="17"/>
      <c r="I73" s="17">
        <f>8/11*100</f>
        <v>72.727272727272734</v>
      </c>
      <c r="J73" s="17">
        <f>9/14*100</f>
        <v>64.285714285714292</v>
      </c>
      <c r="K73" s="17">
        <f>10/12*100</f>
        <v>83.333333333333343</v>
      </c>
      <c r="L73" s="17">
        <f>11/13*100</f>
        <v>84.615384615384613</v>
      </c>
      <c r="M73" s="17">
        <f>11/11*100</f>
        <v>100</v>
      </c>
      <c r="N73" s="17">
        <f>11/13*100</f>
        <v>84.615384615384613</v>
      </c>
      <c r="O73" s="17">
        <f>10/14*100</f>
        <v>71.428571428571431</v>
      </c>
      <c r="P73" s="17">
        <f>13/15*100</f>
        <v>86.666666666666671</v>
      </c>
      <c r="Q73" s="17">
        <f>8/13*100</f>
        <v>61.53846153846154</v>
      </c>
      <c r="R73" s="17">
        <f>9/13*100</f>
        <v>69.230769230769226</v>
      </c>
      <c r="S73" s="17">
        <f>7/14*100</f>
        <v>50</v>
      </c>
      <c r="T73" s="18">
        <v>0</v>
      </c>
      <c r="U73" s="17">
        <f>10/14*100</f>
        <v>71.428571428571431</v>
      </c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</row>
    <row r="74" spans="1:42">
      <c r="A74" s="7" t="s">
        <v>46</v>
      </c>
      <c r="B74" s="7" t="s">
        <v>48</v>
      </c>
      <c r="C74" s="7" t="s">
        <v>131</v>
      </c>
      <c r="D74" s="4" t="s">
        <v>132</v>
      </c>
      <c r="E74" s="7" t="s">
        <v>83</v>
      </c>
      <c r="F74" s="7" t="s">
        <v>74</v>
      </c>
      <c r="G74" s="7" t="s">
        <v>93</v>
      </c>
      <c r="H74" s="17"/>
      <c r="I74" s="19"/>
      <c r="J74" s="17" t="s">
        <v>141</v>
      </c>
      <c r="K74" s="17" t="s">
        <v>141</v>
      </c>
      <c r="L74" s="17" t="s">
        <v>141</v>
      </c>
      <c r="M74" s="17" t="s">
        <v>149</v>
      </c>
      <c r="N74" s="17" t="s">
        <v>141</v>
      </c>
      <c r="O74" s="17" t="s">
        <v>146</v>
      </c>
      <c r="P74" s="17" t="s">
        <v>152</v>
      </c>
      <c r="Q74" s="17" t="s">
        <v>155</v>
      </c>
      <c r="R74" s="17" t="s">
        <v>161</v>
      </c>
      <c r="S74" s="17" t="s">
        <v>156</v>
      </c>
      <c r="T74" s="17" t="s">
        <v>160</v>
      </c>
      <c r="U74" s="17" t="s">
        <v>163</v>
      </c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</row>
    <row r="75" spans="1:42">
      <c r="A75" s="7" t="s">
        <v>46</v>
      </c>
      <c r="B75" s="7" t="s">
        <v>48</v>
      </c>
      <c r="C75" s="7" t="s">
        <v>131</v>
      </c>
      <c r="D75" s="4" t="s">
        <v>132</v>
      </c>
      <c r="E75" s="7" t="s">
        <v>83</v>
      </c>
      <c r="F75" s="7" t="s">
        <v>78</v>
      </c>
      <c r="G75" s="7" t="s">
        <v>80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</row>
    <row r="76" spans="1:42">
      <c r="A76" s="7" t="s">
        <v>46</v>
      </c>
      <c r="B76" s="7" t="s">
        <v>48</v>
      </c>
      <c r="C76" s="7" t="s">
        <v>131</v>
      </c>
      <c r="D76" s="4" t="s">
        <v>132</v>
      </c>
      <c r="E76" s="7" t="s">
        <v>83</v>
      </c>
      <c r="F76" s="7" t="s">
        <v>66</v>
      </c>
      <c r="G76" s="7" t="s">
        <v>95</v>
      </c>
      <c r="H76" s="17">
        <f>6/11*100</f>
        <v>54.54545454545454</v>
      </c>
      <c r="I76" s="19"/>
      <c r="J76" s="17">
        <f>7/10*100</f>
        <v>70</v>
      </c>
      <c r="K76" s="17">
        <f>9/10*100</f>
        <v>90</v>
      </c>
      <c r="L76" s="17">
        <f>6/10*100</f>
        <v>60</v>
      </c>
      <c r="M76" s="17">
        <f>5/10*100</f>
        <v>50</v>
      </c>
      <c r="N76" s="17">
        <f>5/10*100</f>
        <v>50</v>
      </c>
      <c r="O76" s="17">
        <f>7/10*100</f>
        <v>70</v>
      </c>
      <c r="P76" s="17">
        <f>8/10*100</f>
        <v>80</v>
      </c>
      <c r="Q76" s="17">
        <f>6/10*100</f>
        <v>60</v>
      </c>
      <c r="R76" s="17">
        <f>7/10*100</f>
        <v>70</v>
      </c>
      <c r="S76" s="6">
        <f>4/10*100</f>
        <v>40</v>
      </c>
      <c r="T76" s="17">
        <f>8/10*100</f>
        <v>80</v>
      </c>
      <c r="U76" s="17">
        <f>5/10*100</f>
        <v>50</v>
      </c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</row>
    <row r="77" spans="1:42">
      <c r="A77" s="7" t="s">
        <v>46</v>
      </c>
      <c r="B77" s="7" t="s">
        <v>48</v>
      </c>
      <c r="C77" s="7" t="s">
        <v>131</v>
      </c>
      <c r="D77" s="4" t="s">
        <v>132</v>
      </c>
      <c r="E77" s="7" t="s">
        <v>97</v>
      </c>
      <c r="F77" s="7" t="s">
        <v>54</v>
      </c>
      <c r="G77" s="7" t="s">
        <v>99</v>
      </c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</row>
    <row r="78" spans="1:42">
      <c r="A78" s="7" t="s">
        <v>46</v>
      </c>
      <c r="B78" s="7" t="s">
        <v>48</v>
      </c>
      <c r="C78" s="7" t="s">
        <v>131</v>
      </c>
      <c r="D78" s="4" t="s">
        <v>132</v>
      </c>
      <c r="E78" s="7" t="s">
        <v>97</v>
      </c>
      <c r="F78" s="7" t="s">
        <v>66</v>
      </c>
      <c r="G78" s="7" t="s">
        <v>101</v>
      </c>
      <c r="H78" s="17"/>
      <c r="I78" s="6">
        <f>2.5*100/4</f>
        <v>62.5</v>
      </c>
      <c r="J78" s="6">
        <f>3*100/4</f>
        <v>75</v>
      </c>
      <c r="K78" s="6">
        <f>3*100/4</f>
        <v>75</v>
      </c>
      <c r="L78" s="17"/>
      <c r="M78" s="17"/>
      <c r="N78" s="6">
        <f>2*100/4</f>
        <v>50</v>
      </c>
      <c r="O78" s="6">
        <f>2.5*100/4</f>
        <v>62.5</v>
      </c>
      <c r="P78" s="6">
        <f>2.5*100/4</f>
        <v>62.5</v>
      </c>
      <c r="Q78" s="17"/>
      <c r="R78" s="17"/>
      <c r="S78" s="6">
        <f>2.5*100/4</f>
        <v>62.5</v>
      </c>
      <c r="T78" s="6">
        <f>2.5*100/4</f>
        <v>62.5</v>
      </c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</row>
    <row r="79" spans="1:42">
      <c r="A79" s="7" t="s">
        <v>46</v>
      </c>
      <c r="B79" s="7" t="s">
        <v>48</v>
      </c>
      <c r="C79" s="7" t="s">
        <v>131</v>
      </c>
      <c r="D79" s="4" t="s">
        <v>132</v>
      </c>
      <c r="E79" s="7" t="s">
        <v>97</v>
      </c>
      <c r="F79" s="7" t="s">
        <v>74</v>
      </c>
      <c r="G79" s="7" t="s">
        <v>104</v>
      </c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</row>
    <row r="80" spans="1:42">
      <c r="A80" s="7" t="s">
        <v>46</v>
      </c>
      <c r="B80" s="7" t="s">
        <v>48</v>
      </c>
      <c r="C80" s="7" t="s">
        <v>131</v>
      </c>
      <c r="D80" s="4" t="s">
        <v>132</v>
      </c>
      <c r="E80" s="7" t="s">
        <v>97</v>
      </c>
      <c r="F80" s="7" t="s">
        <v>74</v>
      </c>
      <c r="G80" s="7" t="s">
        <v>106</v>
      </c>
      <c r="H80" s="17"/>
      <c r="I80" s="17" t="s">
        <v>141</v>
      </c>
      <c r="J80" s="17" t="s">
        <v>141</v>
      </c>
      <c r="K80" s="17" t="s">
        <v>144</v>
      </c>
      <c r="L80" s="17"/>
      <c r="M80" s="17"/>
      <c r="N80" s="17" t="s">
        <v>141</v>
      </c>
      <c r="O80" s="17" t="s">
        <v>146</v>
      </c>
      <c r="P80" s="17" t="s">
        <v>152</v>
      </c>
      <c r="Q80" s="17"/>
      <c r="R80" s="17"/>
      <c r="S80" s="17" t="s">
        <v>156</v>
      </c>
      <c r="T80" s="17" t="s">
        <v>160</v>
      </c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</row>
    <row r="81" spans="1:42">
      <c r="A81" s="7" t="s">
        <v>46</v>
      </c>
      <c r="B81" s="7" t="s">
        <v>48</v>
      </c>
      <c r="C81" s="7" t="s">
        <v>131</v>
      </c>
      <c r="D81" s="4" t="s">
        <v>132</v>
      </c>
      <c r="E81" s="7" t="s">
        <v>97</v>
      </c>
      <c r="F81" s="7" t="s">
        <v>74</v>
      </c>
      <c r="G81" s="7" t="s">
        <v>108</v>
      </c>
      <c r="H81" s="17"/>
      <c r="I81" s="17" t="s">
        <v>141</v>
      </c>
      <c r="J81" s="17" t="s">
        <v>141</v>
      </c>
      <c r="K81" s="17" t="s">
        <v>144</v>
      </c>
      <c r="L81" s="17"/>
      <c r="M81" s="17"/>
      <c r="N81" s="17" t="s">
        <v>141</v>
      </c>
      <c r="O81" s="17" t="s">
        <v>146</v>
      </c>
      <c r="P81" s="17" t="s">
        <v>152</v>
      </c>
      <c r="Q81" s="17"/>
      <c r="R81" s="17"/>
      <c r="S81" s="17" t="s">
        <v>156</v>
      </c>
      <c r="T81" s="17" t="s">
        <v>160</v>
      </c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</row>
    <row r="82" spans="1:42">
      <c r="A82" s="7" t="s">
        <v>46</v>
      </c>
      <c r="B82" s="7" t="s">
        <v>48</v>
      </c>
      <c r="C82" s="7" t="s">
        <v>131</v>
      </c>
      <c r="D82" s="4" t="s">
        <v>132</v>
      </c>
      <c r="E82" s="7" t="s">
        <v>97</v>
      </c>
      <c r="F82" s="7" t="s">
        <v>78</v>
      </c>
      <c r="G82" s="7" t="s">
        <v>110</v>
      </c>
      <c r="H82" s="17"/>
      <c r="I82" s="17">
        <f>2.5/4*100</f>
        <v>62.5</v>
      </c>
      <c r="J82" s="17">
        <f>2.5/4*100</f>
        <v>62.5</v>
      </c>
      <c r="K82" s="17">
        <f>3/4*100</f>
        <v>75</v>
      </c>
      <c r="L82" s="17"/>
      <c r="M82" s="17"/>
      <c r="N82" s="17">
        <f>2.5/4*100</f>
        <v>62.5</v>
      </c>
      <c r="O82" s="17">
        <f>3/4*100</f>
        <v>75</v>
      </c>
      <c r="P82" s="17">
        <f>3/4*100</f>
        <v>75</v>
      </c>
      <c r="Q82" s="17"/>
      <c r="R82" s="17"/>
      <c r="S82" s="17">
        <f>3/4*100</f>
        <v>75</v>
      </c>
      <c r="T82" s="17">
        <f>3/4*100</f>
        <v>75</v>
      </c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</row>
    <row r="83" spans="1:42">
      <c r="A83" s="7" t="s">
        <v>46</v>
      </c>
      <c r="B83" s="7" t="s">
        <v>48</v>
      </c>
      <c r="C83" s="7" t="s">
        <v>131</v>
      </c>
      <c r="D83" s="4" t="s">
        <v>132</v>
      </c>
      <c r="E83" s="7" t="s">
        <v>97</v>
      </c>
      <c r="F83" s="7" t="s">
        <v>54</v>
      </c>
      <c r="G83" s="7" t="s">
        <v>112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</row>
    <row r="84" spans="1:42">
      <c r="A84" s="7" t="s">
        <v>46</v>
      </c>
      <c r="B84" s="7" t="s">
        <v>48</v>
      </c>
      <c r="C84" s="7" t="s">
        <v>131</v>
      </c>
      <c r="D84" s="4" t="s">
        <v>132</v>
      </c>
      <c r="E84" s="7" t="s">
        <v>97</v>
      </c>
      <c r="F84" s="7" t="s">
        <v>66</v>
      </c>
      <c r="G84" s="7" t="s">
        <v>114</v>
      </c>
      <c r="H84" s="17">
        <f>18/30*100</f>
        <v>60</v>
      </c>
      <c r="I84" s="17"/>
      <c r="J84" s="17"/>
      <c r="K84" s="17"/>
      <c r="L84" s="17">
        <f>21/30*100</f>
        <v>70</v>
      </c>
      <c r="M84" s="17">
        <f>20/30*100</f>
        <v>66.666666666666657</v>
      </c>
      <c r="N84" s="17"/>
      <c r="O84" s="17"/>
      <c r="P84" s="17"/>
      <c r="Q84" s="17">
        <f>20/30*100</f>
        <v>66.666666666666657</v>
      </c>
      <c r="R84" s="19" t="s">
        <v>162</v>
      </c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</row>
    <row r="85" spans="1:42">
      <c r="A85" s="7" t="s">
        <v>46</v>
      </c>
      <c r="B85" s="7" t="s">
        <v>48</v>
      </c>
      <c r="C85" s="7" t="s">
        <v>131</v>
      </c>
      <c r="D85" s="4" t="s">
        <v>132</v>
      </c>
      <c r="E85" s="7" t="s">
        <v>97</v>
      </c>
      <c r="F85" s="7" t="s">
        <v>78</v>
      </c>
      <c r="G85" s="7" t="s">
        <v>116</v>
      </c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</row>
    <row r="86" spans="1:42">
      <c r="A86" s="7" t="s">
        <v>46</v>
      </c>
      <c r="B86" s="7" t="s">
        <v>48</v>
      </c>
      <c r="C86" s="7" t="s">
        <v>131</v>
      </c>
      <c r="D86" s="4" t="s">
        <v>132</v>
      </c>
      <c r="E86" s="7" t="s">
        <v>97</v>
      </c>
      <c r="F86" s="7" t="s">
        <v>74</v>
      </c>
      <c r="G86" s="7" t="s">
        <v>118</v>
      </c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</row>
    <row r="87" spans="1:42">
      <c r="A87" s="7" t="s">
        <v>46</v>
      </c>
      <c r="B87" s="7" t="s">
        <v>48</v>
      </c>
      <c r="C87" s="7" t="s">
        <v>131</v>
      </c>
      <c r="D87" s="4" t="s">
        <v>132</v>
      </c>
      <c r="E87" s="7" t="s">
        <v>97</v>
      </c>
      <c r="F87" s="7" t="s">
        <v>74</v>
      </c>
      <c r="G87" s="7" t="s">
        <v>120</v>
      </c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</row>
    <row r="88" spans="1:42">
      <c r="A88" s="7" t="s">
        <v>46</v>
      </c>
      <c r="B88" s="7" t="s">
        <v>48</v>
      </c>
      <c r="C88" s="7" t="s">
        <v>131</v>
      </c>
      <c r="D88" s="4" t="s">
        <v>132</v>
      </c>
      <c r="E88" s="7" t="s">
        <v>97</v>
      </c>
      <c r="F88" s="7" t="s">
        <v>74</v>
      </c>
      <c r="G88" s="7" t="s">
        <v>122</v>
      </c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</row>
    <row r="89" spans="1:42">
      <c r="A89" s="7" t="s">
        <v>46</v>
      </c>
      <c r="B89" s="7" t="s">
        <v>48</v>
      </c>
      <c r="C89" s="7" t="s">
        <v>131</v>
      </c>
      <c r="D89" s="4" t="s">
        <v>132</v>
      </c>
      <c r="E89" s="7" t="s">
        <v>97</v>
      </c>
      <c r="F89" s="7" t="s">
        <v>74</v>
      </c>
      <c r="G89" s="7" t="s">
        <v>124</v>
      </c>
      <c r="H89" s="17"/>
      <c r="I89" s="17"/>
      <c r="J89" s="17"/>
      <c r="K89" s="17"/>
      <c r="L89" s="17" t="s">
        <v>141</v>
      </c>
      <c r="M89" s="17" t="s">
        <v>150</v>
      </c>
      <c r="N89" s="17"/>
      <c r="O89" s="17"/>
      <c r="P89" s="17"/>
      <c r="Q89" s="17" t="s">
        <v>155</v>
      </c>
      <c r="R89" s="17" t="s">
        <v>161</v>
      </c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</row>
    <row r="90" spans="1:42">
      <c r="A90" s="7" t="s">
        <v>46</v>
      </c>
      <c r="B90" s="7" t="s">
        <v>48</v>
      </c>
      <c r="C90" s="7" t="s">
        <v>131</v>
      </c>
      <c r="D90" s="4" t="s">
        <v>132</v>
      </c>
      <c r="E90" s="7" t="s">
        <v>97</v>
      </c>
      <c r="F90" s="7" t="s">
        <v>74</v>
      </c>
      <c r="G90" s="7" t="s">
        <v>125</v>
      </c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</row>
    <row r="91" spans="1:42">
      <c r="A91" s="7" t="s">
        <v>46</v>
      </c>
      <c r="B91" s="7" t="s">
        <v>48</v>
      </c>
      <c r="C91" s="7" t="s">
        <v>131</v>
      </c>
      <c r="D91" s="4" t="s">
        <v>132</v>
      </c>
      <c r="E91" s="7" t="s">
        <v>97</v>
      </c>
      <c r="F91" s="7" t="s">
        <v>74</v>
      </c>
      <c r="G91" s="7" t="s">
        <v>127</v>
      </c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</row>
    <row r="92" spans="1:42">
      <c r="A92" s="7" t="s">
        <v>46</v>
      </c>
      <c r="B92" s="7" t="s">
        <v>48</v>
      </c>
      <c r="C92" s="7" t="s">
        <v>133</v>
      </c>
      <c r="D92" s="4" t="s">
        <v>134</v>
      </c>
      <c r="E92" s="7" t="s">
        <v>52</v>
      </c>
      <c r="F92" s="7" t="s">
        <v>54</v>
      </c>
      <c r="G92" s="7" t="s">
        <v>56</v>
      </c>
      <c r="H92" s="6">
        <f>12/28*100</f>
        <v>42.857142857142854</v>
      </c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>
        <f>7/14*100</f>
        <v>50</v>
      </c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</row>
    <row r="93" spans="1:42">
      <c r="A93" s="7" t="s">
        <v>46</v>
      </c>
      <c r="B93" s="7" t="s">
        <v>48</v>
      </c>
      <c r="C93" s="7" t="s">
        <v>133</v>
      </c>
      <c r="D93" s="4" t="s">
        <v>134</v>
      </c>
      <c r="E93" s="7" t="s">
        <v>52</v>
      </c>
      <c r="F93" s="7" t="s">
        <v>54</v>
      </c>
      <c r="G93" s="7" t="s">
        <v>62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</row>
    <row r="94" spans="1:42">
      <c r="A94" s="7" t="s">
        <v>46</v>
      </c>
      <c r="B94" s="7" t="s">
        <v>48</v>
      </c>
      <c r="C94" s="7" t="s">
        <v>133</v>
      </c>
      <c r="D94" s="4" t="s">
        <v>134</v>
      </c>
      <c r="E94" s="7" t="s">
        <v>52</v>
      </c>
      <c r="F94" s="7" t="s">
        <v>66</v>
      </c>
      <c r="G94" s="7" t="s">
        <v>68</v>
      </c>
      <c r="H94" s="17"/>
      <c r="I94" s="17">
        <f>4/6*100</f>
        <v>66.666666666666657</v>
      </c>
      <c r="J94" s="6"/>
      <c r="K94" s="17"/>
      <c r="L94" s="17">
        <f>6/6*100</f>
        <v>100</v>
      </c>
      <c r="M94" s="17"/>
      <c r="N94" s="17"/>
      <c r="O94" s="17">
        <f>4/4*100</f>
        <v>100</v>
      </c>
      <c r="P94" s="17"/>
      <c r="Q94" s="17"/>
      <c r="R94" s="18">
        <v>0</v>
      </c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</row>
    <row r="95" spans="1:42">
      <c r="A95" s="7" t="s">
        <v>46</v>
      </c>
      <c r="B95" s="7" t="s">
        <v>48</v>
      </c>
      <c r="C95" s="7" t="s">
        <v>133</v>
      </c>
      <c r="D95" s="4" t="s">
        <v>134</v>
      </c>
      <c r="E95" s="7" t="s">
        <v>52</v>
      </c>
      <c r="F95" s="7" t="s">
        <v>66</v>
      </c>
      <c r="G95" s="7" t="s">
        <v>72</v>
      </c>
      <c r="H95" s="17"/>
      <c r="I95" s="17">
        <v>0</v>
      </c>
      <c r="J95" s="6">
        <f>4/12*100</f>
        <v>33.333333333333329</v>
      </c>
      <c r="K95" s="6">
        <f>7/12*100</f>
        <v>58.333333333333336</v>
      </c>
      <c r="L95" s="17">
        <f>2/4*100</f>
        <v>50</v>
      </c>
      <c r="M95" s="6">
        <f>11/12*100</f>
        <v>91.666666666666657</v>
      </c>
      <c r="N95" s="17">
        <f>11/12*100</f>
        <v>91.666666666666657</v>
      </c>
      <c r="O95" s="17">
        <f>4/4*100</f>
        <v>100</v>
      </c>
      <c r="P95" s="6">
        <f>9/12*100</f>
        <v>75</v>
      </c>
      <c r="Q95" s="17">
        <f>10/12*100</f>
        <v>83.333333333333343</v>
      </c>
      <c r="R95" s="18">
        <v>0</v>
      </c>
      <c r="S95" s="17"/>
      <c r="T95" s="6">
        <f>12/12*100</f>
        <v>100</v>
      </c>
      <c r="U95" s="17">
        <f>9/12*100</f>
        <v>75</v>
      </c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</row>
    <row r="96" spans="1:42">
      <c r="A96" s="7" t="s">
        <v>46</v>
      </c>
      <c r="B96" s="7" t="s">
        <v>48</v>
      </c>
      <c r="C96" s="7" t="s">
        <v>133</v>
      </c>
      <c r="D96" s="4" t="s">
        <v>134</v>
      </c>
      <c r="E96" s="7" t="s">
        <v>52</v>
      </c>
      <c r="F96" s="7" t="s">
        <v>74</v>
      </c>
      <c r="G96" s="7" t="s">
        <v>76</v>
      </c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</row>
    <row r="97" spans="1:42">
      <c r="A97" s="7" t="s">
        <v>46</v>
      </c>
      <c r="B97" s="7" t="s">
        <v>48</v>
      </c>
      <c r="C97" s="7" t="s">
        <v>133</v>
      </c>
      <c r="D97" s="4" t="s">
        <v>134</v>
      </c>
      <c r="E97" s="7" t="s">
        <v>52</v>
      </c>
      <c r="F97" s="7" t="s">
        <v>78</v>
      </c>
      <c r="G97" s="7" t="s">
        <v>80</v>
      </c>
      <c r="H97" s="17"/>
      <c r="I97" s="17">
        <v>70</v>
      </c>
      <c r="J97" s="17">
        <v>70</v>
      </c>
      <c r="K97" s="17">
        <v>70</v>
      </c>
      <c r="L97" s="17">
        <v>90</v>
      </c>
      <c r="M97" s="17">
        <v>90</v>
      </c>
      <c r="N97" s="17">
        <v>90</v>
      </c>
      <c r="O97" s="17">
        <v>90</v>
      </c>
      <c r="P97" s="17">
        <v>90</v>
      </c>
      <c r="Q97" s="17">
        <v>90</v>
      </c>
      <c r="R97" s="17">
        <v>90</v>
      </c>
      <c r="S97" s="17">
        <v>90</v>
      </c>
      <c r="T97" s="17">
        <v>90</v>
      </c>
      <c r="U97" s="17">
        <v>90</v>
      </c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</row>
    <row r="98" spans="1:42">
      <c r="A98" s="7" t="s">
        <v>46</v>
      </c>
      <c r="B98" s="7" t="s">
        <v>48</v>
      </c>
      <c r="C98" s="7" t="s">
        <v>133</v>
      </c>
      <c r="D98" s="4" t="s">
        <v>134</v>
      </c>
      <c r="E98" s="7" t="s">
        <v>52</v>
      </c>
      <c r="F98" s="7" t="s">
        <v>66</v>
      </c>
      <c r="G98" s="7" t="s">
        <v>81</v>
      </c>
      <c r="H98" s="6">
        <f>10/28*100</f>
        <v>35.714285714285715</v>
      </c>
      <c r="I98" s="19"/>
      <c r="J98" s="17">
        <f>20/20*100</f>
        <v>100</v>
      </c>
      <c r="K98" s="17">
        <f>19/20*100</f>
        <v>95</v>
      </c>
      <c r="L98" s="17">
        <f>17/17*100</f>
        <v>100</v>
      </c>
      <c r="M98" s="17">
        <f>20/20*100</f>
        <v>100</v>
      </c>
      <c r="N98" s="17">
        <f>20/20*100</f>
        <v>100</v>
      </c>
      <c r="O98" s="17">
        <f>20/20*100</f>
        <v>100</v>
      </c>
      <c r="P98" s="17">
        <f>20/20*100</f>
        <v>100</v>
      </c>
      <c r="Q98" s="17">
        <f>19/20*100</f>
        <v>95</v>
      </c>
      <c r="R98" s="17">
        <f>15/20*100</f>
        <v>75</v>
      </c>
      <c r="S98" s="17">
        <f>10/14*100</f>
        <v>71.428571428571431</v>
      </c>
      <c r="T98" s="17">
        <f>20/20*100</f>
        <v>100</v>
      </c>
      <c r="U98" s="17">
        <f>19/20*100</f>
        <v>95</v>
      </c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</row>
    <row r="99" spans="1:42">
      <c r="A99" s="7" t="s">
        <v>46</v>
      </c>
      <c r="B99" s="7" t="s">
        <v>48</v>
      </c>
      <c r="C99" s="7" t="s">
        <v>133</v>
      </c>
      <c r="D99" s="4" t="s">
        <v>134</v>
      </c>
      <c r="E99" s="7" t="s">
        <v>83</v>
      </c>
      <c r="F99" s="7" t="s">
        <v>54</v>
      </c>
      <c r="G99" s="7" t="s">
        <v>56</v>
      </c>
      <c r="H99" s="17">
        <f>3/11*100</f>
        <v>27.27272727272727</v>
      </c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</row>
    <row r="100" spans="1:42">
      <c r="A100" s="7" t="s">
        <v>46</v>
      </c>
      <c r="B100" s="7" t="s">
        <v>48</v>
      </c>
      <c r="C100" s="7" t="s">
        <v>133</v>
      </c>
      <c r="D100" s="4" t="s">
        <v>134</v>
      </c>
      <c r="E100" s="7" t="s">
        <v>83</v>
      </c>
      <c r="F100" s="7" t="s">
        <v>54</v>
      </c>
      <c r="G100" s="7" t="s">
        <v>86</v>
      </c>
      <c r="H100" s="17"/>
      <c r="I100" s="17">
        <f>2/3*100</f>
        <v>66.666666666666657</v>
      </c>
      <c r="J100" s="17">
        <f>3/3*100</f>
        <v>100</v>
      </c>
      <c r="K100" s="17">
        <f>2/3*100</f>
        <v>66.666666666666657</v>
      </c>
      <c r="L100" s="17">
        <f>3/6*100</f>
        <v>50</v>
      </c>
      <c r="M100" s="17">
        <f>3/3*100</f>
        <v>100</v>
      </c>
      <c r="N100" s="17">
        <v>0</v>
      </c>
      <c r="O100" s="17">
        <f>1/3*100</f>
        <v>33.333333333333329</v>
      </c>
      <c r="P100" s="19" t="s">
        <v>153</v>
      </c>
      <c r="Q100" s="17">
        <f>3/3*100</f>
        <v>100</v>
      </c>
      <c r="R100" s="17">
        <f>4/5*100</f>
        <v>80</v>
      </c>
      <c r="S100" s="17">
        <f>3/6*100</f>
        <v>50</v>
      </c>
      <c r="T100" s="17">
        <f>3/3*100</f>
        <v>100</v>
      </c>
      <c r="U100" s="17">
        <f>5/5*100</f>
        <v>100</v>
      </c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</row>
    <row r="101" spans="1:42">
      <c r="A101" s="7" t="s">
        <v>46</v>
      </c>
      <c r="B101" s="7" t="s">
        <v>48</v>
      </c>
      <c r="C101" s="7" t="s">
        <v>133</v>
      </c>
      <c r="D101" s="4" t="s">
        <v>134</v>
      </c>
      <c r="E101" s="7" t="s">
        <v>83</v>
      </c>
      <c r="F101" s="7" t="s">
        <v>66</v>
      </c>
      <c r="G101" s="7" t="s">
        <v>88</v>
      </c>
      <c r="H101" s="17"/>
      <c r="I101" s="17">
        <f>2/2*100</f>
        <v>100</v>
      </c>
      <c r="J101" s="17">
        <f>5/6*100</f>
        <v>83.333333333333343</v>
      </c>
      <c r="K101" s="17">
        <f>5/6*100</f>
        <v>83.333333333333343</v>
      </c>
      <c r="L101" s="17">
        <f>5/6*100</f>
        <v>83.333333333333343</v>
      </c>
      <c r="M101" s="17">
        <f>1/2*100</f>
        <v>50</v>
      </c>
      <c r="N101" s="17">
        <f>3/6*100</f>
        <v>50</v>
      </c>
      <c r="O101" s="17">
        <f>5/6*100</f>
        <v>83.333333333333343</v>
      </c>
      <c r="P101" s="19"/>
      <c r="Q101" s="17">
        <f>2/2*100</f>
        <v>100</v>
      </c>
      <c r="R101" s="17">
        <f>4/6*100</f>
        <v>66.666666666666657</v>
      </c>
      <c r="S101" s="17">
        <f>8/8*100</f>
        <v>100</v>
      </c>
      <c r="T101" s="17">
        <f>10/10*100</f>
        <v>100</v>
      </c>
      <c r="U101" s="17">
        <f>2/2*100</f>
        <v>100</v>
      </c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</row>
    <row r="102" spans="1:42">
      <c r="A102" s="7" t="s">
        <v>46</v>
      </c>
      <c r="B102" s="7" t="s">
        <v>48</v>
      </c>
      <c r="C102" s="7" t="s">
        <v>133</v>
      </c>
      <c r="D102" s="4" t="s">
        <v>134</v>
      </c>
      <c r="E102" s="7" t="s">
        <v>83</v>
      </c>
      <c r="F102" s="7" t="s">
        <v>66</v>
      </c>
      <c r="G102" s="7" t="s">
        <v>90</v>
      </c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</row>
    <row r="103" spans="1:42">
      <c r="A103" s="7" t="s">
        <v>46</v>
      </c>
      <c r="B103" s="7" t="s">
        <v>48</v>
      </c>
      <c r="C103" s="7" t="s">
        <v>133</v>
      </c>
      <c r="D103" s="4" t="s">
        <v>134</v>
      </c>
      <c r="E103" s="7" t="s">
        <v>83</v>
      </c>
      <c r="F103" s="7" t="s">
        <v>66</v>
      </c>
      <c r="G103" s="7" t="s">
        <v>92</v>
      </c>
      <c r="H103" s="17"/>
      <c r="I103" s="17">
        <f>10/11*100</f>
        <v>90.909090909090907</v>
      </c>
      <c r="J103" s="17">
        <f>11/14*100</f>
        <v>78.571428571428569</v>
      </c>
      <c r="K103" s="17">
        <f>7/12*100</f>
        <v>58.333333333333336</v>
      </c>
      <c r="L103" s="17">
        <f>10/13*100</f>
        <v>76.923076923076934</v>
      </c>
      <c r="M103" s="17">
        <f>8/11*100</f>
        <v>72.727272727272734</v>
      </c>
      <c r="N103" s="17">
        <f>8/13*100</f>
        <v>61.53846153846154</v>
      </c>
      <c r="O103" s="17">
        <f>11/14*100</f>
        <v>78.571428571428569</v>
      </c>
      <c r="P103" s="17">
        <f>12/15*100</f>
        <v>80</v>
      </c>
      <c r="Q103" s="17">
        <f>10/13*100</f>
        <v>76.923076923076934</v>
      </c>
      <c r="R103" s="17">
        <f>9/13*100</f>
        <v>69.230769230769226</v>
      </c>
      <c r="S103" s="17">
        <f>11/14*100</f>
        <v>78.571428571428569</v>
      </c>
      <c r="T103" s="17">
        <f>15/20*100</f>
        <v>75</v>
      </c>
      <c r="U103" s="17">
        <f>10/14*100</f>
        <v>71.428571428571431</v>
      </c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</row>
    <row r="104" spans="1:42">
      <c r="A104" s="7" t="s">
        <v>46</v>
      </c>
      <c r="B104" s="7" t="s">
        <v>48</v>
      </c>
      <c r="C104" s="7" t="s">
        <v>133</v>
      </c>
      <c r="D104" s="4" t="s">
        <v>134</v>
      </c>
      <c r="E104" s="7" t="s">
        <v>83</v>
      </c>
      <c r="F104" s="7" t="s">
        <v>74</v>
      </c>
      <c r="G104" s="7" t="s">
        <v>93</v>
      </c>
      <c r="H104" s="17"/>
      <c r="I104" s="19"/>
      <c r="J104" s="17" t="s">
        <v>141</v>
      </c>
      <c r="K104" s="17" t="s">
        <v>142</v>
      </c>
      <c r="L104" s="17" t="s">
        <v>142</v>
      </c>
      <c r="M104" s="17" t="s">
        <v>149</v>
      </c>
      <c r="N104" s="17" t="s">
        <v>141</v>
      </c>
      <c r="O104" s="17" t="s">
        <v>146</v>
      </c>
      <c r="P104" s="17" t="s">
        <v>152</v>
      </c>
      <c r="Q104" s="17" t="s">
        <v>155</v>
      </c>
      <c r="R104" s="17" t="s">
        <v>161</v>
      </c>
      <c r="S104" s="17" t="s">
        <v>157</v>
      </c>
      <c r="T104" s="17" t="s">
        <v>160</v>
      </c>
      <c r="U104" s="17" t="s">
        <v>163</v>
      </c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</row>
    <row r="105" spans="1:42">
      <c r="A105" s="7" t="s">
        <v>46</v>
      </c>
      <c r="B105" s="7" t="s">
        <v>48</v>
      </c>
      <c r="C105" s="7" t="s">
        <v>133</v>
      </c>
      <c r="D105" s="4" t="s">
        <v>134</v>
      </c>
      <c r="E105" s="7" t="s">
        <v>83</v>
      </c>
      <c r="F105" s="7" t="s">
        <v>78</v>
      </c>
      <c r="G105" s="7" t="s">
        <v>80</v>
      </c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</row>
    <row r="106" spans="1:42">
      <c r="A106" s="7" t="s">
        <v>46</v>
      </c>
      <c r="B106" s="7" t="s">
        <v>48</v>
      </c>
      <c r="C106" s="7" t="s">
        <v>133</v>
      </c>
      <c r="D106" s="4" t="s">
        <v>134</v>
      </c>
      <c r="E106" s="7" t="s">
        <v>83</v>
      </c>
      <c r="F106" s="7" t="s">
        <v>66</v>
      </c>
      <c r="G106" s="7" t="s">
        <v>95</v>
      </c>
      <c r="H106" s="17">
        <f>7/11*100</f>
        <v>63.636363636363633</v>
      </c>
      <c r="I106" s="19"/>
      <c r="J106" s="17">
        <f>5/10*100</f>
        <v>50</v>
      </c>
      <c r="K106" s="17">
        <f>9/10*100</f>
        <v>90</v>
      </c>
      <c r="L106" s="17">
        <f>9/10*100</f>
        <v>90</v>
      </c>
      <c r="M106" s="17">
        <f>9/10*100</f>
        <v>90</v>
      </c>
      <c r="N106" s="17">
        <f>6/10*100</f>
        <v>60</v>
      </c>
      <c r="O106" s="17">
        <f>6/10*100</f>
        <v>60</v>
      </c>
      <c r="P106" s="17">
        <f>10/10*100</f>
        <v>100</v>
      </c>
      <c r="Q106" s="17">
        <f>6/10*100</f>
        <v>60</v>
      </c>
      <c r="R106" s="17">
        <f>7/10*100</f>
        <v>70</v>
      </c>
      <c r="S106" s="6">
        <f>6/10*100</f>
        <v>60</v>
      </c>
      <c r="T106" s="17">
        <f>9/10*100</f>
        <v>90</v>
      </c>
      <c r="U106" s="17">
        <f>7/10*100</f>
        <v>70</v>
      </c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</row>
    <row r="107" spans="1:42">
      <c r="A107" s="7" t="s">
        <v>46</v>
      </c>
      <c r="B107" s="7" t="s">
        <v>48</v>
      </c>
      <c r="C107" s="7" t="s">
        <v>133</v>
      </c>
      <c r="D107" s="4" t="s">
        <v>134</v>
      </c>
      <c r="E107" s="7" t="s">
        <v>97</v>
      </c>
      <c r="F107" s="7" t="s">
        <v>54</v>
      </c>
      <c r="G107" s="7" t="s">
        <v>99</v>
      </c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</row>
    <row r="108" spans="1:42">
      <c r="A108" s="7" t="s">
        <v>46</v>
      </c>
      <c r="B108" s="7" t="s">
        <v>48</v>
      </c>
      <c r="C108" s="7" t="s">
        <v>133</v>
      </c>
      <c r="D108" s="4" t="s">
        <v>134</v>
      </c>
      <c r="E108" s="7" t="s">
        <v>97</v>
      </c>
      <c r="F108" s="7" t="s">
        <v>66</v>
      </c>
      <c r="G108" s="7" t="s">
        <v>101</v>
      </c>
      <c r="H108" s="17"/>
      <c r="I108" s="6">
        <f>2.5*100/4</f>
        <v>62.5</v>
      </c>
      <c r="J108" s="6">
        <f>2.5*100/4</f>
        <v>62.5</v>
      </c>
      <c r="K108" s="6">
        <f>2.5*100/4</f>
        <v>62.5</v>
      </c>
      <c r="L108" s="17"/>
      <c r="M108" s="17"/>
      <c r="N108" s="6">
        <f>2.5*100/4</f>
        <v>62.5</v>
      </c>
      <c r="O108" s="6">
        <f>2.5*100/4</f>
        <v>62.5</v>
      </c>
      <c r="P108" s="6">
        <f>2*100/4</f>
        <v>50</v>
      </c>
      <c r="Q108" s="17"/>
      <c r="R108" s="17"/>
      <c r="S108" s="6">
        <f>3*100/4</f>
        <v>75</v>
      </c>
      <c r="T108" s="6">
        <f>2*100/4</f>
        <v>50</v>
      </c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</row>
    <row r="109" spans="1:42">
      <c r="A109" s="7" t="s">
        <v>46</v>
      </c>
      <c r="B109" s="7" t="s">
        <v>48</v>
      </c>
      <c r="C109" s="7" t="s">
        <v>133</v>
      </c>
      <c r="D109" s="4" t="s">
        <v>134</v>
      </c>
      <c r="E109" s="7" t="s">
        <v>97</v>
      </c>
      <c r="F109" s="7" t="s">
        <v>74</v>
      </c>
      <c r="G109" s="7" t="s">
        <v>104</v>
      </c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</row>
    <row r="110" spans="1:42">
      <c r="A110" s="7" t="s">
        <v>46</v>
      </c>
      <c r="B110" s="7" t="s">
        <v>48</v>
      </c>
      <c r="C110" s="7" t="s">
        <v>133</v>
      </c>
      <c r="D110" s="4" t="s">
        <v>134</v>
      </c>
      <c r="E110" s="7" t="s">
        <v>97</v>
      </c>
      <c r="F110" s="7" t="s">
        <v>74</v>
      </c>
      <c r="G110" s="7" t="s">
        <v>106</v>
      </c>
      <c r="H110" s="17"/>
      <c r="I110" s="17" t="s">
        <v>141</v>
      </c>
      <c r="J110" s="17" t="s">
        <v>141</v>
      </c>
      <c r="K110" s="17" t="s">
        <v>144</v>
      </c>
      <c r="L110" s="17"/>
      <c r="M110" s="17"/>
      <c r="N110" s="17" t="s">
        <v>141</v>
      </c>
      <c r="O110" s="17" t="s">
        <v>146</v>
      </c>
      <c r="P110" s="17" t="s">
        <v>152</v>
      </c>
      <c r="Q110" s="17"/>
      <c r="R110" s="17"/>
      <c r="S110" s="17" t="s">
        <v>156</v>
      </c>
      <c r="T110" s="17" t="s">
        <v>160</v>
      </c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</row>
    <row r="111" spans="1:42">
      <c r="A111" s="7" t="s">
        <v>46</v>
      </c>
      <c r="B111" s="7" t="s">
        <v>48</v>
      </c>
      <c r="C111" s="7" t="s">
        <v>133</v>
      </c>
      <c r="D111" s="4" t="s">
        <v>134</v>
      </c>
      <c r="E111" s="7" t="s">
        <v>97</v>
      </c>
      <c r="F111" s="7" t="s">
        <v>74</v>
      </c>
      <c r="G111" s="7" t="s">
        <v>108</v>
      </c>
      <c r="H111" s="17"/>
      <c r="I111" s="17" t="s">
        <v>141</v>
      </c>
      <c r="J111" s="17" t="s">
        <v>141</v>
      </c>
      <c r="K111" s="17" t="s">
        <v>144</v>
      </c>
      <c r="L111" s="17"/>
      <c r="M111" s="17"/>
      <c r="N111" s="17" t="s">
        <v>141</v>
      </c>
      <c r="O111" s="17" t="s">
        <v>146</v>
      </c>
      <c r="P111" s="17" t="s">
        <v>152</v>
      </c>
      <c r="Q111" s="17"/>
      <c r="R111" s="17"/>
      <c r="S111" s="17" t="s">
        <v>156</v>
      </c>
      <c r="T111" s="17" t="s">
        <v>160</v>
      </c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</row>
    <row r="112" spans="1:42">
      <c r="A112" s="7" t="s">
        <v>46</v>
      </c>
      <c r="B112" s="7" t="s">
        <v>48</v>
      </c>
      <c r="C112" s="7" t="s">
        <v>133</v>
      </c>
      <c r="D112" s="4" t="s">
        <v>134</v>
      </c>
      <c r="E112" s="7" t="s">
        <v>97</v>
      </c>
      <c r="F112" s="7" t="s">
        <v>78</v>
      </c>
      <c r="G112" s="7" t="s">
        <v>110</v>
      </c>
      <c r="H112" s="17"/>
      <c r="I112" s="17">
        <f>2/4*100</f>
        <v>50</v>
      </c>
      <c r="J112" s="17">
        <f>2.5/4*100</f>
        <v>62.5</v>
      </c>
      <c r="K112" s="19" t="s">
        <v>145</v>
      </c>
      <c r="L112" s="17"/>
      <c r="M112" s="17"/>
      <c r="N112" s="19" t="s">
        <v>143</v>
      </c>
      <c r="O112" s="6">
        <f>2.5/4*100</f>
        <v>62.5</v>
      </c>
      <c r="P112" s="17">
        <f>3/4*100</f>
        <v>75</v>
      </c>
      <c r="Q112" s="17"/>
      <c r="R112" s="17"/>
      <c r="S112" s="17">
        <f>2/4*100</f>
        <v>50</v>
      </c>
      <c r="T112" s="6">
        <f>2.5/4*100</f>
        <v>62.5</v>
      </c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</row>
    <row r="113" spans="1:42">
      <c r="A113" s="7" t="s">
        <v>46</v>
      </c>
      <c r="B113" s="7" t="s">
        <v>48</v>
      </c>
      <c r="C113" s="7" t="s">
        <v>133</v>
      </c>
      <c r="D113" s="4" t="s">
        <v>134</v>
      </c>
      <c r="E113" s="7" t="s">
        <v>97</v>
      </c>
      <c r="F113" s="7" t="s">
        <v>54</v>
      </c>
      <c r="G113" s="7" t="s">
        <v>112</v>
      </c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</row>
    <row r="114" spans="1:42">
      <c r="A114" s="7" t="s">
        <v>46</v>
      </c>
      <c r="B114" s="7" t="s">
        <v>48</v>
      </c>
      <c r="C114" s="7" t="s">
        <v>133</v>
      </c>
      <c r="D114" s="4" t="s">
        <v>134</v>
      </c>
      <c r="E114" s="7" t="s">
        <v>97</v>
      </c>
      <c r="F114" s="7" t="s">
        <v>66</v>
      </c>
      <c r="G114" s="7" t="s">
        <v>114</v>
      </c>
      <c r="H114" s="17">
        <f>20/30*100</f>
        <v>66.666666666666657</v>
      </c>
      <c r="I114" s="17"/>
      <c r="J114" s="17"/>
      <c r="K114" s="17"/>
      <c r="L114" s="17">
        <f>18/30*100</f>
        <v>60</v>
      </c>
      <c r="M114" s="17">
        <f>19/30*100</f>
        <v>63.333333333333329</v>
      </c>
      <c r="N114" s="17"/>
      <c r="O114" s="17"/>
      <c r="P114" s="17"/>
      <c r="Q114" s="17">
        <f>21/30*100</f>
        <v>70</v>
      </c>
      <c r="R114" s="17">
        <f>20/30*100</f>
        <v>66.666666666666657</v>
      </c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</row>
    <row r="115" spans="1:42">
      <c r="A115" s="7" t="s">
        <v>46</v>
      </c>
      <c r="B115" s="7" t="s">
        <v>48</v>
      </c>
      <c r="C115" s="7" t="s">
        <v>133</v>
      </c>
      <c r="D115" s="4" t="s">
        <v>134</v>
      </c>
      <c r="E115" s="7" t="s">
        <v>97</v>
      </c>
      <c r="F115" s="7" t="s">
        <v>78</v>
      </c>
      <c r="G115" s="7" t="s">
        <v>116</v>
      </c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</row>
    <row r="116" spans="1:42">
      <c r="A116" s="7" t="s">
        <v>46</v>
      </c>
      <c r="B116" s="7" t="s">
        <v>48</v>
      </c>
      <c r="C116" s="7" t="s">
        <v>133</v>
      </c>
      <c r="D116" s="4" t="s">
        <v>134</v>
      </c>
      <c r="E116" s="7" t="s">
        <v>97</v>
      </c>
      <c r="F116" s="7" t="s">
        <v>74</v>
      </c>
      <c r="G116" s="7" t="s">
        <v>118</v>
      </c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</row>
    <row r="117" spans="1:42">
      <c r="A117" s="7" t="s">
        <v>46</v>
      </c>
      <c r="B117" s="7" t="s">
        <v>48</v>
      </c>
      <c r="C117" s="7" t="s">
        <v>133</v>
      </c>
      <c r="D117" s="4" t="s">
        <v>134</v>
      </c>
      <c r="E117" s="7" t="s">
        <v>97</v>
      </c>
      <c r="F117" s="7" t="s">
        <v>74</v>
      </c>
      <c r="G117" s="7" t="s">
        <v>120</v>
      </c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</row>
    <row r="118" spans="1:42">
      <c r="A118" s="7" t="s">
        <v>46</v>
      </c>
      <c r="B118" s="7" t="s">
        <v>48</v>
      </c>
      <c r="C118" s="7" t="s">
        <v>133</v>
      </c>
      <c r="D118" s="4" t="s">
        <v>134</v>
      </c>
      <c r="E118" s="7" t="s">
        <v>97</v>
      </c>
      <c r="F118" s="7" t="s">
        <v>74</v>
      </c>
      <c r="G118" s="7" t="s">
        <v>122</v>
      </c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</row>
    <row r="119" spans="1:42">
      <c r="A119" s="7" t="s">
        <v>46</v>
      </c>
      <c r="B119" s="7" t="s">
        <v>48</v>
      </c>
      <c r="C119" s="7" t="s">
        <v>133</v>
      </c>
      <c r="D119" s="4" t="s">
        <v>134</v>
      </c>
      <c r="E119" s="7" t="s">
        <v>97</v>
      </c>
      <c r="F119" s="7" t="s">
        <v>74</v>
      </c>
      <c r="G119" s="7" t="s">
        <v>124</v>
      </c>
      <c r="H119" s="17"/>
      <c r="I119" s="17"/>
      <c r="J119" s="17"/>
      <c r="K119" s="17"/>
      <c r="L119" s="17" t="s">
        <v>141</v>
      </c>
      <c r="M119" s="17" t="s">
        <v>148</v>
      </c>
      <c r="N119" s="17"/>
      <c r="O119" s="17"/>
      <c r="P119" s="17"/>
      <c r="Q119" s="17" t="s">
        <v>155</v>
      </c>
      <c r="R119" s="17" t="s">
        <v>161</v>
      </c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</row>
    <row r="120" spans="1:42">
      <c r="A120" s="7" t="s">
        <v>46</v>
      </c>
      <c r="B120" s="7" t="s">
        <v>48</v>
      </c>
      <c r="C120" s="7" t="s">
        <v>133</v>
      </c>
      <c r="D120" s="4" t="s">
        <v>134</v>
      </c>
      <c r="E120" s="7" t="s">
        <v>97</v>
      </c>
      <c r="F120" s="7" t="s">
        <v>74</v>
      </c>
      <c r="G120" s="7" t="s">
        <v>125</v>
      </c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</row>
    <row r="121" spans="1:42">
      <c r="A121" s="7" t="s">
        <v>46</v>
      </c>
      <c r="B121" s="7" t="s">
        <v>48</v>
      </c>
      <c r="C121" s="7" t="s">
        <v>133</v>
      </c>
      <c r="D121" s="4" t="s">
        <v>134</v>
      </c>
      <c r="E121" s="7" t="s">
        <v>97</v>
      </c>
      <c r="F121" s="7" t="s">
        <v>74</v>
      </c>
      <c r="G121" s="7" t="s">
        <v>127</v>
      </c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</row>
    <row r="122" spans="1:42">
      <c r="A122" s="7" t="s">
        <v>46</v>
      </c>
      <c r="B122" s="7" t="s">
        <v>48</v>
      </c>
      <c r="C122" s="7" t="s">
        <v>135</v>
      </c>
      <c r="D122" s="4" t="s">
        <v>136</v>
      </c>
      <c r="E122" s="7" t="s">
        <v>52</v>
      </c>
      <c r="F122" s="7" t="s">
        <v>54</v>
      </c>
      <c r="G122" s="7" t="s">
        <v>56</v>
      </c>
      <c r="H122" s="6">
        <f>10.5/28*100</f>
        <v>37.5</v>
      </c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>
        <f>5/14*100</f>
        <v>35.714285714285715</v>
      </c>
      <c r="T122" s="17"/>
      <c r="U122" s="19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</row>
    <row r="123" spans="1:42">
      <c r="A123" s="7" t="s">
        <v>46</v>
      </c>
      <c r="B123" s="7" t="s">
        <v>48</v>
      </c>
      <c r="C123" s="7" t="s">
        <v>135</v>
      </c>
      <c r="D123" s="4" t="s">
        <v>136</v>
      </c>
      <c r="E123" s="7" t="s">
        <v>52</v>
      </c>
      <c r="F123" s="7" t="s">
        <v>54</v>
      </c>
      <c r="G123" s="7" t="s">
        <v>62</v>
      </c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9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</row>
    <row r="124" spans="1:42">
      <c r="A124" s="7" t="s">
        <v>46</v>
      </c>
      <c r="B124" s="7" t="s">
        <v>48</v>
      </c>
      <c r="C124" s="7" t="s">
        <v>135</v>
      </c>
      <c r="D124" s="4" t="s">
        <v>136</v>
      </c>
      <c r="E124" s="7" t="s">
        <v>52</v>
      </c>
      <c r="F124" s="7" t="s">
        <v>66</v>
      </c>
      <c r="G124" s="7" t="s">
        <v>68</v>
      </c>
      <c r="H124" s="17"/>
      <c r="I124" s="17">
        <f>6/6*100</f>
        <v>100</v>
      </c>
      <c r="J124" s="6"/>
      <c r="K124" s="17"/>
      <c r="L124" s="17">
        <f>6/6*100</f>
        <v>100</v>
      </c>
      <c r="M124" s="17"/>
      <c r="N124" s="17"/>
      <c r="O124" s="17">
        <f>3/4*100</f>
        <v>75</v>
      </c>
      <c r="P124" s="17"/>
      <c r="Q124" s="17"/>
      <c r="R124" s="17">
        <f>3/4*100</f>
        <v>75</v>
      </c>
      <c r="S124" s="17"/>
      <c r="T124" s="17"/>
      <c r="U124" s="19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</row>
    <row r="125" spans="1:42">
      <c r="A125" s="7" t="s">
        <v>46</v>
      </c>
      <c r="B125" s="7" t="s">
        <v>48</v>
      </c>
      <c r="C125" s="7" t="s">
        <v>135</v>
      </c>
      <c r="D125" s="4" t="s">
        <v>136</v>
      </c>
      <c r="E125" s="7" t="s">
        <v>52</v>
      </c>
      <c r="F125" s="7" t="s">
        <v>66</v>
      </c>
      <c r="G125" s="7" t="s">
        <v>72</v>
      </c>
      <c r="H125" s="17"/>
      <c r="I125" s="17">
        <f>4/4*100</f>
        <v>100</v>
      </c>
      <c r="J125" s="6">
        <f>8/12*100</f>
        <v>66.666666666666657</v>
      </c>
      <c r="K125" s="6">
        <f>7.5/12*100</f>
        <v>62.5</v>
      </c>
      <c r="L125" s="17">
        <f>3/4*100</f>
        <v>75</v>
      </c>
      <c r="M125" s="6">
        <f>12/12*100</f>
        <v>100</v>
      </c>
      <c r="N125" s="17">
        <f>10/12*100</f>
        <v>83.333333333333343</v>
      </c>
      <c r="O125" s="17">
        <f>4/4*100</f>
        <v>100</v>
      </c>
      <c r="P125" s="6">
        <f>11/12*100</f>
        <v>91.666666666666657</v>
      </c>
      <c r="Q125" s="17">
        <f>9/12*100</f>
        <v>75</v>
      </c>
      <c r="R125" s="17">
        <f>3/4*100</f>
        <v>75</v>
      </c>
      <c r="S125" s="17"/>
      <c r="T125" s="6">
        <f>11/12*100</f>
        <v>91.666666666666657</v>
      </c>
      <c r="U125" s="19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</row>
    <row r="126" spans="1:42">
      <c r="A126" s="7" t="s">
        <v>46</v>
      </c>
      <c r="B126" s="7" t="s">
        <v>48</v>
      </c>
      <c r="C126" s="7" t="s">
        <v>135</v>
      </c>
      <c r="D126" s="4" t="s">
        <v>136</v>
      </c>
      <c r="E126" s="7" t="s">
        <v>52</v>
      </c>
      <c r="F126" s="7" t="s">
        <v>74</v>
      </c>
      <c r="G126" s="7" t="s">
        <v>76</v>
      </c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9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</row>
    <row r="127" spans="1:42">
      <c r="A127" s="7" t="s">
        <v>46</v>
      </c>
      <c r="B127" s="7" t="s">
        <v>48</v>
      </c>
      <c r="C127" s="7" t="s">
        <v>135</v>
      </c>
      <c r="D127" s="4" t="s">
        <v>136</v>
      </c>
      <c r="E127" s="7" t="s">
        <v>52</v>
      </c>
      <c r="F127" s="7" t="s">
        <v>78</v>
      </c>
      <c r="G127" s="7" t="s">
        <v>80</v>
      </c>
      <c r="H127" s="17"/>
      <c r="I127" s="17">
        <v>90</v>
      </c>
      <c r="J127" s="17">
        <v>90</v>
      </c>
      <c r="K127" s="17">
        <v>70</v>
      </c>
      <c r="L127" s="17">
        <v>90</v>
      </c>
      <c r="M127" s="17">
        <v>90</v>
      </c>
      <c r="N127" s="17">
        <v>90</v>
      </c>
      <c r="O127" s="17">
        <v>90</v>
      </c>
      <c r="P127" s="17">
        <v>90</v>
      </c>
      <c r="Q127" s="17">
        <v>90</v>
      </c>
      <c r="R127" s="17">
        <v>90</v>
      </c>
      <c r="S127" s="17">
        <v>70</v>
      </c>
      <c r="T127" s="17">
        <v>90</v>
      </c>
      <c r="U127" s="19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</row>
    <row r="128" spans="1:42">
      <c r="A128" s="7" t="s">
        <v>46</v>
      </c>
      <c r="B128" s="7" t="s">
        <v>48</v>
      </c>
      <c r="C128" s="7" t="s">
        <v>135</v>
      </c>
      <c r="D128" s="4" t="s">
        <v>136</v>
      </c>
      <c r="E128" s="7" t="s">
        <v>52</v>
      </c>
      <c r="F128" s="7" t="s">
        <v>66</v>
      </c>
      <c r="G128" s="7" t="s">
        <v>81</v>
      </c>
      <c r="H128" s="6">
        <f>10/28*100</f>
        <v>35.714285714285715</v>
      </c>
      <c r="I128" s="19"/>
      <c r="J128" s="17">
        <f>16/20*100</f>
        <v>80</v>
      </c>
      <c r="K128" s="17">
        <f>15/20*100</f>
        <v>75</v>
      </c>
      <c r="L128" s="17">
        <f>13/17*100</f>
        <v>76.470588235294116</v>
      </c>
      <c r="M128" s="17">
        <f>13/20*100</f>
        <v>65</v>
      </c>
      <c r="N128" s="17">
        <f>12/20*100</f>
        <v>60</v>
      </c>
      <c r="O128" s="17">
        <f>18/20*100</f>
        <v>90</v>
      </c>
      <c r="P128" s="17">
        <f>18/20*100</f>
        <v>90</v>
      </c>
      <c r="Q128" s="17">
        <f>14/20*100</f>
        <v>70</v>
      </c>
      <c r="R128" s="17">
        <f>20/20*100</f>
        <v>100</v>
      </c>
      <c r="S128" s="17">
        <f>10/14*100</f>
        <v>71.428571428571431</v>
      </c>
      <c r="T128" s="17">
        <f>18/20*100</f>
        <v>90</v>
      </c>
      <c r="U128" s="19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</row>
    <row r="129" spans="1:42">
      <c r="A129" s="7" t="s">
        <v>46</v>
      </c>
      <c r="B129" s="7" t="s">
        <v>48</v>
      </c>
      <c r="C129" s="7" t="s">
        <v>135</v>
      </c>
      <c r="D129" s="4" t="s">
        <v>136</v>
      </c>
      <c r="E129" s="7" t="s">
        <v>83</v>
      </c>
      <c r="F129" s="7" t="s">
        <v>54</v>
      </c>
      <c r="G129" s="7" t="s">
        <v>56</v>
      </c>
      <c r="H129" s="17">
        <f>9/11*100</f>
        <v>81.818181818181827</v>
      </c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9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</row>
    <row r="130" spans="1:42">
      <c r="A130" s="7" t="s">
        <v>46</v>
      </c>
      <c r="B130" s="7" t="s">
        <v>48</v>
      </c>
      <c r="C130" s="7" t="s">
        <v>135</v>
      </c>
      <c r="D130" s="4" t="s">
        <v>136</v>
      </c>
      <c r="E130" s="7" t="s">
        <v>83</v>
      </c>
      <c r="F130" s="7" t="s">
        <v>54</v>
      </c>
      <c r="G130" s="7" t="s">
        <v>86</v>
      </c>
      <c r="H130" s="17"/>
      <c r="I130" s="17">
        <f>3/3*100</f>
        <v>100</v>
      </c>
      <c r="J130" s="17">
        <f>2/3*100</f>
        <v>66.666666666666657</v>
      </c>
      <c r="K130" s="17">
        <f>3/3*100</f>
        <v>100</v>
      </c>
      <c r="L130" s="17">
        <f>3/6*100</f>
        <v>50</v>
      </c>
      <c r="M130" s="17">
        <f>2/3*100</f>
        <v>66.666666666666657</v>
      </c>
      <c r="N130" s="17">
        <f>2/3*100</f>
        <v>66.666666666666657</v>
      </c>
      <c r="O130" s="17">
        <f>1/3*100</f>
        <v>33.333333333333329</v>
      </c>
      <c r="P130" s="17">
        <f>2/3*100</f>
        <v>66.666666666666657</v>
      </c>
      <c r="Q130" s="17">
        <f>1/3*100</f>
        <v>33.333333333333329</v>
      </c>
      <c r="R130" s="17">
        <f>5/5*100</f>
        <v>100</v>
      </c>
      <c r="S130" s="17">
        <f>4/6*100</f>
        <v>66.666666666666657</v>
      </c>
      <c r="T130" s="17">
        <f>3/3*100</f>
        <v>100</v>
      </c>
      <c r="U130" s="19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</row>
    <row r="131" spans="1:42">
      <c r="A131" s="7" t="s">
        <v>46</v>
      </c>
      <c r="B131" s="7" t="s">
        <v>48</v>
      </c>
      <c r="C131" s="7" t="s">
        <v>135</v>
      </c>
      <c r="D131" s="4" t="s">
        <v>136</v>
      </c>
      <c r="E131" s="7" t="s">
        <v>83</v>
      </c>
      <c r="F131" s="7" t="s">
        <v>66</v>
      </c>
      <c r="G131" s="7" t="s">
        <v>88</v>
      </c>
      <c r="H131" s="17"/>
      <c r="I131" s="17">
        <f>2/2*100</f>
        <v>100</v>
      </c>
      <c r="J131" s="17">
        <f>6/6*100</f>
        <v>100</v>
      </c>
      <c r="K131" s="17">
        <f>5/6*100</f>
        <v>83.333333333333343</v>
      </c>
      <c r="L131" s="17">
        <f>5/6*100</f>
        <v>83.333333333333343</v>
      </c>
      <c r="M131" s="17">
        <f>1/2*100</f>
        <v>50</v>
      </c>
      <c r="N131" s="17">
        <f>4/6*100</f>
        <v>66.666666666666657</v>
      </c>
      <c r="O131" s="17">
        <f>6/6*100</f>
        <v>100</v>
      </c>
      <c r="P131" s="17">
        <f>6/8*100</f>
        <v>75</v>
      </c>
      <c r="Q131" s="17">
        <f>2/2*100</f>
        <v>100</v>
      </c>
      <c r="R131" s="17">
        <f>4/6*100</f>
        <v>66.666666666666657</v>
      </c>
      <c r="S131" s="17">
        <f>5/8*100</f>
        <v>62.5</v>
      </c>
      <c r="T131" s="17">
        <f>8/10*100</f>
        <v>80</v>
      </c>
      <c r="U131" s="19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</row>
    <row r="132" spans="1:42">
      <c r="A132" s="7" t="s">
        <v>46</v>
      </c>
      <c r="B132" s="7" t="s">
        <v>48</v>
      </c>
      <c r="C132" s="7" t="s">
        <v>135</v>
      </c>
      <c r="D132" s="4" t="s">
        <v>136</v>
      </c>
      <c r="E132" s="7" t="s">
        <v>83</v>
      </c>
      <c r="F132" s="7" t="s">
        <v>66</v>
      </c>
      <c r="G132" s="7" t="s">
        <v>90</v>
      </c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9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</row>
    <row r="133" spans="1:42">
      <c r="A133" s="7" t="s">
        <v>46</v>
      </c>
      <c r="B133" s="7" t="s">
        <v>48</v>
      </c>
      <c r="C133" s="7" t="s">
        <v>135</v>
      </c>
      <c r="D133" s="4" t="s">
        <v>136</v>
      </c>
      <c r="E133" s="7" t="s">
        <v>83</v>
      </c>
      <c r="F133" s="7" t="s">
        <v>66</v>
      </c>
      <c r="G133" s="7" t="s">
        <v>92</v>
      </c>
      <c r="H133" s="17"/>
      <c r="I133" s="17">
        <f>10/11*100</f>
        <v>90.909090909090907</v>
      </c>
      <c r="J133" s="17">
        <f>5/14*100</f>
        <v>35.714285714285715</v>
      </c>
      <c r="K133" s="17">
        <f>8/12*100</f>
        <v>66.666666666666657</v>
      </c>
      <c r="L133" s="17">
        <f>8/13*100</f>
        <v>61.53846153846154</v>
      </c>
      <c r="M133" s="17">
        <f>8/11*100</f>
        <v>72.727272727272734</v>
      </c>
      <c r="N133" s="17">
        <f>10/13*100</f>
        <v>76.923076923076934</v>
      </c>
      <c r="O133" s="17">
        <f>8/14*100</f>
        <v>57.142857142857139</v>
      </c>
      <c r="P133" s="17">
        <f>9/15*100</f>
        <v>60</v>
      </c>
      <c r="Q133" s="17">
        <f>7/13*100</f>
        <v>53.846153846153847</v>
      </c>
      <c r="R133" s="17">
        <f>5/13*100</f>
        <v>38.461538461538467</v>
      </c>
      <c r="S133" s="17">
        <f>7/14*100</f>
        <v>50</v>
      </c>
      <c r="T133" s="17">
        <f>8/20*100</f>
        <v>40</v>
      </c>
      <c r="U133" s="19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</row>
    <row r="134" spans="1:42">
      <c r="A134" s="7" t="s">
        <v>46</v>
      </c>
      <c r="B134" s="7" t="s">
        <v>48</v>
      </c>
      <c r="C134" s="7" t="s">
        <v>135</v>
      </c>
      <c r="D134" s="4" t="s">
        <v>136</v>
      </c>
      <c r="E134" s="7" t="s">
        <v>83</v>
      </c>
      <c r="F134" s="7" t="s">
        <v>74</v>
      </c>
      <c r="G134" s="7" t="s">
        <v>93</v>
      </c>
      <c r="H134" s="17"/>
      <c r="I134" s="19"/>
      <c r="J134" s="17" t="s">
        <v>142</v>
      </c>
      <c r="K134" s="17" t="s">
        <v>141</v>
      </c>
      <c r="L134" s="17" t="s">
        <v>141</v>
      </c>
      <c r="M134" s="17" t="s">
        <v>149</v>
      </c>
      <c r="N134" s="17" t="s">
        <v>141</v>
      </c>
      <c r="O134" s="17" t="s">
        <v>146</v>
      </c>
      <c r="P134" s="17" t="s">
        <v>154</v>
      </c>
      <c r="Q134" s="17" t="s">
        <v>155</v>
      </c>
      <c r="R134" s="17" t="s">
        <v>161</v>
      </c>
      <c r="S134" s="17" t="s">
        <v>156</v>
      </c>
      <c r="T134" s="17" t="s">
        <v>160</v>
      </c>
      <c r="U134" s="19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</row>
    <row r="135" spans="1:42">
      <c r="A135" s="7" t="s">
        <v>46</v>
      </c>
      <c r="B135" s="7" t="s">
        <v>48</v>
      </c>
      <c r="C135" s="7" t="s">
        <v>135</v>
      </c>
      <c r="D135" s="4" t="s">
        <v>136</v>
      </c>
      <c r="E135" s="7" t="s">
        <v>83</v>
      </c>
      <c r="F135" s="7" t="s">
        <v>78</v>
      </c>
      <c r="G135" s="7" t="s">
        <v>80</v>
      </c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9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</row>
    <row r="136" spans="1:42">
      <c r="A136" s="7" t="s">
        <v>46</v>
      </c>
      <c r="B136" s="7" t="s">
        <v>48</v>
      </c>
      <c r="C136" s="7" t="s">
        <v>135</v>
      </c>
      <c r="D136" s="4" t="s">
        <v>136</v>
      </c>
      <c r="E136" s="7" t="s">
        <v>83</v>
      </c>
      <c r="F136" s="7" t="s">
        <v>66</v>
      </c>
      <c r="G136" s="7" t="s">
        <v>95</v>
      </c>
      <c r="H136" s="17">
        <f>7/11*100</f>
        <v>63.636363636363633</v>
      </c>
      <c r="I136" s="19"/>
      <c r="J136" s="17">
        <f>6/10*100</f>
        <v>60</v>
      </c>
      <c r="K136" s="17">
        <f>9/10*100</f>
        <v>90</v>
      </c>
      <c r="L136" s="17">
        <f>7/10*100</f>
        <v>70</v>
      </c>
      <c r="M136" s="17">
        <f>8/10*100</f>
        <v>80</v>
      </c>
      <c r="N136" s="17">
        <f>7/10*100</f>
        <v>70</v>
      </c>
      <c r="O136" s="17">
        <f>7/10*100</f>
        <v>70</v>
      </c>
      <c r="P136" s="17">
        <f>7/10*100</f>
        <v>70</v>
      </c>
      <c r="Q136" s="17">
        <f>7/10*100</f>
        <v>70</v>
      </c>
      <c r="R136" s="17">
        <f>8/10*100</f>
        <v>80</v>
      </c>
      <c r="S136" s="6">
        <f>7/10*100</f>
        <v>70</v>
      </c>
      <c r="T136" s="17">
        <f>9/10*100</f>
        <v>90</v>
      </c>
      <c r="U136" s="19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</row>
    <row r="137" spans="1:42">
      <c r="A137" s="7" t="s">
        <v>46</v>
      </c>
      <c r="B137" s="7" t="s">
        <v>48</v>
      </c>
      <c r="C137" s="7" t="s">
        <v>135</v>
      </c>
      <c r="D137" s="4" t="s">
        <v>136</v>
      </c>
      <c r="E137" s="7" t="s">
        <v>97</v>
      </c>
      <c r="F137" s="7" t="s">
        <v>54</v>
      </c>
      <c r="G137" s="7" t="s">
        <v>99</v>
      </c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9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</row>
    <row r="138" spans="1:42">
      <c r="A138" s="7" t="s">
        <v>46</v>
      </c>
      <c r="B138" s="7" t="s">
        <v>48</v>
      </c>
      <c r="C138" s="7" t="s">
        <v>135</v>
      </c>
      <c r="D138" s="4" t="s">
        <v>136</v>
      </c>
      <c r="E138" s="7" t="s">
        <v>97</v>
      </c>
      <c r="F138" s="7" t="s">
        <v>66</v>
      </c>
      <c r="G138" s="7" t="s">
        <v>101</v>
      </c>
      <c r="H138" s="17"/>
      <c r="I138" s="6">
        <f>2.5*100/4</f>
        <v>62.5</v>
      </c>
      <c r="J138" s="6">
        <f>2*100/4</f>
        <v>50</v>
      </c>
      <c r="K138" s="6">
        <f>2.5*100/4</f>
        <v>62.5</v>
      </c>
      <c r="L138" s="17"/>
      <c r="M138" s="17"/>
      <c r="N138" s="6">
        <f>2.5*100/4</f>
        <v>62.5</v>
      </c>
      <c r="O138" s="6">
        <f>2*100/4</f>
        <v>50</v>
      </c>
      <c r="P138" s="6">
        <f>2.5*100/4</f>
        <v>62.5</v>
      </c>
      <c r="Q138" s="17"/>
      <c r="R138" s="17"/>
      <c r="S138" s="6">
        <f>2.5*100/4</f>
        <v>62.5</v>
      </c>
      <c r="T138" s="6">
        <f>2.5*100/4</f>
        <v>62.5</v>
      </c>
      <c r="U138" s="19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</row>
    <row r="139" spans="1:42">
      <c r="A139" s="7" t="s">
        <v>46</v>
      </c>
      <c r="B139" s="7" t="s">
        <v>48</v>
      </c>
      <c r="C139" s="7" t="s">
        <v>135</v>
      </c>
      <c r="D139" s="4" t="s">
        <v>136</v>
      </c>
      <c r="E139" s="7" t="s">
        <v>97</v>
      </c>
      <c r="F139" s="7" t="s">
        <v>74</v>
      </c>
      <c r="G139" s="7" t="s">
        <v>104</v>
      </c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9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</row>
    <row r="140" spans="1:42">
      <c r="A140" s="7" t="s">
        <v>46</v>
      </c>
      <c r="B140" s="7" t="s">
        <v>48</v>
      </c>
      <c r="C140" s="7" t="s">
        <v>135</v>
      </c>
      <c r="D140" s="4" t="s">
        <v>136</v>
      </c>
      <c r="E140" s="7" t="s">
        <v>97</v>
      </c>
      <c r="F140" s="7" t="s">
        <v>74</v>
      </c>
      <c r="G140" s="7" t="s">
        <v>106</v>
      </c>
      <c r="H140" s="17"/>
      <c r="I140" s="17" t="s">
        <v>141</v>
      </c>
      <c r="J140" s="17" t="s">
        <v>141</v>
      </c>
      <c r="K140" s="17" t="s">
        <v>144</v>
      </c>
      <c r="L140" s="17"/>
      <c r="M140" s="17"/>
      <c r="N140" s="17" t="s">
        <v>141</v>
      </c>
      <c r="O140" s="17" t="s">
        <v>146</v>
      </c>
      <c r="P140" s="17" t="s">
        <v>152</v>
      </c>
      <c r="Q140" s="17"/>
      <c r="R140" s="17"/>
      <c r="S140" s="17" t="s">
        <v>156</v>
      </c>
      <c r="T140" s="17" t="s">
        <v>160</v>
      </c>
      <c r="U140" s="19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</row>
    <row r="141" spans="1:42">
      <c r="A141" s="7" t="s">
        <v>46</v>
      </c>
      <c r="B141" s="7" t="s">
        <v>48</v>
      </c>
      <c r="C141" s="7" t="s">
        <v>135</v>
      </c>
      <c r="D141" s="4" t="s">
        <v>136</v>
      </c>
      <c r="E141" s="7" t="s">
        <v>97</v>
      </c>
      <c r="F141" s="7" t="s">
        <v>74</v>
      </c>
      <c r="G141" s="7" t="s">
        <v>108</v>
      </c>
      <c r="H141" s="17"/>
      <c r="I141" s="17" t="s">
        <v>141</v>
      </c>
      <c r="J141" s="17" t="s">
        <v>141</v>
      </c>
      <c r="K141" s="17" t="s">
        <v>144</v>
      </c>
      <c r="L141" s="17"/>
      <c r="M141" s="17"/>
      <c r="N141" s="17" t="s">
        <v>141</v>
      </c>
      <c r="O141" s="17" t="s">
        <v>146</v>
      </c>
      <c r="P141" s="17" t="s">
        <v>152</v>
      </c>
      <c r="Q141" s="17"/>
      <c r="R141" s="17"/>
      <c r="S141" s="17" t="s">
        <v>156</v>
      </c>
      <c r="T141" s="17" t="s">
        <v>159</v>
      </c>
      <c r="U141" s="19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</row>
    <row r="142" spans="1:42">
      <c r="A142" s="7" t="s">
        <v>46</v>
      </c>
      <c r="B142" s="7" t="s">
        <v>48</v>
      </c>
      <c r="C142" s="7" t="s">
        <v>135</v>
      </c>
      <c r="D142" s="4" t="s">
        <v>136</v>
      </c>
      <c r="E142" s="7" t="s">
        <v>97</v>
      </c>
      <c r="F142" s="7" t="s">
        <v>78</v>
      </c>
      <c r="G142" s="7" t="s">
        <v>110</v>
      </c>
      <c r="H142" s="17"/>
      <c r="I142" s="17">
        <f>2.5/4*100</f>
        <v>62.5</v>
      </c>
      <c r="J142" s="17">
        <f>2.5/4*100</f>
        <v>62.5</v>
      </c>
      <c r="K142" s="19" t="s">
        <v>145</v>
      </c>
      <c r="L142" s="17"/>
      <c r="M142" s="17"/>
      <c r="N142" s="17">
        <f>2/4*100</f>
        <v>50</v>
      </c>
      <c r="O142" s="6">
        <f>2.5/4*100</f>
        <v>62.5</v>
      </c>
      <c r="P142" s="17">
        <f>3/4*100</f>
        <v>75</v>
      </c>
      <c r="Q142" s="17"/>
      <c r="R142" s="17"/>
      <c r="S142" s="19" t="s">
        <v>158</v>
      </c>
      <c r="T142" s="6">
        <f>2.5/4*100</f>
        <v>62.5</v>
      </c>
      <c r="U142" s="19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</row>
    <row r="143" spans="1:42">
      <c r="A143" s="7" t="s">
        <v>46</v>
      </c>
      <c r="B143" s="7" t="s">
        <v>48</v>
      </c>
      <c r="C143" s="7" t="s">
        <v>135</v>
      </c>
      <c r="D143" s="4" t="s">
        <v>136</v>
      </c>
      <c r="E143" s="7" t="s">
        <v>97</v>
      </c>
      <c r="F143" s="7" t="s">
        <v>54</v>
      </c>
      <c r="G143" s="7" t="s">
        <v>112</v>
      </c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9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</row>
    <row r="144" spans="1:42">
      <c r="A144" s="7" t="s">
        <v>46</v>
      </c>
      <c r="B144" s="7" t="s">
        <v>48</v>
      </c>
      <c r="C144" s="7" t="s">
        <v>135</v>
      </c>
      <c r="D144" s="4" t="s">
        <v>136</v>
      </c>
      <c r="E144" s="7" t="s">
        <v>97</v>
      </c>
      <c r="F144" s="7" t="s">
        <v>66</v>
      </c>
      <c r="G144" s="7" t="s">
        <v>114</v>
      </c>
      <c r="H144" s="17">
        <f>17/30*100</f>
        <v>56.666666666666664</v>
      </c>
      <c r="I144" s="17"/>
      <c r="J144" s="17"/>
      <c r="K144" s="17"/>
      <c r="L144" s="17">
        <f>19/30*100</f>
        <v>63.333333333333329</v>
      </c>
      <c r="M144" s="17">
        <f>19/30*100</f>
        <v>63.333333333333329</v>
      </c>
      <c r="N144" s="17"/>
      <c r="O144" s="17"/>
      <c r="P144" s="17"/>
      <c r="Q144" s="17">
        <f>19/30*100</f>
        <v>63.333333333333329</v>
      </c>
      <c r="R144" s="17">
        <f>19/30*100</f>
        <v>63.333333333333329</v>
      </c>
      <c r="S144" s="17"/>
      <c r="T144" s="17"/>
      <c r="U144" s="19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</row>
    <row r="145" spans="1:42">
      <c r="A145" s="7" t="s">
        <v>46</v>
      </c>
      <c r="B145" s="7" t="s">
        <v>48</v>
      </c>
      <c r="C145" s="7" t="s">
        <v>135</v>
      </c>
      <c r="D145" s="4" t="s">
        <v>136</v>
      </c>
      <c r="E145" s="7" t="s">
        <v>97</v>
      </c>
      <c r="F145" s="7" t="s">
        <v>78</v>
      </c>
      <c r="G145" s="7" t="s">
        <v>116</v>
      </c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9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</row>
    <row r="146" spans="1:42">
      <c r="A146" s="7" t="s">
        <v>46</v>
      </c>
      <c r="B146" s="7" t="s">
        <v>48</v>
      </c>
      <c r="C146" s="7" t="s">
        <v>135</v>
      </c>
      <c r="D146" s="4" t="s">
        <v>136</v>
      </c>
      <c r="E146" s="7" t="s">
        <v>97</v>
      </c>
      <c r="F146" s="7" t="s">
        <v>74</v>
      </c>
      <c r="G146" s="7" t="s">
        <v>118</v>
      </c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9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</row>
    <row r="147" spans="1:42">
      <c r="A147" s="7" t="s">
        <v>46</v>
      </c>
      <c r="B147" s="7" t="s">
        <v>48</v>
      </c>
      <c r="C147" s="7" t="s">
        <v>135</v>
      </c>
      <c r="D147" s="4" t="s">
        <v>136</v>
      </c>
      <c r="E147" s="7" t="s">
        <v>97</v>
      </c>
      <c r="F147" s="7" t="s">
        <v>74</v>
      </c>
      <c r="G147" s="7" t="s">
        <v>120</v>
      </c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9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</row>
    <row r="148" spans="1:42">
      <c r="A148" s="7" t="s">
        <v>46</v>
      </c>
      <c r="B148" s="7" t="s">
        <v>48</v>
      </c>
      <c r="C148" s="7" t="s">
        <v>135</v>
      </c>
      <c r="D148" s="4" t="s">
        <v>136</v>
      </c>
      <c r="E148" s="7" t="s">
        <v>97</v>
      </c>
      <c r="F148" s="7" t="s">
        <v>74</v>
      </c>
      <c r="G148" s="7" t="s">
        <v>122</v>
      </c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9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</row>
    <row r="149" spans="1:42">
      <c r="A149" s="7" t="s">
        <v>46</v>
      </c>
      <c r="B149" s="7" t="s">
        <v>48</v>
      </c>
      <c r="C149" s="7" t="s">
        <v>135</v>
      </c>
      <c r="D149" s="4" t="s">
        <v>136</v>
      </c>
      <c r="E149" s="7" t="s">
        <v>97</v>
      </c>
      <c r="F149" s="7" t="s">
        <v>74</v>
      </c>
      <c r="G149" s="7" t="s">
        <v>124</v>
      </c>
      <c r="H149" s="17"/>
      <c r="I149" s="17"/>
      <c r="J149" s="17"/>
      <c r="K149" s="17"/>
      <c r="L149" s="17" t="s">
        <v>141</v>
      </c>
      <c r="M149" s="17" t="s">
        <v>148</v>
      </c>
      <c r="N149" s="17"/>
      <c r="O149" s="17"/>
      <c r="P149" s="17"/>
      <c r="Q149" s="17" t="s">
        <v>155</v>
      </c>
      <c r="R149" s="17" t="s">
        <v>161</v>
      </c>
      <c r="S149" s="17"/>
      <c r="T149" s="17"/>
      <c r="U149" s="19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</row>
    <row r="150" spans="1:42">
      <c r="A150" s="7" t="s">
        <v>46</v>
      </c>
      <c r="B150" s="7" t="s">
        <v>48</v>
      </c>
      <c r="C150" s="7" t="s">
        <v>135</v>
      </c>
      <c r="D150" s="4" t="s">
        <v>136</v>
      </c>
      <c r="E150" s="7" t="s">
        <v>97</v>
      </c>
      <c r="F150" s="7" t="s">
        <v>74</v>
      </c>
      <c r="G150" s="7" t="s">
        <v>125</v>
      </c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9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</row>
    <row r="151" spans="1:42">
      <c r="A151" s="7" t="s">
        <v>46</v>
      </c>
      <c r="B151" s="7" t="s">
        <v>48</v>
      </c>
      <c r="C151" s="7" t="s">
        <v>135</v>
      </c>
      <c r="D151" s="4" t="s">
        <v>136</v>
      </c>
      <c r="E151" s="7" t="s">
        <v>97</v>
      </c>
      <c r="F151" s="7" t="s">
        <v>74</v>
      </c>
      <c r="G151" s="7" t="s">
        <v>127</v>
      </c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9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</row>
    <row r="152" spans="1:42">
      <c r="A152" s="7" t="s">
        <v>46</v>
      </c>
      <c r="B152" s="7" t="s">
        <v>48</v>
      </c>
      <c r="C152" s="7" t="s">
        <v>137</v>
      </c>
      <c r="D152" s="4" t="s">
        <v>138</v>
      </c>
      <c r="E152" s="7" t="s">
        <v>52</v>
      </c>
      <c r="F152" s="7" t="s">
        <v>54</v>
      </c>
      <c r="G152" s="7" t="s">
        <v>56</v>
      </c>
      <c r="H152" s="6">
        <f>10.5/28*100</f>
        <v>37.5</v>
      </c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>
        <f>3/14*100</f>
        <v>21.428571428571427</v>
      </c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</row>
    <row r="153" spans="1:42">
      <c r="A153" s="7" t="s">
        <v>46</v>
      </c>
      <c r="B153" s="7" t="s">
        <v>48</v>
      </c>
      <c r="C153" s="7" t="s">
        <v>137</v>
      </c>
      <c r="D153" s="4" t="s">
        <v>138</v>
      </c>
      <c r="E153" s="7" t="s">
        <v>52</v>
      </c>
      <c r="F153" s="7" t="s">
        <v>54</v>
      </c>
      <c r="G153" s="7" t="s">
        <v>62</v>
      </c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</row>
    <row r="154" spans="1:42">
      <c r="A154" s="7" t="s">
        <v>46</v>
      </c>
      <c r="B154" s="7" t="s">
        <v>48</v>
      </c>
      <c r="C154" s="7" t="s">
        <v>137</v>
      </c>
      <c r="D154" s="4" t="s">
        <v>138</v>
      </c>
      <c r="E154" s="7" t="s">
        <v>52</v>
      </c>
      <c r="F154" s="7" t="s">
        <v>66</v>
      </c>
      <c r="G154" s="7" t="s">
        <v>68</v>
      </c>
      <c r="H154" s="17"/>
      <c r="I154" s="17">
        <f>1/6*100</f>
        <v>16.666666666666664</v>
      </c>
      <c r="J154" s="6"/>
      <c r="K154" s="17"/>
      <c r="L154" s="17">
        <f>3/6*100</f>
        <v>50</v>
      </c>
      <c r="M154" s="17"/>
      <c r="N154" s="17"/>
      <c r="O154" s="17">
        <f>2/4*100</f>
        <v>50</v>
      </c>
      <c r="P154" s="17"/>
      <c r="Q154" s="17"/>
      <c r="R154" s="17">
        <f>2/4*100</f>
        <v>50</v>
      </c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</row>
    <row r="155" spans="1:42">
      <c r="A155" s="7" t="s">
        <v>46</v>
      </c>
      <c r="B155" s="7" t="s">
        <v>48</v>
      </c>
      <c r="C155" s="7" t="s">
        <v>137</v>
      </c>
      <c r="D155" s="4" t="s">
        <v>138</v>
      </c>
      <c r="E155" s="7" t="s">
        <v>52</v>
      </c>
      <c r="F155" s="7" t="s">
        <v>66</v>
      </c>
      <c r="G155" s="7" t="s">
        <v>72</v>
      </c>
      <c r="H155" s="17"/>
      <c r="I155" s="17">
        <f>2/4*100</f>
        <v>50</v>
      </c>
      <c r="J155" s="6">
        <f>6/12*100</f>
        <v>50</v>
      </c>
      <c r="K155" s="6">
        <f>5/12*100</f>
        <v>41.666666666666671</v>
      </c>
      <c r="L155" s="17">
        <f>1/4*100</f>
        <v>25</v>
      </c>
      <c r="M155" s="6">
        <f>9/12*100</f>
        <v>75</v>
      </c>
      <c r="N155" s="17">
        <f>9/12*100</f>
        <v>75</v>
      </c>
      <c r="O155" s="17">
        <f>4/4*100</f>
        <v>100</v>
      </c>
      <c r="P155" s="6">
        <f>11/12*100</f>
        <v>91.666666666666657</v>
      </c>
      <c r="Q155" s="17">
        <f>10/12*100</f>
        <v>83.333333333333343</v>
      </c>
      <c r="R155" s="17">
        <f>3/4*100</f>
        <v>75</v>
      </c>
      <c r="S155" s="17"/>
      <c r="T155" s="6">
        <f>11/12*100</f>
        <v>91.666666666666657</v>
      </c>
      <c r="U155" s="17">
        <f>10/12*100</f>
        <v>83.333333333333343</v>
      </c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</row>
    <row r="156" spans="1:42">
      <c r="A156" s="7" t="s">
        <v>46</v>
      </c>
      <c r="B156" s="7" t="s">
        <v>48</v>
      </c>
      <c r="C156" s="7" t="s">
        <v>137</v>
      </c>
      <c r="D156" s="4" t="s">
        <v>138</v>
      </c>
      <c r="E156" s="7" t="s">
        <v>52</v>
      </c>
      <c r="F156" s="7" t="s">
        <v>74</v>
      </c>
      <c r="G156" s="7" t="s">
        <v>76</v>
      </c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</row>
    <row r="157" spans="1:42">
      <c r="A157" s="7" t="s">
        <v>46</v>
      </c>
      <c r="B157" s="7" t="s">
        <v>48</v>
      </c>
      <c r="C157" s="7" t="s">
        <v>137</v>
      </c>
      <c r="D157" s="4" t="s">
        <v>138</v>
      </c>
      <c r="E157" s="7" t="s">
        <v>52</v>
      </c>
      <c r="F157" s="7" t="s">
        <v>78</v>
      </c>
      <c r="G157" s="7" t="s">
        <v>80</v>
      </c>
      <c r="H157" s="17"/>
      <c r="I157" s="17">
        <v>70</v>
      </c>
      <c r="J157" s="17">
        <v>70</v>
      </c>
      <c r="K157" s="17">
        <v>90</v>
      </c>
      <c r="L157" s="17">
        <v>70</v>
      </c>
      <c r="M157" s="17">
        <v>70</v>
      </c>
      <c r="N157" s="17">
        <v>70</v>
      </c>
      <c r="O157" s="17">
        <v>70</v>
      </c>
      <c r="P157" s="17">
        <v>90</v>
      </c>
      <c r="Q157" s="17">
        <v>50</v>
      </c>
      <c r="R157" s="17">
        <v>70</v>
      </c>
      <c r="S157" s="17">
        <v>50</v>
      </c>
      <c r="T157" s="17">
        <v>90</v>
      </c>
      <c r="U157" s="17">
        <v>70</v>
      </c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</row>
    <row r="158" spans="1:42">
      <c r="A158" s="7" t="s">
        <v>46</v>
      </c>
      <c r="B158" s="7" t="s">
        <v>48</v>
      </c>
      <c r="C158" s="7" t="s">
        <v>137</v>
      </c>
      <c r="D158" s="4" t="s">
        <v>138</v>
      </c>
      <c r="E158" s="7" t="s">
        <v>52</v>
      </c>
      <c r="F158" s="7" t="s">
        <v>66</v>
      </c>
      <c r="G158" s="7" t="s">
        <v>81</v>
      </c>
      <c r="H158" s="6">
        <f>10/28*100</f>
        <v>35.714285714285715</v>
      </c>
      <c r="I158" s="19"/>
      <c r="J158" s="17">
        <f>19/20*100</f>
        <v>95</v>
      </c>
      <c r="K158" s="17">
        <f>20/20*100</f>
        <v>100</v>
      </c>
      <c r="L158" s="17">
        <f>17/17*100</f>
        <v>100</v>
      </c>
      <c r="M158" s="17">
        <f>14/20*100</f>
        <v>70</v>
      </c>
      <c r="N158" s="17">
        <f>20/20*100</f>
        <v>100</v>
      </c>
      <c r="O158" s="17">
        <f>20/20*100</f>
        <v>100</v>
      </c>
      <c r="P158" s="17">
        <f>20/20*100</f>
        <v>100</v>
      </c>
      <c r="Q158" s="17">
        <f>20/20*100</f>
        <v>100</v>
      </c>
      <c r="R158" s="17">
        <f>20/20*100</f>
        <v>100</v>
      </c>
      <c r="S158" s="17">
        <f>7/14*100</f>
        <v>50</v>
      </c>
      <c r="T158" s="17">
        <f>19/20*100</f>
        <v>95</v>
      </c>
      <c r="U158" s="17">
        <f>19/20*100</f>
        <v>95</v>
      </c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</row>
    <row r="159" spans="1:42">
      <c r="A159" s="7" t="s">
        <v>46</v>
      </c>
      <c r="B159" s="7" t="s">
        <v>48</v>
      </c>
      <c r="C159" s="7" t="s">
        <v>137</v>
      </c>
      <c r="D159" s="4" t="s">
        <v>138</v>
      </c>
      <c r="E159" s="7" t="s">
        <v>83</v>
      </c>
      <c r="F159" s="7" t="s">
        <v>54</v>
      </c>
      <c r="G159" s="7" t="s">
        <v>56</v>
      </c>
      <c r="H159" s="17">
        <f>3/11*100</f>
        <v>27.27272727272727</v>
      </c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</row>
    <row r="160" spans="1:42">
      <c r="A160" s="7" t="s">
        <v>46</v>
      </c>
      <c r="B160" s="7" t="s">
        <v>48</v>
      </c>
      <c r="C160" s="7" t="s">
        <v>137</v>
      </c>
      <c r="D160" s="4" t="s">
        <v>138</v>
      </c>
      <c r="E160" s="7" t="s">
        <v>83</v>
      </c>
      <c r="F160" s="7" t="s">
        <v>54</v>
      </c>
      <c r="G160" s="7" t="s">
        <v>86</v>
      </c>
      <c r="H160" s="17"/>
      <c r="I160" s="17">
        <f>2/3*100</f>
        <v>66.666666666666657</v>
      </c>
      <c r="J160" s="17">
        <v>0</v>
      </c>
      <c r="K160" s="17">
        <f>2/3*100</f>
        <v>66.666666666666657</v>
      </c>
      <c r="L160" s="17">
        <f>1/6*100</f>
        <v>16.666666666666664</v>
      </c>
      <c r="M160" s="17">
        <f>2/3*100</f>
        <v>66.666666666666657</v>
      </c>
      <c r="N160" s="17">
        <f>1/3*100</f>
        <v>33.333333333333329</v>
      </c>
      <c r="O160" s="17">
        <v>0</v>
      </c>
      <c r="P160" s="17">
        <f>1/3*100</f>
        <v>33.333333333333329</v>
      </c>
      <c r="Q160" s="17">
        <f>2/3*100</f>
        <v>66.666666666666657</v>
      </c>
      <c r="R160" s="17">
        <f>3/5*100</f>
        <v>60</v>
      </c>
      <c r="S160" s="17">
        <f>2/6*100</f>
        <v>33.333333333333329</v>
      </c>
      <c r="T160" s="17">
        <f>3/3*100</f>
        <v>100</v>
      </c>
      <c r="U160" s="17">
        <f>1/5*100</f>
        <v>20</v>
      </c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</row>
    <row r="161" spans="1:42">
      <c r="A161" s="7" t="s">
        <v>46</v>
      </c>
      <c r="B161" s="7" t="s">
        <v>48</v>
      </c>
      <c r="C161" s="7" t="s">
        <v>137</v>
      </c>
      <c r="D161" s="4" t="s">
        <v>138</v>
      </c>
      <c r="E161" s="7" t="s">
        <v>83</v>
      </c>
      <c r="F161" s="7" t="s">
        <v>66</v>
      </c>
      <c r="G161" s="7" t="s">
        <v>88</v>
      </c>
      <c r="H161" s="17"/>
      <c r="I161" s="17">
        <f>1/2*100</f>
        <v>50</v>
      </c>
      <c r="J161" s="17">
        <f>4/6*100</f>
        <v>66.666666666666657</v>
      </c>
      <c r="K161" s="17">
        <f>3/6*100</f>
        <v>50</v>
      </c>
      <c r="L161" s="17">
        <f>4/6*100</f>
        <v>66.666666666666657</v>
      </c>
      <c r="M161" s="17">
        <f>2/2*100</f>
        <v>100</v>
      </c>
      <c r="N161" s="17">
        <f>3/6*100</f>
        <v>50</v>
      </c>
      <c r="O161" s="17">
        <f>4/6*100</f>
        <v>66.666666666666657</v>
      </c>
      <c r="P161" s="17">
        <f>3/8*100</f>
        <v>37.5</v>
      </c>
      <c r="Q161" s="17">
        <f>1/2*100</f>
        <v>50</v>
      </c>
      <c r="R161" s="17">
        <f>4/6*100</f>
        <v>66.666666666666657</v>
      </c>
      <c r="S161" s="17">
        <f>4/8*100</f>
        <v>50</v>
      </c>
      <c r="T161" s="17">
        <f>5/10*100</f>
        <v>50</v>
      </c>
      <c r="U161" s="17">
        <f>1/2*100</f>
        <v>50</v>
      </c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</row>
    <row r="162" spans="1:42">
      <c r="A162" s="7" t="s">
        <v>46</v>
      </c>
      <c r="B162" s="7" t="s">
        <v>48</v>
      </c>
      <c r="C162" s="7" t="s">
        <v>137</v>
      </c>
      <c r="D162" s="4" t="s">
        <v>138</v>
      </c>
      <c r="E162" s="7" t="s">
        <v>83</v>
      </c>
      <c r="F162" s="7" t="s">
        <v>66</v>
      </c>
      <c r="G162" s="7" t="s">
        <v>90</v>
      </c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</row>
    <row r="163" spans="1:42">
      <c r="A163" s="7" t="s">
        <v>46</v>
      </c>
      <c r="B163" s="7" t="s">
        <v>48</v>
      </c>
      <c r="C163" s="7" t="s">
        <v>137</v>
      </c>
      <c r="D163" s="4" t="s">
        <v>138</v>
      </c>
      <c r="E163" s="7" t="s">
        <v>83</v>
      </c>
      <c r="F163" s="7" t="s">
        <v>66</v>
      </c>
      <c r="G163" s="7" t="s">
        <v>92</v>
      </c>
      <c r="H163" s="17"/>
      <c r="I163" s="17">
        <f>8/11*100</f>
        <v>72.727272727272734</v>
      </c>
      <c r="J163" s="17">
        <f>4/14*100</f>
        <v>28.571428571428569</v>
      </c>
      <c r="K163" s="17">
        <f>8/12*100</f>
        <v>66.666666666666657</v>
      </c>
      <c r="L163" s="17">
        <f>6/13*100</f>
        <v>46.153846153846153</v>
      </c>
      <c r="M163" s="17">
        <f>6/11*100</f>
        <v>54.54545454545454</v>
      </c>
      <c r="N163" s="17">
        <f>4/13*100</f>
        <v>30.76923076923077</v>
      </c>
      <c r="O163" s="17">
        <f>8/14*100</f>
        <v>57.142857142857139</v>
      </c>
      <c r="P163" s="17">
        <f>6/15*100</f>
        <v>40</v>
      </c>
      <c r="Q163" s="17">
        <f>3/13*100</f>
        <v>23.076923076923077</v>
      </c>
      <c r="R163" s="17">
        <f>6/13*100</f>
        <v>46.153846153846153</v>
      </c>
      <c r="S163" s="17">
        <f>3/14*100</f>
        <v>21.428571428571427</v>
      </c>
      <c r="T163" s="17">
        <f>3/20*100</f>
        <v>15</v>
      </c>
      <c r="U163" s="17">
        <f>5/14*100</f>
        <v>35.714285714285715</v>
      </c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</row>
    <row r="164" spans="1:42">
      <c r="A164" s="7" t="s">
        <v>46</v>
      </c>
      <c r="B164" s="7" t="s">
        <v>48</v>
      </c>
      <c r="C164" s="7" t="s">
        <v>137</v>
      </c>
      <c r="D164" s="4" t="s">
        <v>138</v>
      </c>
      <c r="E164" s="7" t="s">
        <v>83</v>
      </c>
      <c r="F164" s="7" t="s">
        <v>74</v>
      </c>
      <c r="G164" s="7" t="s">
        <v>93</v>
      </c>
      <c r="H164" s="17"/>
      <c r="I164" s="19"/>
      <c r="J164" s="17" t="s">
        <v>141</v>
      </c>
      <c r="K164" s="17" t="s">
        <v>141</v>
      </c>
      <c r="L164" s="17" t="s">
        <v>141</v>
      </c>
      <c r="M164" s="17" t="s">
        <v>149</v>
      </c>
      <c r="N164" s="17" t="s">
        <v>141</v>
      </c>
      <c r="O164" s="17" t="s">
        <v>146</v>
      </c>
      <c r="P164" s="17" t="s">
        <v>152</v>
      </c>
      <c r="Q164" s="17" t="s">
        <v>155</v>
      </c>
      <c r="R164" s="17" t="s">
        <v>161</v>
      </c>
      <c r="S164" s="17" t="s">
        <v>156</v>
      </c>
      <c r="T164" s="17" t="s">
        <v>160</v>
      </c>
      <c r="U164" s="17" t="s">
        <v>163</v>
      </c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</row>
    <row r="165" spans="1:42">
      <c r="A165" s="7" t="s">
        <v>46</v>
      </c>
      <c r="B165" s="7" t="s">
        <v>48</v>
      </c>
      <c r="C165" s="7" t="s">
        <v>137</v>
      </c>
      <c r="D165" s="4" t="s">
        <v>138</v>
      </c>
      <c r="E165" s="7" t="s">
        <v>83</v>
      </c>
      <c r="F165" s="7" t="s">
        <v>78</v>
      </c>
      <c r="G165" s="7" t="s">
        <v>80</v>
      </c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</row>
    <row r="166" spans="1:42">
      <c r="A166" s="7" t="s">
        <v>46</v>
      </c>
      <c r="B166" s="7" t="s">
        <v>48</v>
      </c>
      <c r="C166" s="7" t="s">
        <v>137</v>
      </c>
      <c r="D166" s="4" t="s">
        <v>138</v>
      </c>
      <c r="E166" s="7" t="s">
        <v>83</v>
      </c>
      <c r="F166" s="7" t="s">
        <v>66</v>
      </c>
      <c r="G166" s="7" t="s">
        <v>95</v>
      </c>
      <c r="H166" s="17">
        <f>6/11*100</f>
        <v>54.54545454545454</v>
      </c>
      <c r="I166" s="19"/>
      <c r="J166" s="17">
        <f>3/10*100</f>
        <v>30</v>
      </c>
      <c r="K166" s="17">
        <f>3/10*100</f>
        <v>30</v>
      </c>
      <c r="L166" s="17">
        <f>5/10*100</f>
        <v>50</v>
      </c>
      <c r="M166" s="17">
        <v>0</v>
      </c>
      <c r="N166" s="17">
        <f>2/10*100</f>
        <v>20</v>
      </c>
      <c r="O166" s="17">
        <f>5/10*100</f>
        <v>50</v>
      </c>
      <c r="P166" s="17">
        <f>4/10*100</f>
        <v>40</v>
      </c>
      <c r="Q166" s="17">
        <f>5/10*100</f>
        <v>50</v>
      </c>
      <c r="R166" s="17">
        <f>1/10*100</f>
        <v>10</v>
      </c>
      <c r="S166" s="6">
        <f>3/10*100</f>
        <v>30</v>
      </c>
      <c r="T166" s="17">
        <f>2.5/10*100</f>
        <v>25</v>
      </c>
      <c r="U166" s="17">
        <f>5.5/10*100</f>
        <v>55.000000000000007</v>
      </c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</row>
    <row r="167" spans="1:42">
      <c r="A167" s="7" t="s">
        <v>46</v>
      </c>
      <c r="B167" s="7" t="s">
        <v>48</v>
      </c>
      <c r="C167" s="7" t="s">
        <v>137</v>
      </c>
      <c r="D167" s="4" t="s">
        <v>138</v>
      </c>
      <c r="E167" s="7" t="s">
        <v>97</v>
      </c>
      <c r="F167" s="7" t="s">
        <v>54</v>
      </c>
      <c r="G167" s="7" t="s">
        <v>99</v>
      </c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</row>
    <row r="168" spans="1:42">
      <c r="A168" s="7" t="s">
        <v>46</v>
      </c>
      <c r="B168" s="7" t="s">
        <v>48</v>
      </c>
      <c r="C168" s="7" t="s">
        <v>137</v>
      </c>
      <c r="D168" s="4" t="s">
        <v>138</v>
      </c>
      <c r="E168" s="7" t="s">
        <v>97</v>
      </c>
      <c r="F168" s="7" t="s">
        <v>66</v>
      </c>
      <c r="G168" s="7" t="s">
        <v>101</v>
      </c>
      <c r="H168" s="17"/>
      <c r="I168" s="17">
        <f>2*100/4</f>
        <v>50</v>
      </c>
      <c r="J168" s="6">
        <f>2*100/4</f>
        <v>50</v>
      </c>
      <c r="K168" s="6">
        <f>2.5*100/4</f>
        <v>62.5</v>
      </c>
      <c r="L168" s="17"/>
      <c r="M168" s="17"/>
      <c r="N168" s="6">
        <f>2.5*100/4</f>
        <v>62.5</v>
      </c>
      <c r="O168" s="6">
        <f>2*100/4</f>
        <v>50</v>
      </c>
      <c r="P168" s="6">
        <f>2*100/4</f>
        <v>50</v>
      </c>
      <c r="Q168" s="17"/>
      <c r="R168" s="17"/>
      <c r="S168" s="6">
        <f>2*100/4</f>
        <v>50</v>
      </c>
      <c r="T168" s="6">
        <f>2*100/4</f>
        <v>50</v>
      </c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</row>
    <row r="169" spans="1:42">
      <c r="A169" s="7" t="s">
        <v>46</v>
      </c>
      <c r="B169" s="7" t="s">
        <v>48</v>
      </c>
      <c r="C169" s="7" t="s">
        <v>137</v>
      </c>
      <c r="D169" s="4" t="s">
        <v>138</v>
      </c>
      <c r="E169" s="7" t="s">
        <v>97</v>
      </c>
      <c r="F169" s="7" t="s">
        <v>74</v>
      </c>
      <c r="G169" s="7" t="s">
        <v>104</v>
      </c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</row>
    <row r="170" spans="1:42">
      <c r="A170" s="7" t="s">
        <v>46</v>
      </c>
      <c r="B170" s="7" t="s">
        <v>48</v>
      </c>
      <c r="C170" s="7" t="s">
        <v>137</v>
      </c>
      <c r="D170" s="4" t="s">
        <v>138</v>
      </c>
      <c r="E170" s="7" t="s">
        <v>97</v>
      </c>
      <c r="F170" s="7" t="s">
        <v>74</v>
      </c>
      <c r="G170" s="7" t="s">
        <v>106</v>
      </c>
      <c r="H170" s="17"/>
      <c r="I170" s="17" t="s">
        <v>141</v>
      </c>
      <c r="J170" s="17" t="s">
        <v>141</v>
      </c>
      <c r="K170" s="17" t="s">
        <v>144</v>
      </c>
      <c r="L170" s="17"/>
      <c r="M170" s="17"/>
      <c r="N170" s="17" t="s">
        <v>141</v>
      </c>
      <c r="O170" s="17" t="s">
        <v>146</v>
      </c>
      <c r="P170" s="17" t="s">
        <v>152</v>
      </c>
      <c r="Q170" s="17"/>
      <c r="R170" s="17"/>
      <c r="S170" s="17" t="s">
        <v>156</v>
      </c>
      <c r="T170" s="17" t="s">
        <v>160</v>
      </c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</row>
    <row r="171" spans="1:42">
      <c r="A171" s="7" t="s">
        <v>46</v>
      </c>
      <c r="B171" s="7" t="s">
        <v>48</v>
      </c>
      <c r="C171" s="7" t="s">
        <v>137</v>
      </c>
      <c r="D171" s="4" t="s">
        <v>138</v>
      </c>
      <c r="E171" s="7" t="s">
        <v>97</v>
      </c>
      <c r="F171" s="7" t="s">
        <v>74</v>
      </c>
      <c r="G171" s="7" t="s">
        <v>108</v>
      </c>
      <c r="H171" s="17"/>
      <c r="I171" s="17" t="s">
        <v>141</v>
      </c>
      <c r="J171" s="17" t="s">
        <v>141</v>
      </c>
      <c r="K171" s="17" t="s">
        <v>144</v>
      </c>
      <c r="L171" s="17"/>
      <c r="M171" s="17"/>
      <c r="N171" s="17" t="s">
        <v>141</v>
      </c>
      <c r="O171" s="17" t="s">
        <v>146</v>
      </c>
      <c r="P171" s="17" t="s">
        <v>152</v>
      </c>
      <c r="Q171" s="17"/>
      <c r="R171" s="17"/>
      <c r="S171" s="17" t="s">
        <v>156</v>
      </c>
      <c r="T171" s="17" t="s">
        <v>160</v>
      </c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</row>
    <row r="172" spans="1:42">
      <c r="A172" s="7" t="s">
        <v>46</v>
      </c>
      <c r="B172" s="7" t="s">
        <v>48</v>
      </c>
      <c r="C172" s="7" t="s">
        <v>137</v>
      </c>
      <c r="D172" s="4" t="s">
        <v>138</v>
      </c>
      <c r="E172" s="7" t="s">
        <v>97</v>
      </c>
      <c r="F172" s="7" t="s">
        <v>78</v>
      </c>
      <c r="G172" s="7" t="s">
        <v>110</v>
      </c>
      <c r="H172" s="17"/>
      <c r="I172" s="19" t="s">
        <v>145</v>
      </c>
      <c r="J172" s="17">
        <f>2/4*100</f>
        <v>50</v>
      </c>
      <c r="K172" s="17">
        <f>2.5/4*100</f>
        <v>62.5</v>
      </c>
      <c r="L172" s="17"/>
      <c r="M172" s="17"/>
      <c r="N172" s="17">
        <f>2.5/4*100</f>
        <v>62.5</v>
      </c>
      <c r="O172" s="6">
        <f>2.5/4*100</f>
        <v>62.5</v>
      </c>
      <c r="P172" s="17">
        <f>2/4*100</f>
        <v>50</v>
      </c>
      <c r="Q172" s="17"/>
      <c r="R172" s="17"/>
      <c r="S172" s="17">
        <f>2.5/4*100</f>
        <v>62.5</v>
      </c>
      <c r="T172" s="6">
        <f>2.5/4*100</f>
        <v>62.5</v>
      </c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</row>
    <row r="173" spans="1:42">
      <c r="A173" s="7" t="s">
        <v>46</v>
      </c>
      <c r="B173" s="7" t="s">
        <v>48</v>
      </c>
      <c r="C173" s="7" t="s">
        <v>137</v>
      </c>
      <c r="D173" s="4" t="s">
        <v>138</v>
      </c>
      <c r="E173" s="7" t="s">
        <v>97</v>
      </c>
      <c r="F173" s="7" t="s">
        <v>54</v>
      </c>
      <c r="G173" s="7" t="s">
        <v>112</v>
      </c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</row>
    <row r="174" spans="1:42">
      <c r="A174" s="7" t="s">
        <v>46</v>
      </c>
      <c r="B174" s="7" t="s">
        <v>48</v>
      </c>
      <c r="C174" s="7" t="s">
        <v>137</v>
      </c>
      <c r="D174" s="4" t="s">
        <v>138</v>
      </c>
      <c r="E174" s="7" t="s">
        <v>97</v>
      </c>
      <c r="F174" s="7" t="s">
        <v>66</v>
      </c>
      <c r="G174" s="7" t="s">
        <v>114</v>
      </c>
      <c r="H174" s="17">
        <f>18/30*100</f>
        <v>60</v>
      </c>
      <c r="I174" s="17"/>
      <c r="J174" s="17"/>
      <c r="K174" s="17"/>
      <c r="L174" s="17">
        <f>20/30*100</f>
        <v>66.666666666666657</v>
      </c>
      <c r="M174" s="17">
        <f>20/30*100</f>
        <v>66.666666666666657</v>
      </c>
      <c r="N174" s="17"/>
      <c r="O174" s="17"/>
      <c r="P174" s="17"/>
      <c r="Q174" s="17">
        <f>19/30*100</f>
        <v>63.333333333333329</v>
      </c>
      <c r="R174" s="17">
        <f>19/30*100</f>
        <v>63.333333333333329</v>
      </c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</row>
    <row r="175" spans="1:42">
      <c r="A175" s="7" t="s">
        <v>46</v>
      </c>
      <c r="B175" s="7" t="s">
        <v>48</v>
      </c>
      <c r="C175" s="7" t="s">
        <v>137</v>
      </c>
      <c r="D175" s="4" t="s">
        <v>138</v>
      </c>
      <c r="E175" s="7" t="s">
        <v>97</v>
      </c>
      <c r="F175" s="7" t="s">
        <v>78</v>
      </c>
      <c r="G175" s="7" t="s">
        <v>116</v>
      </c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</row>
    <row r="176" spans="1:42">
      <c r="A176" s="7" t="s">
        <v>46</v>
      </c>
      <c r="B176" s="7" t="s">
        <v>48</v>
      </c>
      <c r="C176" s="7" t="s">
        <v>137</v>
      </c>
      <c r="D176" s="4" t="s">
        <v>138</v>
      </c>
      <c r="E176" s="7" t="s">
        <v>97</v>
      </c>
      <c r="F176" s="7" t="s">
        <v>74</v>
      </c>
      <c r="G176" s="7" t="s">
        <v>118</v>
      </c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</row>
    <row r="177" spans="1:42">
      <c r="A177" s="7" t="s">
        <v>46</v>
      </c>
      <c r="B177" s="7" t="s">
        <v>48</v>
      </c>
      <c r="C177" s="7" t="s">
        <v>137</v>
      </c>
      <c r="D177" s="4" t="s">
        <v>138</v>
      </c>
      <c r="E177" s="7" t="s">
        <v>97</v>
      </c>
      <c r="F177" s="7" t="s">
        <v>74</v>
      </c>
      <c r="G177" s="7" t="s">
        <v>120</v>
      </c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</row>
    <row r="178" spans="1:42">
      <c r="A178" s="7" t="s">
        <v>46</v>
      </c>
      <c r="B178" s="7" t="s">
        <v>48</v>
      </c>
      <c r="C178" s="7" t="s">
        <v>137</v>
      </c>
      <c r="D178" s="4" t="s">
        <v>138</v>
      </c>
      <c r="E178" s="7" t="s">
        <v>97</v>
      </c>
      <c r="F178" s="7" t="s">
        <v>74</v>
      </c>
      <c r="G178" s="7" t="s">
        <v>122</v>
      </c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</row>
    <row r="179" spans="1:42">
      <c r="A179" s="7" t="s">
        <v>46</v>
      </c>
      <c r="B179" s="7" t="s">
        <v>48</v>
      </c>
      <c r="C179" s="7" t="s">
        <v>137</v>
      </c>
      <c r="D179" s="4" t="s">
        <v>138</v>
      </c>
      <c r="E179" s="7" t="s">
        <v>97</v>
      </c>
      <c r="F179" s="7" t="s">
        <v>74</v>
      </c>
      <c r="G179" s="7" t="s">
        <v>124</v>
      </c>
      <c r="H179" s="17"/>
      <c r="I179" s="17"/>
      <c r="J179" s="17"/>
      <c r="K179" s="17"/>
      <c r="L179" s="17" t="s">
        <v>141</v>
      </c>
      <c r="M179" s="17" t="s">
        <v>150</v>
      </c>
      <c r="N179" s="17"/>
      <c r="O179" s="17"/>
      <c r="P179" s="17"/>
      <c r="Q179" s="17" t="s">
        <v>155</v>
      </c>
      <c r="R179" s="17" t="s">
        <v>161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</row>
    <row r="180" spans="1:42">
      <c r="A180" s="7" t="s">
        <v>46</v>
      </c>
      <c r="B180" s="7" t="s">
        <v>48</v>
      </c>
      <c r="C180" s="7" t="s">
        <v>137</v>
      </c>
      <c r="D180" s="4" t="s">
        <v>138</v>
      </c>
      <c r="E180" s="7" t="s">
        <v>97</v>
      </c>
      <c r="F180" s="7" t="s">
        <v>74</v>
      </c>
      <c r="G180" s="7" t="s">
        <v>125</v>
      </c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</row>
    <row r="181" spans="1:42">
      <c r="A181" s="7" t="s">
        <v>46</v>
      </c>
      <c r="B181" s="7" t="s">
        <v>48</v>
      </c>
      <c r="C181" s="7" t="s">
        <v>137</v>
      </c>
      <c r="D181" s="4" t="s">
        <v>138</v>
      </c>
      <c r="E181" s="7" t="s">
        <v>97</v>
      </c>
      <c r="F181" s="7" t="s">
        <v>74</v>
      </c>
      <c r="G181" s="7" t="s">
        <v>127</v>
      </c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</row>
    <row r="182" spans="1:42">
      <c r="A182" s="7" t="s">
        <v>46</v>
      </c>
      <c r="B182" s="7" t="s">
        <v>48</v>
      </c>
      <c r="C182" s="7" t="s">
        <v>139</v>
      </c>
      <c r="D182" s="4" t="s">
        <v>140</v>
      </c>
      <c r="E182" s="7" t="s">
        <v>52</v>
      </c>
      <c r="F182" s="7" t="s">
        <v>54</v>
      </c>
      <c r="G182" s="7" t="s">
        <v>56</v>
      </c>
      <c r="H182" s="6">
        <f>8/28*100</f>
        <v>28.571428571428569</v>
      </c>
      <c r="I182" s="17"/>
      <c r="J182" s="17"/>
      <c r="K182" s="17"/>
      <c r="L182" s="17"/>
      <c r="M182" s="17"/>
      <c r="N182" s="17"/>
      <c r="O182" s="19"/>
      <c r="P182" s="19"/>
      <c r="Q182" s="19"/>
      <c r="R182" s="19"/>
      <c r="S182" s="19"/>
      <c r="T182" s="19"/>
      <c r="U182" s="19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</row>
    <row r="183" spans="1:42">
      <c r="A183" s="7" t="s">
        <v>46</v>
      </c>
      <c r="B183" s="7" t="s">
        <v>48</v>
      </c>
      <c r="C183" s="7" t="s">
        <v>139</v>
      </c>
      <c r="D183" s="4" t="s">
        <v>140</v>
      </c>
      <c r="E183" s="7" t="s">
        <v>52</v>
      </c>
      <c r="F183" s="7" t="s">
        <v>54</v>
      </c>
      <c r="G183" s="7" t="s">
        <v>62</v>
      </c>
      <c r="H183" s="17"/>
      <c r="I183" s="17"/>
      <c r="J183" s="17"/>
      <c r="K183" s="17"/>
      <c r="L183" s="17"/>
      <c r="M183" s="17"/>
      <c r="N183" s="17"/>
      <c r="O183" s="19"/>
      <c r="P183" s="19"/>
      <c r="Q183" s="19"/>
      <c r="R183" s="19"/>
      <c r="S183" s="19"/>
      <c r="T183" s="19"/>
      <c r="U183" s="19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</row>
    <row r="184" spans="1:42">
      <c r="A184" s="7" t="s">
        <v>46</v>
      </c>
      <c r="B184" s="7" t="s">
        <v>48</v>
      </c>
      <c r="C184" s="7" t="s">
        <v>139</v>
      </c>
      <c r="D184" s="4" t="s">
        <v>140</v>
      </c>
      <c r="E184" s="7" t="s">
        <v>52</v>
      </c>
      <c r="F184" s="7" t="s">
        <v>66</v>
      </c>
      <c r="G184" s="7" t="s">
        <v>68</v>
      </c>
      <c r="H184" s="17"/>
      <c r="I184" s="17">
        <f>5/6*100</f>
        <v>83.333333333333343</v>
      </c>
      <c r="J184" s="6"/>
      <c r="K184" s="17"/>
      <c r="L184" s="17">
        <f>4/6*100</f>
        <v>66.666666666666657</v>
      </c>
      <c r="M184" s="17"/>
      <c r="N184" s="17"/>
      <c r="O184" s="19"/>
      <c r="P184" s="19"/>
      <c r="Q184" s="19"/>
      <c r="R184" s="19"/>
      <c r="S184" s="19"/>
      <c r="T184" s="19"/>
      <c r="U184" s="19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</row>
    <row r="185" spans="1:42">
      <c r="A185" s="7" t="s">
        <v>46</v>
      </c>
      <c r="B185" s="7" t="s">
        <v>48</v>
      </c>
      <c r="C185" s="7" t="s">
        <v>139</v>
      </c>
      <c r="D185" s="4" t="s">
        <v>140</v>
      </c>
      <c r="E185" s="7" t="s">
        <v>52</v>
      </c>
      <c r="F185" s="7" t="s">
        <v>66</v>
      </c>
      <c r="G185" s="7" t="s">
        <v>72</v>
      </c>
      <c r="H185" s="17"/>
      <c r="I185" s="17">
        <f>1/4*100</f>
        <v>25</v>
      </c>
      <c r="J185" s="6">
        <f>6/12*100</f>
        <v>50</v>
      </c>
      <c r="K185" s="6">
        <f>5/12*100</f>
        <v>41.666666666666671</v>
      </c>
      <c r="L185" s="17">
        <v>0</v>
      </c>
      <c r="M185" s="6">
        <f>8/12*100</f>
        <v>66.666666666666657</v>
      </c>
      <c r="N185" s="17">
        <f>7/12*100</f>
        <v>58.333333333333336</v>
      </c>
      <c r="O185" s="19"/>
      <c r="P185" s="19"/>
      <c r="Q185" s="19"/>
      <c r="R185" s="19"/>
      <c r="S185" s="19"/>
      <c r="T185" s="19"/>
      <c r="U185" s="19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</row>
    <row r="186" spans="1:42">
      <c r="A186" s="7" t="s">
        <v>46</v>
      </c>
      <c r="B186" s="7" t="s">
        <v>48</v>
      </c>
      <c r="C186" s="7" t="s">
        <v>139</v>
      </c>
      <c r="D186" s="4" t="s">
        <v>140</v>
      </c>
      <c r="E186" s="7" t="s">
        <v>52</v>
      </c>
      <c r="F186" s="7" t="s">
        <v>74</v>
      </c>
      <c r="G186" s="7" t="s">
        <v>76</v>
      </c>
      <c r="H186" s="17"/>
      <c r="I186" s="17"/>
      <c r="J186" s="17"/>
      <c r="K186" s="17"/>
      <c r="L186" s="17"/>
      <c r="M186" s="17"/>
      <c r="N186" s="17"/>
      <c r="O186" s="19"/>
      <c r="P186" s="19"/>
      <c r="Q186" s="19"/>
      <c r="R186" s="19"/>
      <c r="S186" s="19"/>
      <c r="T186" s="19"/>
      <c r="U186" s="19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</row>
    <row r="187" spans="1:42">
      <c r="A187" s="7" t="s">
        <v>46</v>
      </c>
      <c r="B187" s="7" t="s">
        <v>48</v>
      </c>
      <c r="C187" s="7" t="s">
        <v>139</v>
      </c>
      <c r="D187" s="4" t="s">
        <v>140</v>
      </c>
      <c r="E187" s="7" t="s">
        <v>52</v>
      </c>
      <c r="F187" s="7" t="s">
        <v>78</v>
      </c>
      <c r="G187" s="7" t="s">
        <v>80</v>
      </c>
      <c r="H187" s="17"/>
      <c r="I187" s="17">
        <v>70</v>
      </c>
      <c r="J187" s="17">
        <v>50</v>
      </c>
      <c r="K187" s="17">
        <v>50</v>
      </c>
      <c r="L187" s="17">
        <v>70</v>
      </c>
      <c r="M187" s="17">
        <v>70</v>
      </c>
      <c r="N187" s="17">
        <v>70</v>
      </c>
      <c r="O187" s="19"/>
      <c r="P187" s="19"/>
      <c r="Q187" s="19"/>
      <c r="R187" s="19"/>
      <c r="S187" s="19"/>
      <c r="T187" s="19"/>
      <c r="U187" s="19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</row>
    <row r="188" spans="1:42">
      <c r="A188" s="7" t="s">
        <v>46</v>
      </c>
      <c r="B188" s="7" t="s">
        <v>48</v>
      </c>
      <c r="C188" s="7" t="s">
        <v>139</v>
      </c>
      <c r="D188" s="4" t="s">
        <v>140</v>
      </c>
      <c r="E188" s="7" t="s">
        <v>52</v>
      </c>
      <c r="F188" s="7" t="s">
        <v>66</v>
      </c>
      <c r="G188" s="7" t="s">
        <v>81</v>
      </c>
      <c r="H188" s="6">
        <f>10/28*100</f>
        <v>35.714285714285715</v>
      </c>
      <c r="I188" s="19"/>
      <c r="J188" s="17">
        <f>13/20*100</f>
        <v>65</v>
      </c>
      <c r="K188" s="17">
        <f>19/20*100</f>
        <v>95</v>
      </c>
      <c r="L188" s="17">
        <f>13/17*100</f>
        <v>76.470588235294116</v>
      </c>
      <c r="M188" s="17">
        <f>8/20*100</f>
        <v>40</v>
      </c>
      <c r="N188" s="17">
        <f>9/20*100</f>
        <v>45</v>
      </c>
      <c r="O188" s="19"/>
      <c r="P188" s="19"/>
      <c r="Q188" s="19"/>
      <c r="R188" s="19"/>
      <c r="S188" s="19"/>
      <c r="T188" s="19"/>
      <c r="U188" s="19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</row>
    <row r="189" spans="1:42">
      <c r="A189" s="7" t="s">
        <v>46</v>
      </c>
      <c r="B189" s="7" t="s">
        <v>48</v>
      </c>
      <c r="C189" s="7" t="s">
        <v>139</v>
      </c>
      <c r="D189" s="4" t="s">
        <v>140</v>
      </c>
      <c r="E189" s="7" t="s">
        <v>83</v>
      </c>
      <c r="F189" s="7" t="s">
        <v>54</v>
      </c>
      <c r="G189" s="7" t="s">
        <v>56</v>
      </c>
      <c r="H189" s="17">
        <f>5/11*100</f>
        <v>45.454545454545453</v>
      </c>
      <c r="I189" s="17"/>
      <c r="J189" s="17"/>
      <c r="K189" s="17"/>
      <c r="L189" s="17"/>
      <c r="M189" s="17"/>
      <c r="N189" s="17"/>
      <c r="O189" s="19"/>
      <c r="P189" s="19"/>
      <c r="Q189" s="19"/>
      <c r="R189" s="19"/>
      <c r="S189" s="19"/>
      <c r="T189" s="19"/>
      <c r="U189" s="19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</row>
    <row r="190" spans="1:42">
      <c r="A190" s="7" t="s">
        <v>46</v>
      </c>
      <c r="B190" s="7" t="s">
        <v>48</v>
      </c>
      <c r="C190" s="7" t="s">
        <v>139</v>
      </c>
      <c r="D190" s="4" t="s">
        <v>140</v>
      </c>
      <c r="E190" s="7" t="s">
        <v>83</v>
      </c>
      <c r="F190" s="7" t="s">
        <v>54</v>
      </c>
      <c r="G190" s="7" t="s">
        <v>86</v>
      </c>
      <c r="H190" s="17"/>
      <c r="I190" s="17">
        <f>2/3*100</f>
        <v>66.666666666666657</v>
      </c>
      <c r="J190" s="17">
        <f>2/3*100</f>
        <v>66.666666666666657</v>
      </c>
      <c r="K190" s="17">
        <f>2/3*100</f>
        <v>66.666666666666657</v>
      </c>
      <c r="L190" s="17">
        <f>4/6*100</f>
        <v>66.666666666666657</v>
      </c>
      <c r="M190" s="17">
        <f>2/3*100</f>
        <v>66.666666666666657</v>
      </c>
      <c r="N190" s="17">
        <f>2/3*100</f>
        <v>66.666666666666657</v>
      </c>
      <c r="O190" s="19"/>
      <c r="P190" s="19"/>
      <c r="Q190" s="19"/>
      <c r="R190" s="19"/>
      <c r="S190" s="19"/>
      <c r="T190" s="19"/>
      <c r="U190" s="19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</row>
    <row r="191" spans="1:42">
      <c r="A191" s="7" t="s">
        <v>46</v>
      </c>
      <c r="B191" s="7" t="s">
        <v>48</v>
      </c>
      <c r="C191" s="7" t="s">
        <v>139</v>
      </c>
      <c r="D191" s="4" t="s">
        <v>140</v>
      </c>
      <c r="E191" s="7" t="s">
        <v>83</v>
      </c>
      <c r="F191" s="7" t="s">
        <v>66</v>
      </c>
      <c r="G191" s="7" t="s">
        <v>88</v>
      </c>
      <c r="H191" s="17"/>
      <c r="I191" s="17">
        <f>2/2*100</f>
        <v>100</v>
      </c>
      <c r="J191" s="17">
        <f>1/6*100</f>
        <v>16.666666666666664</v>
      </c>
      <c r="K191" s="17">
        <f>3/6*100</f>
        <v>50</v>
      </c>
      <c r="L191" s="17">
        <f>3/6*100</f>
        <v>50</v>
      </c>
      <c r="M191" s="17">
        <f>2/2*100</f>
        <v>100</v>
      </c>
      <c r="N191" s="17">
        <f>3/6*100</f>
        <v>50</v>
      </c>
      <c r="O191" s="19"/>
      <c r="P191" s="19"/>
      <c r="Q191" s="19"/>
      <c r="R191" s="19"/>
      <c r="S191" s="19"/>
      <c r="T191" s="19"/>
      <c r="U191" s="19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</row>
    <row r="192" spans="1:42">
      <c r="A192" s="7" t="s">
        <v>46</v>
      </c>
      <c r="B192" s="7" t="s">
        <v>48</v>
      </c>
      <c r="C192" s="7" t="s">
        <v>139</v>
      </c>
      <c r="D192" s="4" t="s">
        <v>140</v>
      </c>
      <c r="E192" s="7" t="s">
        <v>83</v>
      </c>
      <c r="F192" s="7" t="s">
        <v>66</v>
      </c>
      <c r="G192" s="7" t="s">
        <v>90</v>
      </c>
      <c r="H192" s="17"/>
      <c r="I192" s="17"/>
      <c r="J192" s="17"/>
      <c r="K192" s="17"/>
      <c r="L192" s="17"/>
      <c r="M192" s="17"/>
      <c r="N192" s="17"/>
      <c r="O192" s="19"/>
      <c r="P192" s="19"/>
      <c r="Q192" s="19"/>
      <c r="R192" s="19"/>
      <c r="S192" s="19"/>
      <c r="T192" s="19"/>
      <c r="U192" s="19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</row>
    <row r="193" spans="1:42">
      <c r="A193" s="7" t="s">
        <v>46</v>
      </c>
      <c r="B193" s="7" t="s">
        <v>48</v>
      </c>
      <c r="C193" s="7" t="s">
        <v>139</v>
      </c>
      <c r="D193" s="4" t="s">
        <v>140</v>
      </c>
      <c r="E193" s="7" t="s">
        <v>83</v>
      </c>
      <c r="F193" s="7" t="s">
        <v>66</v>
      </c>
      <c r="G193" s="7" t="s">
        <v>92</v>
      </c>
      <c r="H193" s="17"/>
      <c r="I193" s="17">
        <f>6/11*100</f>
        <v>54.54545454545454</v>
      </c>
      <c r="J193" s="17">
        <f>5/14*100</f>
        <v>35.714285714285715</v>
      </c>
      <c r="K193" s="17">
        <f>7/12*100</f>
        <v>58.333333333333336</v>
      </c>
      <c r="L193" s="17">
        <f>6/13*100</f>
        <v>46.153846153846153</v>
      </c>
      <c r="M193" s="17">
        <f>5/11*100</f>
        <v>45.454545454545453</v>
      </c>
      <c r="N193" s="17">
        <f>8/13*100</f>
        <v>61.53846153846154</v>
      </c>
      <c r="O193" s="19"/>
      <c r="P193" s="19"/>
      <c r="Q193" s="19"/>
      <c r="R193" s="19"/>
      <c r="S193" s="19"/>
      <c r="T193" s="19"/>
      <c r="U193" s="19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</row>
    <row r="194" spans="1:42">
      <c r="A194" s="7" t="s">
        <v>46</v>
      </c>
      <c r="B194" s="7" t="s">
        <v>48</v>
      </c>
      <c r="C194" s="7" t="s">
        <v>139</v>
      </c>
      <c r="D194" s="4" t="s">
        <v>140</v>
      </c>
      <c r="E194" s="7" t="s">
        <v>83</v>
      </c>
      <c r="F194" s="7" t="s">
        <v>74</v>
      </c>
      <c r="G194" s="7" t="s">
        <v>93</v>
      </c>
      <c r="H194" s="17"/>
      <c r="I194" s="19"/>
      <c r="J194" s="17" t="s">
        <v>142</v>
      </c>
      <c r="K194" s="17" t="s">
        <v>141</v>
      </c>
      <c r="L194" s="17" t="s">
        <v>141</v>
      </c>
      <c r="M194" s="17" t="s">
        <v>149</v>
      </c>
      <c r="N194" s="17" t="s">
        <v>141</v>
      </c>
      <c r="O194" s="19"/>
      <c r="P194" s="19"/>
      <c r="Q194" s="19"/>
      <c r="R194" s="19"/>
      <c r="S194" s="19"/>
      <c r="T194" s="19"/>
      <c r="U194" s="19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</row>
    <row r="195" spans="1:42">
      <c r="A195" s="7" t="s">
        <v>46</v>
      </c>
      <c r="B195" s="7" t="s">
        <v>48</v>
      </c>
      <c r="C195" s="7" t="s">
        <v>139</v>
      </c>
      <c r="D195" s="4" t="s">
        <v>140</v>
      </c>
      <c r="E195" s="7" t="s">
        <v>83</v>
      </c>
      <c r="F195" s="7" t="s">
        <v>78</v>
      </c>
      <c r="G195" s="7" t="s">
        <v>80</v>
      </c>
      <c r="H195" s="17"/>
      <c r="I195" s="17"/>
      <c r="J195" s="17"/>
      <c r="K195" s="17"/>
      <c r="L195" s="17"/>
      <c r="M195" s="17"/>
      <c r="N195" s="17"/>
      <c r="O195" s="19"/>
      <c r="P195" s="19"/>
      <c r="Q195" s="19"/>
      <c r="R195" s="19"/>
      <c r="S195" s="19"/>
      <c r="T195" s="19"/>
      <c r="U195" s="19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</row>
    <row r="196" spans="1:42">
      <c r="A196" s="7" t="s">
        <v>46</v>
      </c>
      <c r="B196" s="7" t="s">
        <v>48</v>
      </c>
      <c r="C196" s="7" t="s">
        <v>139</v>
      </c>
      <c r="D196" s="4" t="s">
        <v>140</v>
      </c>
      <c r="E196" s="7" t="s">
        <v>83</v>
      </c>
      <c r="F196" s="7" t="s">
        <v>66</v>
      </c>
      <c r="G196" s="7" t="s">
        <v>95</v>
      </c>
      <c r="H196" s="17">
        <f>6/11*100</f>
        <v>54.54545454545454</v>
      </c>
      <c r="I196" s="19"/>
      <c r="J196" s="17">
        <f>6/10*100</f>
        <v>60</v>
      </c>
      <c r="K196" s="17">
        <f>5/10*100</f>
        <v>50</v>
      </c>
      <c r="L196" s="17">
        <f>6/10*100</f>
        <v>60</v>
      </c>
      <c r="M196" s="17">
        <f>3/10*100</f>
        <v>30</v>
      </c>
      <c r="N196" s="17">
        <f>4/10*100</f>
        <v>40</v>
      </c>
      <c r="O196" s="19"/>
      <c r="P196" s="19"/>
      <c r="Q196" s="19"/>
      <c r="R196" s="19"/>
      <c r="S196" s="19"/>
      <c r="T196" s="19"/>
      <c r="U196" s="19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</row>
    <row r="197" spans="1:42">
      <c r="A197" s="7" t="s">
        <v>46</v>
      </c>
      <c r="B197" s="7" t="s">
        <v>48</v>
      </c>
      <c r="C197" s="7" t="s">
        <v>139</v>
      </c>
      <c r="D197" s="4" t="s">
        <v>140</v>
      </c>
      <c r="E197" s="7" t="s">
        <v>97</v>
      </c>
      <c r="F197" s="7" t="s">
        <v>54</v>
      </c>
      <c r="G197" s="7" t="s">
        <v>99</v>
      </c>
      <c r="H197" s="17"/>
      <c r="I197" s="17"/>
      <c r="J197" s="17"/>
      <c r="K197" s="17"/>
      <c r="L197" s="17"/>
      <c r="M197" s="17"/>
      <c r="N197" s="17"/>
      <c r="O197" s="19"/>
      <c r="P197" s="19"/>
      <c r="Q197" s="19"/>
      <c r="R197" s="19"/>
      <c r="S197" s="19"/>
      <c r="T197" s="19"/>
      <c r="U197" s="19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</row>
    <row r="198" spans="1:42">
      <c r="A198" s="7" t="s">
        <v>46</v>
      </c>
      <c r="B198" s="7" t="s">
        <v>48</v>
      </c>
      <c r="C198" s="7" t="s">
        <v>139</v>
      </c>
      <c r="D198" s="4" t="s">
        <v>140</v>
      </c>
      <c r="E198" s="7" t="s">
        <v>97</v>
      </c>
      <c r="F198" s="7" t="s">
        <v>66</v>
      </c>
      <c r="G198" s="7" t="s">
        <v>101</v>
      </c>
      <c r="H198" s="17"/>
      <c r="I198" s="17">
        <f>2*100/4</f>
        <v>50</v>
      </c>
      <c r="J198" s="6">
        <f>2.5*100/4</f>
        <v>62.5</v>
      </c>
      <c r="K198" s="6">
        <f>2.5*100/4</f>
        <v>62.5</v>
      </c>
      <c r="L198" s="17"/>
      <c r="M198" s="17"/>
      <c r="N198" s="6">
        <f>2.5*100/4</f>
        <v>62.5</v>
      </c>
      <c r="O198" s="19"/>
      <c r="P198" s="19"/>
      <c r="Q198" s="19"/>
      <c r="R198" s="19"/>
      <c r="S198" s="19"/>
      <c r="T198" s="19"/>
      <c r="U198" s="19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</row>
    <row r="199" spans="1:42">
      <c r="A199" s="7" t="s">
        <v>46</v>
      </c>
      <c r="B199" s="7" t="s">
        <v>48</v>
      </c>
      <c r="C199" s="7" t="s">
        <v>139</v>
      </c>
      <c r="D199" s="4" t="s">
        <v>140</v>
      </c>
      <c r="E199" s="7" t="s">
        <v>97</v>
      </c>
      <c r="F199" s="7" t="s">
        <v>74</v>
      </c>
      <c r="G199" s="7" t="s">
        <v>104</v>
      </c>
      <c r="H199" s="17"/>
      <c r="I199" s="17"/>
      <c r="J199" s="17"/>
      <c r="K199" s="17"/>
      <c r="L199" s="17"/>
      <c r="M199" s="17"/>
      <c r="N199" s="17"/>
      <c r="O199" s="19"/>
      <c r="P199" s="19"/>
      <c r="Q199" s="19"/>
      <c r="R199" s="19"/>
      <c r="S199" s="19"/>
      <c r="T199" s="19"/>
      <c r="U199" s="19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</row>
    <row r="200" spans="1:42">
      <c r="A200" s="7" t="s">
        <v>46</v>
      </c>
      <c r="B200" s="7" t="s">
        <v>48</v>
      </c>
      <c r="C200" s="7" t="s">
        <v>139</v>
      </c>
      <c r="D200" s="4" t="s">
        <v>140</v>
      </c>
      <c r="E200" s="7" t="s">
        <v>97</v>
      </c>
      <c r="F200" s="7" t="s">
        <v>74</v>
      </c>
      <c r="G200" s="7" t="s">
        <v>106</v>
      </c>
      <c r="H200" s="17"/>
      <c r="I200" s="17" t="s">
        <v>141</v>
      </c>
      <c r="J200" s="17" t="s">
        <v>141</v>
      </c>
      <c r="K200" s="17" t="s">
        <v>144</v>
      </c>
      <c r="L200" s="17"/>
      <c r="M200" s="17"/>
      <c r="N200" s="17" t="s">
        <v>141</v>
      </c>
      <c r="O200" s="19"/>
      <c r="P200" s="19"/>
      <c r="Q200" s="19"/>
      <c r="R200" s="19"/>
      <c r="S200" s="19"/>
      <c r="T200" s="19"/>
      <c r="U200" s="19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</row>
    <row r="201" spans="1:42">
      <c r="A201" s="7" t="s">
        <v>46</v>
      </c>
      <c r="B201" s="7" t="s">
        <v>48</v>
      </c>
      <c r="C201" s="7" t="s">
        <v>139</v>
      </c>
      <c r="D201" s="4" t="s">
        <v>140</v>
      </c>
      <c r="E201" s="7" t="s">
        <v>97</v>
      </c>
      <c r="F201" s="7" t="s">
        <v>74</v>
      </c>
      <c r="G201" s="7" t="s">
        <v>108</v>
      </c>
      <c r="H201" s="17"/>
      <c r="I201" s="17" t="s">
        <v>142</v>
      </c>
      <c r="J201" s="17" t="s">
        <v>141</v>
      </c>
      <c r="K201" s="17" t="s">
        <v>144</v>
      </c>
      <c r="L201" s="17"/>
      <c r="M201" s="17"/>
      <c r="N201" s="17" t="s">
        <v>141</v>
      </c>
      <c r="O201" s="19"/>
      <c r="P201" s="19"/>
      <c r="Q201" s="19"/>
      <c r="R201" s="19"/>
      <c r="S201" s="19"/>
      <c r="T201" s="19"/>
      <c r="U201" s="19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</row>
    <row r="202" spans="1:42">
      <c r="A202" s="7" t="s">
        <v>46</v>
      </c>
      <c r="B202" s="7" t="s">
        <v>48</v>
      </c>
      <c r="C202" s="7" t="s">
        <v>139</v>
      </c>
      <c r="D202" s="4" t="s">
        <v>140</v>
      </c>
      <c r="E202" s="7" t="s">
        <v>97</v>
      </c>
      <c r="F202" s="7" t="s">
        <v>78</v>
      </c>
      <c r="G202" s="7" t="s">
        <v>110</v>
      </c>
      <c r="H202" s="17"/>
      <c r="I202" s="19" t="s">
        <v>145</v>
      </c>
      <c r="J202" s="17">
        <f>2/4*100</f>
        <v>50</v>
      </c>
      <c r="K202" s="17">
        <f>2/4*100</f>
        <v>50</v>
      </c>
      <c r="L202" s="17"/>
      <c r="M202" s="17"/>
      <c r="N202" s="17">
        <f>2.5/4*100</f>
        <v>62.5</v>
      </c>
      <c r="O202" s="19"/>
      <c r="P202" s="19"/>
      <c r="Q202" s="19"/>
      <c r="R202" s="19"/>
      <c r="S202" s="19"/>
      <c r="T202" s="19"/>
      <c r="U202" s="19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</row>
    <row r="203" spans="1:42">
      <c r="A203" s="7" t="s">
        <v>46</v>
      </c>
      <c r="B203" s="7" t="s">
        <v>48</v>
      </c>
      <c r="C203" s="7" t="s">
        <v>139</v>
      </c>
      <c r="D203" s="4" t="s">
        <v>140</v>
      </c>
      <c r="E203" s="7" t="s">
        <v>97</v>
      </c>
      <c r="F203" s="7" t="s">
        <v>54</v>
      </c>
      <c r="G203" s="7" t="s">
        <v>112</v>
      </c>
      <c r="H203" s="17"/>
      <c r="I203" s="17"/>
      <c r="J203" s="17"/>
      <c r="K203" s="17"/>
      <c r="L203" s="17"/>
      <c r="M203" s="17"/>
      <c r="N203" s="17"/>
      <c r="O203" s="19"/>
      <c r="P203" s="19"/>
      <c r="Q203" s="19"/>
      <c r="R203" s="19"/>
      <c r="S203" s="19"/>
      <c r="T203" s="19"/>
      <c r="U203" s="19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</row>
    <row r="204" spans="1:42">
      <c r="A204" s="7" t="s">
        <v>46</v>
      </c>
      <c r="B204" s="7" t="s">
        <v>48</v>
      </c>
      <c r="C204" s="7" t="s">
        <v>139</v>
      </c>
      <c r="D204" s="4" t="s">
        <v>140</v>
      </c>
      <c r="E204" s="7" t="s">
        <v>97</v>
      </c>
      <c r="F204" s="7" t="s">
        <v>66</v>
      </c>
      <c r="G204" s="7" t="s">
        <v>114</v>
      </c>
      <c r="H204" s="17">
        <f>17/30*100</f>
        <v>56.666666666666664</v>
      </c>
      <c r="I204" s="17"/>
      <c r="J204" s="17"/>
      <c r="K204" s="17"/>
      <c r="L204" s="17">
        <f>19/30*100</f>
        <v>63.333333333333329</v>
      </c>
      <c r="M204" s="17">
        <f>17/30*100</f>
        <v>56.666666666666664</v>
      </c>
      <c r="N204" s="17"/>
      <c r="O204" s="19"/>
      <c r="P204" s="19"/>
      <c r="Q204" s="19"/>
      <c r="R204" s="19"/>
      <c r="S204" s="19"/>
      <c r="T204" s="19"/>
      <c r="U204" s="19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</row>
    <row r="205" spans="1:42">
      <c r="A205" s="7" t="s">
        <v>46</v>
      </c>
      <c r="B205" s="7" t="s">
        <v>48</v>
      </c>
      <c r="C205" s="7" t="s">
        <v>139</v>
      </c>
      <c r="D205" s="4" t="s">
        <v>140</v>
      </c>
      <c r="E205" s="7" t="s">
        <v>97</v>
      </c>
      <c r="F205" s="7" t="s">
        <v>78</v>
      </c>
      <c r="G205" s="7" t="s">
        <v>116</v>
      </c>
      <c r="H205" s="17"/>
      <c r="I205" s="17"/>
      <c r="J205" s="17"/>
      <c r="K205" s="17"/>
      <c r="L205" s="17"/>
      <c r="M205" s="17"/>
      <c r="N205" s="17"/>
      <c r="O205" s="19"/>
      <c r="P205" s="19"/>
      <c r="Q205" s="19"/>
      <c r="R205" s="19"/>
      <c r="S205" s="19"/>
      <c r="T205" s="19"/>
      <c r="U205" s="19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</row>
    <row r="206" spans="1:42">
      <c r="A206" s="7" t="s">
        <v>46</v>
      </c>
      <c r="B206" s="7" t="s">
        <v>48</v>
      </c>
      <c r="C206" s="7" t="s">
        <v>139</v>
      </c>
      <c r="D206" s="4" t="s">
        <v>140</v>
      </c>
      <c r="E206" s="7" t="s">
        <v>97</v>
      </c>
      <c r="F206" s="7" t="s">
        <v>74</v>
      </c>
      <c r="G206" s="7" t="s">
        <v>118</v>
      </c>
      <c r="H206" s="17"/>
      <c r="I206" s="17"/>
      <c r="J206" s="17"/>
      <c r="K206" s="17"/>
      <c r="L206" s="17"/>
      <c r="M206" s="17"/>
      <c r="N206" s="17"/>
      <c r="O206" s="19"/>
      <c r="P206" s="19"/>
      <c r="Q206" s="19"/>
      <c r="R206" s="19"/>
      <c r="S206" s="19"/>
      <c r="T206" s="19"/>
      <c r="U206" s="19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</row>
    <row r="207" spans="1:42">
      <c r="A207" s="7" t="s">
        <v>46</v>
      </c>
      <c r="B207" s="7" t="s">
        <v>48</v>
      </c>
      <c r="C207" s="7" t="s">
        <v>139</v>
      </c>
      <c r="D207" s="4" t="s">
        <v>140</v>
      </c>
      <c r="E207" s="7" t="s">
        <v>97</v>
      </c>
      <c r="F207" s="7" t="s">
        <v>74</v>
      </c>
      <c r="G207" s="7" t="s">
        <v>120</v>
      </c>
      <c r="H207" s="17"/>
      <c r="I207" s="17"/>
      <c r="J207" s="17"/>
      <c r="K207" s="17"/>
      <c r="L207" s="17"/>
      <c r="M207" s="17"/>
      <c r="N207" s="17"/>
      <c r="O207" s="19"/>
      <c r="P207" s="19"/>
      <c r="Q207" s="19"/>
      <c r="R207" s="19"/>
      <c r="S207" s="19"/>
      <c r="T207" s="19"/>
      <c r="U207" s="19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</row>
    <row r="208" spans="1:42">
      <c r="A208" s="7" t="s">
        <v>46</v>
      </c>
      <c r="B208" s="7" t="s">
        <v>48</v>
      </c>
      <c r="C208" s="7" t="s">
        <v>139</v>
      </c>
      <c r="D208" s="4" t="s">
        <v>140</v>
      </c>
      <c r="E208" s="7" t="s">
        <v>97</v>
      </c>
      <c r="F208" s="7" t="s">
        <v>74</v>
      </c>
      <c r="G208" s="7" t="s">
        <v>122</v>
      </c>
      <c r="H208" s="17"/>
      <c r="I208" s="17"/>
      <c r="J208" s="17"/>
      <c r="K208" s="17"/>
      <c r="L208" s="17"/>
      <c r="M208" s="17"/>
      <c r="N208" s="17"/>
      <c r="O208" s="19"/>
      <c r="P208" s="19"/>
      <c r="Q208" s="19"/>
      <c r="R208" s="19"/>
      <c r="S208" s="19"/>
      <c r="T208" s="19"/>
      <c r="U208" s="19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</row>
    <row r="209" spans="1:42">
      <c r="A209" s="7" t="s">
        <v>46</v>
      </c>
      <c r="B209" s="7" t="s">
        <v>48</v>
      </c>
      <c r="C209" s="7" t="s">
        <v>139</v>
      </c>
      <c r="D209" s="4" t="s">
        <v>140</v>
      </c>
      <c r="E209" s="7" t="s">
        <v>97</v>
      </c>
      <c r="F209" s="7" t="s">
        <v>74</v>
      </c>
      <c r="G209" s="7" t="s">
        <v>124</v>
      </c>
      <c r="H209" s="17"/>
      <c r="I209" s="17"/>
      <c r="J209" s="17"/>
      <c r="K209" s="17"/>
      <c r="L209" s="17" t="s">
        <v>141</v>
      </c>
      <c r="M209" s="17" t="s">
        <v>150</v>
      </c>
      <c r="N209" s="17"/>
      <c r="O209" s="19"/>
      <c r="P209" s="19"/>
      <c r="Q209" s="19"/>
      <c r="R209" s="19"/>
      <c r="S209" s="19"/>
      <c r="T209" s="19"/>
      <c r="U209" s="19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</row>
    <row r="210" spans="1:42">
      <c r="A210" s="7" t="s">
        <v>46</v>
      </c>
      <c r="B210" s="7" t="s">
        <v>48</v>
      </c>
      <c r="C210" s="7" t="s">
        <v>139</v>
      </c>
      <c r="D210" s="4" t="s">
        <v>140</v>
      </c>
      <c r="E210" s="7" t="s">
        <v>97</v>
      </c>
      <c r="F210" s="7" t="s">
        <v>74</v>
      </c>
      <c r="G210" s="7" t="s">
        <v>125</v>
      </c>
      <c r="H210" s="17"/>
      <c r="I210" s="17"/>
      <c r="J210" s="17"/>
      <c r="K210" s="17"/>
      <c r="L210" s="17"/>
      <c r="M210" s="17"/>
      <c r="N210" s="17"/>
      <c r="O210" s="19"/>
      <c r="P210" s="19"/>
      <c r="Q210" s="19"/>
      <c r="R210" s="19"/>
      <c r="S210" s="19"/>
      <c r="T210" s="19"/>
      <c r="U210" s="19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</row>
    <row r="211" spans="1:42">
      <c r="A211" s="7" t="s">
        <v>46</v>
      </c>
      <c r="B211" s="7" t="s">
        <v>48</v>
      </c>
      <c r="C211" s="7" t="s">
        <v>139</v>
      </c>
      <c r="D211" s="4" t="s">
        <v>140</v>
      </c>
      <c r="E211" s="7" t="s">
        <v>97</v>
      </c>
      <c r="F211" s="7" t="s">
        <v>74</v>
      </c>
      <c r="G211" s="7" t="s">
        <v>127</v>
      </c>
      <c r="H211" s="17"/>
      <c r="I211" s="17"/>
      <c r="J211" s="17"/>
      <c r="K211" s="17"/>
      <c r="L211" s="17"/>
      <c r="M211" s="17"/>
      <c r="N211" s="17"/>
      <c r="O211" s="19"/>
      <c r="P211" s="19"/>
      <c r="Q211" s="19"/>
      <c r="R211" s="19"/>
      <c r="S211" s="19"/>
      <c r="T211" s="19"/>
      <c r="U211" s="19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</row>
  </sheetData>
  <sheetProtection password="CC3D" sheet="1" objects="1" scenarios="1"/>
  <phoneticPr fontId="3" type="noConversion"/>
  <pageMargins left="0" right="0" top="0" bottom="0" header="0.31496062992125984" footer="0.31496062992125984"/>
  <pageSetup paperSize="9" scale="3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PreibtA</vt:lpstr>
      <vt:lpstr>PreibtA!Print_Area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2015-12-31T11:17:36Z</dcterms:created>
  <dcterms:modified xsi:type="dcterms:W3CDTF">2016-01-21T03:53:00Z</dcterms:modified>
</cp:coreProperties>
</file>