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GitHub\rentainternabruta\"/>
    </mc:Choice>
  </mc:AlternateContent>
  <xr:revisionPtr revIDLastSave="0" documentId="13_ncr:1_{0CF20192-CF31-4A24-9131-01E4EDDF674B}" xr6:coauthVersionLast="46" xr6:coauthVersionMax="46" xr10:uidLastSave="{00000000-0000-0000-0000-000000000000}"/>
  <bookViews>
    <workbookView xWindow="2490" yWindow="1140" windowWidth="14400" windowHeight="15750" firstSheet="3" activeTab="4" xr2:uid="{00000000-000D-0000-FFFF-FFFF00000000}"/>
  </bookViews>
  <sheets>
    <sheet name="Legenda" sheetId="6" r:id="rId1"/>
    <sheet name="Anual_1947-1989 (ref1987)" sheetId="1" r:id="rId2"/>
    <sheet name="Anual_1990-2000 (ref1985e2000)" sheetId="2" r:id="rId3"/>
    <sheet name="Trimestral_1996-2021 (ref2010)" sheetId="5" r:id="rId4"/>
    <sheet name="Anual_2000-2019 (ref2010)" sheetId="3" r:id="rId5"/>
    <sheet name="Cálculo Pa média harmônica" sheetId="52" r:id="rId6"/>
    <sheet name="SNA 2008 - Pa calculado até 90" sheetId="61" r:id="rId7"/>
    <sheet name="Reinsdorf (2009) - Pa calc 90" sheetId="64" r:id="rId8"/>
    <sheet name="Kohli (2008) t - Pa calc até 90" sheetId="63" r:id="rId9"/>
    <sheet name="Gráfico TT Kohli e Reinsdorf" sheetId="89" r:id="rId10"/>
    <sheet name="Gráf PRT Kohli e Reinsdorf" sheetId="90" r:id="rId11"/>
    <sheet name="Gráf TT PRT Kohli Pa 1948 " sheetId="87" r:id="rId12"/>
    <sheet name="Gráf TT PRT Kohli Pa 1970" sheetId="102" r:id="rId13"/>
    <sheet name="Gráf TT PRT Kohli Pa 1991" sheetId="103" r:id="rId14"/>
    <sheet name="GráficoTT PRT Reinsdorf Pa 1948" sheetId="88" r:id="rId15"/>
    <sheet name="Gráf TT PRT Reinsforf Pa 1970" sheetId="100" r:id="rId16"/>
    <sheet name="Gráf TT PRT Reinsdorf Pa 1991" sheetId="101" r:id="rId17"/>
    <sheet name="Gráfico13" sheetId="62" r:id="rId18"/>
    <sheet name="Gráfico14" sheetId="65" r:id="rId19"/>
  </sheets>
  <calcPr calcId="191029"/>
</workbook>
</file>

<file path=xl/calcChain.xml><?xml version="1.0" encoding="utf-8"?>
<calcChain xmlns="http://schemas.openxmlformats.org/spreadsheetml/2006/main">
  <c r="C75" i="63" l="1"/>
  <c r="E75" i="63" s="1"/>
  <c r="K75" i="63" s="1"/>
  <c r="D75" i="63"/>
  <c r="G75" i="63"/>
  <c r="H75" i="63"/>
  <c r="I75" i="63"/>
  <c r="J75" i="63"/>
  <c r="C77" i="63"/>
  <c r="E77" i="63" s="1"/>
  <c r="K77" i="63" s="1"/>
  <c r="D77" i="63"/>
  <c r="G77" i="63"/>
  <c r="H77" i="63"/>
  <c r="I77" i="63"/>
  <c r="J77" i="63"/>
  <c r="C74" i="64"/>
  <c r="E74" i="64" s="1"/>
  <c r="D74" i="64"/>
  <c r="F74" i="64"/>
  <c r="G74" i="64"/>
  <c r="I74" i="64" s="1"/>
  <c r="H74" i="64"/>
  <c r="J74" i="64"/>
  <c r="K74" i="64" s="1"/>
  <c r="L74" i="64"/>
  <c r="M74" i="64" s="1"/>
  <c r="C76" i="64"/>
  <c r="E76" i="64" s="1"/>
  <c r="D76" i="64"/>
  <c r="F76" i="64"/>
  <c r="G76" i="64"/>
  <c r="I76" i="64" s="1"/>
  <c r="H76" i="64"/>
  <c r="J76" i="64"/>
  <c r="K76" i="64" s="1"/>
  <c r="L76" i="64"/>
  <c r="M76" i="64" s="1"/>
  <c r="F74" i="61"/>
  <c r="G74" i="61" s="1"/>
  <c r="H74" i="61"/>
  <c r="I74" i="61"/>
  <c r="J74" i="61" s="1"/>
  <c r="K74" i="61" s="1"/>
  <c r="L74" i="61" s="1"/>
  <c r="M74" i="61"/>
  <c r="N74" i="61"/>
  <c r="O74" i="61" s="1"/>
  <c r="P74" i="61"/>
  <c r="Q74" i="61"/>
  <c r="R74" i="61"/>
  <c r="S74" i="61" s="1"/>
  <c r="T74" i="61" s="1"/>
  <c r="C76" i="61"/>
  <c r="D76" i="61"/>
  <c r="E76" i="61"/>
  <c r="F76" i="61"/>
  <c r="H76" i="61"/>
  <c r="I76" i="61"/>
  <c r="M76" i="61"/>
  <c r="N76" i="61"/>
  <c r="O76" i="61" s="1"/>
  <c r="P76" i="61"/>
  <c r="C75" i="52"/>
  <c r="D75" i="52"/>
  <c r="E75" i="52"/>
  <c r="F75" i="52"/>
  <c r="J75" i="52" s="1"/>
  <c r="L75" i="52" s="1"/>
  <c r="G75" i="52"/>
  <c r="H75" i="52"/>
  <c r="I75" i="52" s="1"/>
  <c r="K75" i="52"/>
  <c r="O75" i="52"/>
  <c r="W75" i="52"/>
  <c r="C77" i="52"/>
  <c r="D77" i="52"/>
  <c r="E77" i="52"/>
  <c r="K77" i="52" s="1"/>
  <c r="F77" i="52"/>
  <c r="G77" i="52"/>
  <c r="H77" i="52"/>
  <c r="I77" i="52"/>
  <c r="J77" i="52"/>
  <c r="L77" i="52" s="1"/>
  <c r="O77" i="52"/>
  <c r="W77" i="52"/>
  <c r="B59" i="5"/>
  <c r="C59" i="5"/>
  <c r="D59" i="5"/>
  <c r="E59" i="5"/>
  <c r="J59" i="5" s="1"/>
  <c r="F59" i="5"/>
  <c r="G59" i="5"/>
  <c r="H59" i="5"/>
  <c r="I59" i="5"/>
  <c r="L59" i="5"/>
  <c r="M59" i="5"/>
  <c r="P59" i="5"/>
  <c r="Q59" i="5"/>
  <c r="AB59" i="5" s="1"/>
  <c r="R59" i="5"/>
  <c r="S59" i="5"/>
  <c r="U59" i="5"/>
  <c r="W59" i="5" s="1"/>
  <c r="V59" i="5"/>
  <c r="P29" i="5"/>
  <c r="Q29" i="5"/>
  <c r="R29" i="5"/>
  <c r="S29" i="5"/>
  <c r="T29" i="5"/>
  <c r="U29" i="5"/>
  <c r="V29" i="5"/>
  <c r="W29" i="5"/>
  <c r="X29" i="5"/>
  <c r="Y29" i="5"/>
  <c r="Z29" i="5"/>
  <c r="AA29" i="5"/>
  <c r="H29" i="5"/>
  <c r="B70" i="3"/>
  <c r="C70" i="3"/>
  <c r="D70" i="3"/>
  <c r="E70" i="3"/>
  <c r="F70" i="3"/>
  <c r="G70" i="3"/>
  <c r="H70" i="3"/>
  <c r="I70" i="3"/>
  <c r="L70" i="3" s="1"/>
  <c r="J70" i="3"/>
  <c r="K70" i="3"/>
  <c r="B47" i="3"/>
  <c r="C47" i="3"/>
  <c r="D47" i="3"/>
  <c r="F47" i="3"/>
  <c r="G47" i="3"/>
  <c r="H47" i="3" s="1"/>
  <c r="J47" i="3"/>
  <c r="K47" i="3"/>
  <c r="L47" i="3"/>
  <c r="M47" i="3"/>
  <c r="N47" i="3"/>
  <c r="O47" i="3"/>
  <c r="P47" i="3" s="1"/>
  <c r="U47" i="3"/>
  <c r="S21" i="3"/>
  <c r="S22" i="3"/>
  <c r="S23" i="3"/>
  <c r="J23" i="3"/>
  <c r="F75" i="63" l="1"/>
  <c r="L75" i="63" s="1"/>
  <c r="M75" i="63" s="1"/>
  <c r="N75" i="63" s="1"/>
  <c r="F77" i="63"/>
  <c r="L77" i="63" s="1"/>
  <c r="M77" i="63" s="1"/>
  <c r="N77" i="63" s="1"/>
  <c r="O74" i="64"/>
  <c r="N74" i="64"/>
  <c r="P74" i="64" s="1"/>
  <c r="O76" i="64"/>
  <c r="N76" i="64"/>
  <c r="P76" i="64" s="1"/>
  <c r="J76" i="61"/>
  <c r="K76" i="61" s="1"/>
  <c r="L76" i="61" s="1"/>
  <c r="G76" i="61"/>
  <c r="M75" i="52"/>
  <c r="Q75" i="52" s="1"/>
  <c r="M77" i="52"/>
  <c r="K59" i="5" s="1"/>
  <c r="Q77" i="52"/>
  <c r="T59" i="5"/>
  <c r="X59" i="5" s="1"/>
  <c r="N59" i="5"/>
  <c r="O59" i="5"/>
  <c r="Q47" i="3"/>
  <c r="R74" i="64" l="1"/>
  <c r="Q74" i="64"/>
  <c r="R76" i="64"/>
  <c r="Q76" i="64"/>
  <c r="Z59" i="5"/>
  <c r="AA59" i="5" s="1"/>
  <c r="AC59" i="5" s="1"/>
  <c r="AD59" i="5" s="1"/>
  <c r="Y59" i="5"/>
  <c r="R47" i="3"/>
  <c r="S47" i="3"/>
  <c r="T47" i="3" s="1"/>
  <c r="V47" i="3" s="1"/>
  <c r="W47" i="3" s="1"/>
  <c r="C74" i="63" l="1"/>
  <c r="D74" i="63"/>
  <c r="C73" i="64"/>
  <c r="D73" i="64"/>
  <c r="D73" i="61"/>
  <c r="F74" i="52"/>
  <c r="G74" i="52"/>
  <c r="W74" i="52"/>
  <c r="B69" i="3"/>
  <c r="C69" i="3"/>
  <c r="D69" i="3"/>
  <c r="E69" i="3"/>
  <c r="F69" i="3"/>
  <c r="B46" i="3"/>
  <c r="H73" i="64" s="1"/>
  <c r="C46" i="3"/>
  <c r="O46" i="3" s="1"/>
  <c r="F46" i="3"/>
  <c r="C73" i="61" s="1"/>
  <c r="J46" i="3"/>
  <c r="M73" i="61" s="1"/>
  <c r="L46" i="3"/>
  <c r="J22" i="3"/>
  <c r="H69" i="3" s="1"/>
  <c r="G46" i="3" l="1"/>
  <c r="E74" i="52"/>
  <c r="E74" i="63"/>
  <c r="K74" i="52"/>
  <c r="N46" i="3"/>
  <c r="E73" i="61" s="1"/>
  <c r="K46" i="3"/>
  <c r="J73" i="64" s="1"/>
  <c r="K73" i="64" s="1"/>
  <c r="K69" i="3"/>
  <c r="G69" i="3"/>
  <c r="F73" i="61"/>
  <c r="G74" i="63"/>
  <c r="H74" i="63" s="1"/>
  <c r="D46" i="3"/>
  <c r="H46" i="3" s="1"/>
  <c r="J69" i="3"/>
  <c r="F74" i="63"/>
  <c r="I69" i="3"/>
  <c r="H74" i="52"/>
  <c r="D74" i="52"/>
  <c r="J74" i="52" s="1"/>
  <c r="L74" i="52" s="1"/>
  <c r="P73" i="61"/>
  <c r="E73" i="64"/>
  <c r="C74" i="52"/>
  <c r="F73" i="64"/>
  <c r="K74" i="63" l="1"/>
  <c r="I74" i="52"/>
  <c r="M74" i="52" s="1"/>
  <c r="E46" i="3" s="1"/>
  <c r="I46" i="3" s="1"/>
  <c r="P46" i="3"/>
  <c r="G73" i="61"/>
  <c r="I74" i="63"/>
  <c r="J74" i="63" s="1"/>
  <c r="L74" i="63" s="1"/>
  <c r="M74" i="63" s="1"/>
  <c r="N74" i="63" s="1"/>
  <c r="L73" i="64"/>
  <c r="M73" i="64" s="1"/>
  <c r="O73" i="64" s="1"/>
  <c r="H73" i="61"/>
  <c r="O74" i="52"/>
  <c r="I73" i="61"/>
  <c r="G73" i="64"/>
  <c r="I73" i="64" s="1"/>
  <c r="N73" i="64" s="1"/>
  <c r="M46" i="3"/>
  <c r="L69" i="3"/>
  <c r="Q46" i="3" l="1"/>
  <c r="J73" i="61"/>
  <c r="K73" i="61" s="1"/>
  <c r="L73" i="61" s="1"/>
  <c r="P73" i="64"/>
  <c r="Q73" i="64" s="1"/>
  <c r="Q74" i="52"/>
  <c r="R46" i="3"/>
  <c r="S46" i="3"/>
  <c r="T46" i="3" s="1"/>
  <c r="R73" i="64" l="1"/>
  <c r="N73" i="61"/>
  <c r="O73" i="61" s="1"/>
  <c r="C76" i="63"/>
  <c r="D76" i="63"/>
  <c r="C75" i="64"/>
  <c r="D75" i="64"/>
  <c r="F76" i="52"/>
  <c r="G76" i="52"/>
  <c r="W76" i="52"/>
  <c r="S57" i="5"/>
  <c r="S58" i="5"/>
  <c r="P27" i="5"/>
  <c r="Q27" i="5"/>
  <c r="R27" i="5"/>
  <c r="S27" i="5"/>
  <c r="T27" i="5"/>
  <c r="U27" i="5"/>
  <c r="V27" i="5"/>
  <c r="W27" i="5"/>
  <c r="X27" i="5"/>
  <c r="Y27" i="5"/>
  <c r="Z27" i="5"/>
  <c r="AA27" i="5"/>
  <c r="P28" i="5"/>
  <c r="P58" i="5" s="1"/>
  <c r="D75" i="61" s="1"/>
  <c r="Q28" i="5"/>
  <c r="R28" i="5"/>
  <c r="S28" i="5"/>
  <c r="T28" i="5"/>
  <c r="U28" i="5"/>
  <c r="V28" i="5"/>
  <c r="W28" i="5"/>
  <c r="X28" i="5"/>
  <c r="Y28" i="5"/>
  <c r="Z28" i="5"/>
  <c r="AA28" i="5"/>
  <c r="H27" i="5"/>
  <c r="G57" i="5" s="1"/>
  <c r="H28" i="5"/>
  <c r="H76" i="52" s="1"/>
  <c r="F58" i="5" l="1"/>
  <c r="F57" i="5"/>
  <c r="I58" i="5"/>
  <c r="H58" i="5"/>
  <c r="B57" i="5"/>
  <c r="E58" i="5"/>
  <c r="B58" i="5"/>
  <c r="H75" i="64" s="1"/>
  <c r="E57" i="5"/>
  <c r="C58" i="5"/>
  <c r="E76" i="52" s="1"/>
  <c r="K76" i="52" s="1"/>
  <c r="D58" i="5"/>
  <c r="C57" i="5"/>
  <c r="V57" i="5" s="1"/>
  <c r="D57" i="5"/>
  <c r="J57" i="5" s="1"/>
  <c r="T57" i="5" s="1"/>
  <c r="L58" i="5"/>
  <c r="L57" i="5"/>
  <c r="Q58" i="5"/>
  <c r="Q57" i="5"/>
  <c r="I57" i="5"/>
  <c r="M75" i="61"/>
  <c r="P57" i="5"/>
  <c r="D74" i="61" s="1"/>
  <c r="H57" i="5"/>
  <c r="F75" i="64"/>
  <c r="G58" i="5"/>
  <c r="E76" i="63"/>
  <c r="E75" i="64"/>
  <c r="F76" i="63"/>
  <c r="H22" i="5"/>
  <c r="H23" i="5"/>
  <c r="H24" i="5"/>
  <c r="H26" i="5"/>
  <c r="J58" i="5" l="1"/>
  <c r="T58" i="5" s="1"/>
  <c r="U57" i="5"/>
  <c r="W57" i="5" s="1"/>
  <c r="X57" i="5" s="1"/>
  <c r="R57" i="5"/>
  <c r="M57" i="5"/>
  <c r="N57" i="5" s="1"/>
  <c r="M58" i="5"/>
  <c r="D76" i="52"/>
  <c r="J76" i="52" s="1"/>
  <c r="L76" i="52" s="1"/>
  <c r="V58" i="5"/>
  <c r="F75" i="61" s="1"/>
  <c r="R58" i="5"/>
  <c r="J75" i="64" s="1"/>
  <c r="K75" i="64" s="1"/>
  <c r="P75" i="61"/>
  <c r="U58" i="5"/>
  <c r="E75" i="61" s="1"/>
  <c r="O76" i="52"/>
  <c r="C74" i="61"/>
  <c r="C75" i="61"/>
  <c r="C76" i="52"/>
  <c r="I76" i="52" s="1"/>
  <c r="G76" i="63"/>
  <c r="H76" i="63" s="1"/>
  <c r="K76" i="63" s="1"/>
  <c r="C72" i="64"/>
  <c r="D72" i="64"/>
  <c r="C73" i="63"/>
  <c r="D73" i="63"/>
  <c r="D72" i="61"/>
  <c r="F73" i="52"/>
  <c r="G73" i="52"/>
  <c r="B68" i="3"/>
  <c r="C68" i="3"/>
  <c r="D68" i="3"/>
  <c r="E68" i="3"/>
  <c r="F68" i="3"/>
  <c r="B45" i="3"/>
  <c r="H72" i="64" s="1"/>
  <c r="C45" i="3"/>
  <c r="E73" i="52" s="1"/>
  <c r="F45" i="3"/>
  <c r="C72" i="61" s="1"/>
  <c r="J45" i="3"/>
  <c r="L45" i="3"/>
  <c r="J21" i="3"/>
  <c r="H73" i="52" s="1"/>
  <c r="B29" i="3"/>
  <c r="B30" i="3"/>
  <c r="B31" i="3"/>
  <c r="B32" i="3"/>
  <c r="I75" i="61" l="1"/>
  <c r="N58" i="5"/>
  <c r="I76" i="63" s="1"/>
  <c r="J76" i="63" s="1"/>
  <c r="L76" i="63" s="1"/>
  <c r="M76" i="63" s="1"/>
  <c r="N76" i="63" s="1"/>
  <c r="H75" i="61"/>
  <c r="J75" i="61" s="1"/>
  <c r="K75" i="61" s="1"/>
  <c r="L75" i="61" s="1"/>
  <c r="G75" i="64"/>
  <c r="I75" i="64" s="1"/>
  <c r="N75" i="64" s="1"/>
  <c r="E74" i="61"/>
  <c r="W58" i="5"/>
  <c r="X58" i="5" s="1"/>
  <c r="M76" i="52"/>
  <c r="K58" i="5" s="1"/>
  <c r="O58" i="5" s="1"/>
  <c r="Z57" i="5"/>
  <c r="AA57" i="5" s="1"/>
  <c r="Y57" i="5"/>
  <c r="L75" i="64"/>
  <c r="M75" i="64" s="1"/>
  <c r="O75" i="64" s="1"/>
  <c r="G75" i="61"/>
  <c r="E72" i="64"/>
  <c r="O45" i="3"/>
  <c r="F72" i="61" s="1"/>
  <c r="C73" i="52"/>
  <c r="I73" i="52" s="1"/>
  <c r="J68" i="3"/>
  <c r="N45" i="3"/>
  <c r="K73" i="52"/>
  <c r="G45" i="3"/>
  <c r="I68" i="3"/>
  <c r="M72" i="61"/>
  <c r="E73" i="63"/>
  <c r="H68" i="3"/>
  <c r="P72" i="61"/>
  <c r="K45" i="3"/>
  <c r="D45" i="3"/>
  <c r="K68" i="3"/>
  <c r="G68" i="3"/>
  <c r="D73" i="52"/>
  <c r="J73" i="52" s="1"/>
  <c r="F72" i="64"/>
  <c r="F73" i="63"/>
  <c r="B66" i="3"/>
  <c r="C66" i="3"/>
  <c r="D66" i="3"/>
  <c r="E66" i="3"/>
  <c r="F66" i="3"/>
  <c r="B67" i="3"/>
  <c r="C67" i="3"/>
  <c r="D67" i="3"/>
  <c r="E67" i="3"/>
  <c r="F67" i="3"/>
  <c r="S53" i="5"/>
  <c r="S54" i="5"/>
  <c r="S55" i="5"/>
  <c r="S56" i="5"/>
  <c r="P75" i="64" l="1"/>
  <c r="Q75" i="64" s="1"/>
  <c r="K57" i="5"/>
  <c r="O57" i="5" s="1"/>
  <c r="E47" i="3"/>
  <c r="I47" i="3" s="1"/>
  <c r="P45" i="3"/>
  <c r="Q76" i="52"/>
  <c r="Y58" i="5"/>
  <c r="Z58" i="5"/>
  <c r="AA58" i="5" s="1"/>
  <c r="N75" i="61" s="1"/>
  <c r="O75" i="61" s="1"/>
  <c r="H45" i="3"/>
  <c r="I73" i="63" s="1"/>
  <c r="J73" i="63" s="1"/>
  <c r="L73" i="63" s="1"/>
  <c r="L73" i="52"/>
  <c r="M73" i="52" s="1"/>
  <c r="E45" i="3" s="1"/>
  <c r="I45" i="3" s="1"/>
  <c r="E72" i="61"/>
  <c r="G72" i="61" s="1"/>
  <c r="H72" i="61"/>
  <c r="I72" i="61"/>
  <c r="O73" i="52"/>
  <c r="G72" i="64"/>
  <c r="I72" i="64" s="1"/>
  <c r="L68" i="3"/>
  <c r="M45" i="3"/>
  <c r="Q45" i="3" s="1"/>
  <c r="G73" i="63"/>
  <c r="H73" i="63" s="1"/>
  <c r="K73" i="63" s="1"/>
  <c r="J72" i="64"/>
  <c r="K72" i="64" s="1"/>
  <c r="C72" i="63"/>
  <c r="D72" i="63"/>
  <c r="D71" i="61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F72" i="52"/>
  <c r="G72" i="52"/>
  <c r="W72" i="52"/>
  <c r="P26" i="5"/>
  <c r="Q26" i="5"/>
  <c r="R26" i="5"/>
  <c r="S26" i="5"/>
  <c r="T26" i="5"/>
  <c r="U26" i="5"/>
  <c r="V26" i="5"/>
  <c r="W26" i="5"/>
  <c r="X26" i="5"/>
  <c r="Y26" i="5"/>
  <c r="Z26" i="5"/>
  <c r="AA26" i="5"/>
  <c r="C71" i="64"/>
  <c r="D71" i="64"/>
  <c r="S20" i="3"/>
  <c r="B44" i="3"/>
  <c r="N44" i="3" s="1"/>
  <c r="C44" i="3"/>
  <c r="E72" i="52" s="1"/>
  <c r="F44" i="3"/>
  <c r="C71" i="61" s="1"/>
  <c r="J44" i="3"/>
  <c r="M71" i="61" s="1"/>
  <c r="L44" i="3"/>
  <c r="J20" i="3"/>
  <c r="H72" i="52" s="1"/>
  <c r="R75" i="64" l="1"/>
  <c r="L72" i="64"/>
  <c r="M72" i="64" s="1"/>
  <c r="O72" i="64" s="1"/>
  <c r="J72" i="61"/>
  <c r="K72" i="61" s="1"/>
  <c r="L72" i="61" s="1"/>
  <c r="Q73" i="52"/>
  <c r="M73" i="63"/>
  <c r="N73" i="63" s="1"/>
  <c r="C56" i="5"/>
  <c r="V56" i="5" s="1"/>
  <c r="D56" i="5"/>
  <c r="N72" i="64"/>
  <c r="R45" i="3"/>
  <c r="S45" i="3"/>
  <c r="T45" i="3" s="1"/>
  <c r="L56" i="5"/>
  <c r="B56" i="5"/>
  <c r="U56" i="5" s="1"/>
  <c r="G56" i="5"/>
  <c r="H56" i="5"/>
  <c r="I56" i="5"/>
  <c r="E56" i="5"/>
  <c r="Q56" i="5"/>
  <c r="P56" i="5"/>
  <c r="F56" i="5"/>
  <c r="D44" i="3"/>
  <c r="O72" i="52" s="1"/>
  <c r="C72" i="52"/>
  <c r="I72" i="52" s="1"/>
  <c r="E71" i="61"/>
  <c r="O44" i="3"/>
  <c r="P44" i="3" s="1"/>
  <c r="H67" i="3"/>
  <c r="I67" i="3"/>
  <c r="J67" i="3"/>
  <c r="G67" i="3"/>
  <c r="K67" i="3"/>
  <c r="H71" i="64"/>
  <c r="D72" i="52"/>
  <c r="J72" i="52" s="1"/>
  <c r="G44" i="3"/>
  <c r="P71" i="61"/>
  <c r="E72" i="63"/>
  <c r="E71" i="64"/>
  <c r="K72" i="52"/>
  <c r="F72" i="63"/>
  <c r="F71" i="64"/>
  <c r="K44" i="3"/>
  <c r="I71" i="61" l="1"/>
  <c r="P72" i="64"/>
  <c r="H71" i="61"/>
  <c r="G71" i="64"/>
  <c r="I71" i="64" s="1"/>
  <c r="M44" i="3"/>
  <c r="Q44" i="3" s="1"/>
  <c r="S44" i="3" s="1"/>
  <c r="T44" i="3" s="1"/>
  <c r="H44" i="3"/>
  <c r="I72" i="63" s="1"/>
  <c r="J72" i="63" s="1"/>
  <c r="L72" i="63" s="1"/>
  <c r="R56" i="5"/>
  <c r="J56" i="5"/>
  <c r="N72" i="61"/>
  <c r="O72" i="61" s="1"/>
  <c r="Q72" i="64"/>
  <c r="R72" i="64"/>
  <c r="W56" i="5"/>
  <c r="M56" i="5"/>
  <c r="L72" i="52"/>
  <c r="M72" i="52" s="1"/>
  <c r="K54" i="5" s="1"/>
  <c r="F71" i="61"/>
  <c r="G71" i="61" s="1"/>
  <c r="G72" i="63"/>
  <c r="H72" i="63" s="1"/>
  <c r="K72" i="63" s="1"/>
  <c r="J71" i="64"/>
  <c r="K71" i="64" s="1"/>
  <c r="L67" i="3"/>
  <c r="N71" i="64" l="1"/>
  <c r="L71" i="64"/>
  <c r="M71" i="64" s="1"/>
  <c r="O71" i="64" s="1"/>
  <c r="K56" i="5"/>
  <c r="O56" i="5" s="1"/>
  <c r="N56" i="5"/>
  <c r="T56" i="5"/>
  <c r="X56" i="5" s="1"/>
  <c r="Q72" i="52"/>
  <c r="P71" i="64"/>
  <c r="R71" i="64" s="1"/>
  <c r="M72" i="63"/>
  <c r="N72" i="63" s="1"/>
  <c r="J71" i="61"/>
  <c r="K71" i="61" s="1"/>
  <c r="L71" i="61" s="1"/>
  <c r="N71" i="61"/>
  <c r="O71" i="61" s="1"/>
  <c r="R44" i="3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Q71" i="64" l="1"/>
  <c r="Y56" i="5"/>
  <c r="Z56" i="5"/>
  <c r="AA56" i="5" s="1"/>
  <c r="E44" i="3"/>
  <c r="I44" i="3" s="1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B53" i="3"/>
  <c r="B54" i="3"/>
  <c r="B55" i="3"/>
  <c r="B56" i="3"/>
  <c r="B57" i="3"/>
  <c r="B58" i="3"/>
  <c r="B59" i="3"/>
  <c r="B60" i="3"/>
  <c r="B52" i="3"/>
  <c r="P25" i="5" l="1"/>
  <c r="Q25" i="5"/>
  <c r="R25" i="5"/>
  <c r="S25" i="5"/>
  <c r="T25" i="5"/>
  <c r="U25" i="5"/>
  <c r="V25" i="5"/>
  <c r="W25" i="5"/>
  <c r="X25" i="5"/>
  <c r="Y25" i="5"/>
  <c r="Z25" i="5"/>
  <c r="AA25" i="5"/>
  <c r="D55" i="5" l="1"/>
  <c r="F55" i="5"/>
  <c r="E55" i="5"/>
  <c r="P55" i="5"/>
  <c r="Q55" i="5"/>
  <c r="C55" i="5"/>
  <c r="B55" i="5"/>
  <c r="L55" i="5"/>
  <c r="H25" i="5"/>
  <c r="H55" i="5" l="1"/>
  <c r="I55" i="5"/>
  <c r="G55" i="5"/>
  <c r="M55" i="5"/>
  <c r="U55" i="5"/>
  <c r="R55" i="5"/>
  <c r="V55" i="5"/>
  <c r="C70" i="64"/>
  <c r="D70" i="64"/>
  <c r="C71" i="63"/>
  <c r="D71" i="63"/>
  <c r="D70" i="61"/>
  <c r="J55" i="5" l="1"/>
  <c r="T55" i="5" s="1"/>
  <c r="N55" i="5"/>
  <c r="W55" i="5"/>
  <c r="E70" i="64"/>
  <c r="E71" i="63"/>
  <c r="F71" i="63"/>
  <c r="F70" i="64"/>
  <c r="F43" i="3"/>
  <c r="C70" i="61" s="1"/>
  <c r="B43" i="3"/>
  <c r="D71" i="52" s="1"/>
  <c r="C43" i="3"/>
  <c r="J43" i="3"/>
  <c r="M70" i="61" s="1"/>
  <c r="L43" i="3"/>
  <c r="F71" i="52"/>
  <c r="G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X55" i="5" l="1"/>
  <c r="Y55" i="5" s="1"/>
  <c r="N43" i="3"/>
  <c r="E70" i="61" s="1"/>
  <c r="D29" i="3"/>
  <c r="Z55" i="5"/>
  <c r="AA55" i="5" s="1"/>
  <c r="J66" i="3"/>
  <c r="G66" i="3"/>
  <c r="K66" i="3"/>
  <c r="H66" i="3"/>
  <c r="I66" i="3"/>
  <c r="J64" i="3"/>
  <c r="I64" i="3"/>
  <c r="H64" i="3"/>
  <c r="K64" i="3"/>
  <c r="G64" i="3"/>
  <c r="H63" i="3"/>
  <c r="K63" i="3"/>
  <c r="G63" i="3"/>
  <c r="J63" i="3"/>
  <c r="I63" i="3"/>
  <c r="J62" i="3"/>
  <c r="I62" i="3"/>
  <c r="H62" i="3"/>
  <c r="K62" i="3"/>
  <c r="G62" i="3"/>
  <c r="H65" i="3"/>
  <c r="K65" i="3"/>
  <c r="G65" i="3"/>
  <c r="J65" i="3"/>
  <c r="I65" i="3"/>
  <c r="H61" i="3"/>
  <c r="K61" i="3"/>
  <c r="G61" i="3"/>
  <c r="J61" i="3"/>
  <c r="I61" i="3"/>
  <c r="J59" i="3"/>
  <c r="K59" i="3"/>
  <c r="H59" i="3"/>
  <c r="I59" i="3"/>
  <c r="G59" i="3"/>
  <c r="D43" i="3"/>
  <c r="I70" i="61" s="1"/>
  <c r="G58" i="3"/>
  <c r="K58" i="3"/>
  <c r="H58" i="3"/>
  <c r="I58" i="3"/>
  <c r="J58" i="3"/>
  <c r="G54" i="3"/>
  <c r="K54" i="3"/>
  <c r="H54" i="3"/>
  <c r="I54" i="3"/>
  <c r="J54" i="3"/>
  <c r="G43" i="3"/>
  <c r="J55" i="3"/>
  <c r="K55" i="3"/>
  <c r="H55" i="3"/>
  <c r="I55" i="3"/>
  <c r="G55" i="3"/>
  <c r="H57" i="3"/>
  <c r="J57" i="3"/>
  <c r="G57" i="3"/>
  <c r="K57" i="3"/>
  <c r="I57" i="3"/>
  <c r="H53" i="3"/>
  <c r="J53" i="3"/>
  <c r="G53" i="3"/>
  <c r="K53" i="3"/>
  <c r="I53" i="3"/>
  <c r="I60" i="3"/>
  <c r="J60" i="3"/>
  <c r="G60" i="3"/>
  <c r="K60" i="3"/>
  <c r="H60" i="3"/>
  <c r="I56" i="3"/>
  <c r="J56" i="3"/>
  <c r="G56" i="3"/>
  <c r="K56" i="3"/>
  <c r="H56" i="3"/>
  <c r="J52" i="3"/>
  <c r="I52" i="3"/>
  <c r="K52" i="3"/>
  <c r="G52" i="3"/>
  <c r="H52" i="3"/>
  <c r="K55" i="5"/>
  <c r="O55" i="5" s="1"/>
  <c r="J71" i="52"/>
  <c r="E71" i="52"/>
  <c r="K71" i="52" s="1"/>
  <c r="O43" i="3"/>
  <c r="F70" i="61" s="1"/>
  <c r="C71" i="52"/>
  <c r="P70" i="61"/>
  <c r="H70" i="64"/>
  <c r="H71" i="52"/>
  <c r="K43" i="3"/>
  <c r="Y5" i="2"/>
  <c r="G70" i="61" l="1"/>
  <c r="L71" i="52"/>
  <c r="L66" i="3"/>
  <c r="L61" i="3"/>
  <c r="O71" i="52"/>
  <c r="L63" i="3"/>
  <c r="L65" i="3"/>
  <c r="L62" i="3"/>
  <c r="L64" i="3"/>
  <c r="G70" i="64"/>
  <c r="I70" i="64" s="1"/>
  <c r="H43" i="3"/>
  <c r="L70" i="64" s="1"/>
  <c r="M70" i="64" s="1"/>
  <c r="O70" i="64" s="1"/>
  <c r="L53" i="3"/>
  <c r="L54" i="3"/>
  <c r="L56" i="3"/>
  <c r="M43" i="3"/>
  <c r="H70" i="61"/>
  <c r="J70" i="61" s="1"/>
  <c r="K70" i="61" s="1"/>
  <c r="L70" i="61" s="1"/>
  <c r="L52" i="3"/>
  <c r="L57" i="3"/>
  <c r="L60" i="3"/>
  <c r="L55" i="3"/>
  <c r="L58" i="3"/>
  <c r="L59" i="3"/>
  <c r="I71" i="52"/>
  <c r="P43" i="3"/>
  <c r="J70" i="64"/>
  <c r="K70" i="64" s="1"/>
  <c r="G71" i="63"/>
  <c r="H71" i="63" s="1"/>
  <c r="K71" i="63" s="1"/>
  <c r="I71" i="63" l="1"/>
  <c r="J71" i="63" s="1"/>
  <c r="L71" i="63" s="1"/>
  <c r="Q43" i="3"/>
  <c r="R43" i="3" s="1"/>
  <c r="M71" i="52"/>
  <c r="N70" i="64"/>
  <c r="P70" i="64" s="1"/>
  <c r="Q70" i="64" s="1"/>
  <c r="M71" i="63"/>
  <c r="N71" i="63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D51" i="64"/>
  <c r="C51" i="64"/>
  <c r="D50" i="64"/>
  <c r="C50" i="64"/>
  <c r="D49" i="64"/>
  <c r="C49" i="64"/>
  <c r="D48" i="64"/>
  <c r="C48" i="64"/>
  <c r="D47" i="64"/>
  <c r="C47" i="64"/>
  <c r="D46" i="64"/>
  <c r="C46" i="64"/>
  <c r="D44" i="64"/>
  <c r="C44" i="64"/>
  <c r="D43" i="64"/>
  <c r="C43" i="64"/>
  <c r="D42" i="64"/>
  <c r="C42" i="64"/>
  <c r="D41" i="64"/>
  <c r="C41" i="64"/>
  <c r="D40" i="64"/>
  <c r="C40" i="64"/>
  <c r="E40" i="64" s="1"/>
  <c r="D39" i="64"/>
  <c r="C39" i="64"/>
  <c r="D38" i="64"/>
  <c r="C38" i="64"/>
  <c r="D37" i="64"/>
  <c r="C37" i="64"/>
  <c r="F37" i="64" s="1"/>
  <c r="D36" i="64"/>
  <c r="C36" i="64"/>
  <c r="E36" i="64" s="1"/>
  <c r="D35" i="64"/>
  <c r="C35" i="64"/>
  <c r="D34" i="64"/>
  <c r="C34" i="64"/>
  <c r="D33" i="64"/>
  <c r="C33" i="64"/>
  <c r="D32" i="64"/>
  <c r="C32" i="64"/>
  <c r="D31" i="64"/>
  <c r="C31" i="64"/>
  <c r="D30" i="64"/>
  <c r="C30" i="64"/>
  <c r="D29" i="64"/>
  <c r="C29" i="64"/>
  <c r="D28" i="64"/>
  <c r="C28" i="64"/>
  <c r="E28" i="64" s="1"/>
  <c r="D27" i="64"/>
  <c r="C27" i="64"/>
  <c r="F27" i="64" s="1"/>
  <c r="D26" i="64"/>
  <c r="C26" i="64"/>
  <c r="D25" i="64"/>
  <c r="C25" i="64"/>
  <c r="D24" i="64"/>
  <c r="C24" i="64"/>
  <c r="D23" i="64"/>
  <c r="C23" i="64"/>
  <c r="D22" i="64"/>
  <c r="C22" i="64"/>
  <c r="D21" i="64"/>
  <c r="C21" i="64"/>
  <c r="D20" i="64"/>
  <c r="C20" i="64"/>
  <c r="D19" i="64"/>
  <c r="C19" i="64"/>
  <c r="D18" i="64"/>
  <c r="C18" i="64"/>
  <c r="D17" i="64"/>
  <c r="C17" i="64"/>
  <c r="D16" i="64"/>
  <c r="C16" i="64"/>
  <c r="D15" i="64"/>
  <c r="C15" i="64"/>
  <c r="E15" i="64" s="1"/>
  <c r="D14" i="64"/>
  <c r="C14" i="64"/>
  <c r="D13" i="64"/>
  <c r="C13" i="64"/>
  <c r="D12" i="64"/>
  <c r="C12" i="64"/>
  <c r="F12" i="64" s="1"/>
  <c r="D11" i="64"/>
  <c r="C11" i="64"/>
  <c r="E11" i="64" s="1"/>
  <c r="D10" i="64"/>
  <c r="C10" i="64"/>
  <c r="D9" i="64"/>
  <c r="C9" i="64"/>
  <c r="D8" i="64"/>
  <c r="C8" i="64"/>
  <c r="D7" i="64"/>
  <c r="C7" i="64"/>
  <c r="D6" i="64"/>
  <c r="C6" i="64"/>
  <c r="D5" i="64"/>
  <c r="C5" i="64"/>
  <c r="D4" i="64"/>
  <c r="C4" i="64"/>
  <c r="D3" i="64"/>
  <c r="C3" i="64"/>
  <c r="D2" i="64"/>
  <c r="C2" i="64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D54" i="63"/>
  <c r="C54" i="63"/>
  <c r="D53" i="63"/>
  <c r="C53" i="63"/>
  <c r="D52" i="63"/>
  <c r="C52" i="63"/>
  <c r="D51" i="63"/>
  <c r="C51" i="63"/>
  <c r="D50" i="63"/>
  <c r="C50" i="63"/>
  <c r="D49" i="63"/>
  <c r="C49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D32" i="63"/>
  <c r="C32" i="63"/>
  <c r="D31" i="63"/>
  <c r="C31" i="63"/>
  <c r="D30" i="63"/>
  <c r="C30" i="63"/>
  <c r="D29" i="63"/>
  <c r="C29" i="63"/>
  <c r="D28" i="63"/>
  <c r="C28" i="63"/>
  <c r="D27" i="63"/>
  <c r="E27" i="63" s="1"/>
  <c r="C27" i="63"/>
  <c r="D26" i="63"/>
  <c r="C26" i="63"/>
  <c r="D25" i="63"/>
  <c r="C25" i="63"/>
  <c r="D24" i="63"/>
  <c r="C24" i="63"/>
  <c r="D23" i="63"/>
  <c r="E23" i="63" s="1"/>
  <c r="C23" i="63"/>
  <c r="D22" i="63"/>
  <c r="C22" i="63"/>
  <c r="D21" i="63"/>
  <c r="C21" i="63"/>
  <c r="D20" i="63"/>
  <c r="C20" i="63"/>
  <c r="D19" i="63"/>
  <c r="E19" i="63" s="1"/>
  <c r="C19" i="63"/>
  <c r="D18" i="63"/>
  <c r="C18" i="63"/>
  <c r="D17" i="63"/>
  <c r="C17" i="63"/>
  <c r="D16" i="63"/>
  <c r="C16" i="63"/>
  <c r="D15" i="63"/>
  <c r="E15" i="63" s="1"/>
  <c r="C15" i="63"/>
  <c r="D14" i="63"/>
  <c r="C14" i="63"/>
  <c r="D13" i="63"/>
  <c r="C13" i="63"/>
  <c r="D12" i="63"/>
  <c r="C12" i="63"/>
  <c r="D11" i="63"/>
  <c r="E11" i="63" s="1"/>
  <c r="C11" i="63"/>
  <c r="D10" i="63"/>
  <c r="C10" i="63"/>
  <c r="D9" i="63"/>
  <c r="C9" i="63"/>
  <c r="D8" i="63"/>
  <c r="C8" i="63"/>
  <c r="D7" i="63"/>
  <c r="E7" i="63" s="1"/>
  <c r="C7" i="63"/>
  <c r="D6" i="63"/>
  <c r="C6" i="63"/>
  <c r="D5" i="63"/>
  <c r="C5" i="63"/>
  <c r="D4" i="63"/>
  <c r="C4" i="63"/>
  <c r="D3" i="63"/>
  <c r="C3" i="63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L42" i="3"/>
  <c r="J42" i="3"/>
  <c r="F42" i="3"/>
  <c r="C42" i="3"/>
  <c r="E70" i="52" s="1"/>
  <c r="B42" i="3"/>
  <c r="L41" i="3"/>
  <c r="J41" i="3"/>
  <c r="U41" i="3" s="1"/>
  <c r="F41" i="3"/>
  <c r="C41" i="3"/>
  <c r="E69" i="52" s="1"/>
  <c r="B41" i="3"/>
  <c r="L40" i="3"/>
  <c r="J40" i="3"/>
  <c r="F40" i="3"/>
  <c r="C40" i="3"/>
  <c r="E68" i="52" s="1"/>
  <c r="B40" i="3"/>
  <c r="L39" i="3"/>
  <c r="J39" i="3"/>
  <c r="F39" i="3"/>
  <c r="C39" i="3"/>
  <c r="E67" i="52" s="1"/>
  <c r="B39" i="3"/>
  <c r="N39" i="3" s="1"/>
  <c r="L38" i="3"/>
  <c r="J38" i="3"/>
  <c r="F38" i="3"/>
  <c r="C38" i="3"/>
  <c r="E66" i="52" s="1"/>
  <c r="B38" i="3"/>
  <c r="L37" i="3"/>
  <c r="J37" i="3"/>
  <c r="F37" i="3"/>
  <c r="C37" i="3"/>
  <c r="E65" i="52" s="1"/>
  <c r="B37" i="3"/>
  <c r="L36" i="3"/>
  <c r="J36" i="3"/>
  <c r="F36" i="3"/>
  <c r="C36" i="3"/>
  <c r="E64" i="52" s="1"/>
  <c r="B36" i="3"/>
  <c r="L35" i="3"/>
  <c r="J35" i="3"/>
  <c r="U35" i="3" s="1"/>
  <c r="F35" i="3"/>
  <c r="C35" i="3"/>
  <c r="E63" i="52" s="1"/>
  <c r="B35" i="3"/>
  <c r="L34" i="3"/>
  <c r="J34" i="3"/>
  <c r="F34" i="3"/>
  <c r="C34" i="3"/>
  <c r="E62" i="52" s="1"/>
  <c r="B34" i="3"/>
  <c r="L33" i="3"/>
  <c r="J33" i="3"/>
  <c r="U33" i="3" s="1"/>
  <c r="F33" i="3"/>
  <c r="C33" i="3"/>
  <c r="B33" i="3"/>
  <c r="L32" i="3"/>
  <c r="J32" i="3"/>
  <c r="F32" i="3"/>
  <c r="C32" i="3"/>
  <c r="E60" i="52" s="1"/>
  <c r="L31" i="3"/>
  <c r="J31" i="3"/>
  <c r="F31" i="3"/>
  <c r="C31" i="3"/>
  <c r="E59" i="52" s="1"/>
  <c r="N31" i="3"/>
  <c r="L30" i="3"/>
  <c r="J30" i="3"/>
  <c r="F30" i="3"/>
  <c r="C30" i="3"/>
  <c r="E58" i="52" s="1"/>
  <c r="L29" i="3"/>
  <c r="J29" i="3"/>
  <c r="U29" i="3" s="1"/>
  <c r="F29" i="3"/>
  <c r="C29" i="3"/>
  <c r="E57" i="52" s="1"/>
  <c r="W28" i="3"/>
  <c r="L28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35" i="5"/>
  <c r="AD34" i="5"/>
  <c r="S34" i="5"/>
  <c r="AA24" i="5"/>
  <c r="Z24" i="5"/>
  <c r="Y24" i="5"/>
  <c r="X24" i="5"/>
  <c r="W24" i="5"/>
  <c r="V24" i="5"/>
  <c r="U24" i="5"/>
  <c r="T24" i="5"/>
  <c r="S24" i="5"/>
  <c r="R24" i="5"/>
  <c r="Q24" i="5"/>
  <c r="P24" i="5"/>
  <c r="AA23" i="5"/>
  <c r="Z23" i="5"/>
  <c r="Y23" i="5"/>
  <c r="X23" i="5"/>
  <c r="W23" i="5"/>
  <c r="V23" i="5"/>
  <c r="U23" i="5"/>
  <c r="T23" i="5"/>
  <c r="S23" i="5"/>
  <c r="R23" i="5"/>
  <c r="Q23" i="5"/>
  <c r="P23" i="5"/>
  <c r="AA22" i="5"/>
  <c r="Z22" i="5"/>
  <c r="Y22" i="5"/>
  <c r="X22" i="5"/>
  <c r="W22" i="5"/>
  <c r="V22" i="5"/>
  <c r="U22" i="5"/>
  <c r="T22" i="5"/>
  <c r="S22" i="5"/>
  <c r="R22" i="5"/>
  <c r="Q22" i="5"/>
  <c r="P22" i="5"/>
  <c r="AA21" i="5"/>
  <c r="Z21" i="5"/>
  <c r="Y21" i="5"/>
  <c r="X21" i="5"/>
  <c r="W21" i="5"/>
  <c r="V21" i="5"/>
  <c r="U21" i="5"/>
  <c r="T21" i="5"/>
  <c r="S21" i="5"/>
  <c r="R21" i="5"/>
  <c r="Q21" i="5"/>
  <c r="P21" i="5"/>
  <c r="H21" i="5"/>
  <c r="AA20" i="5"/>
  <c r="Z20" i="5"/>
  <c r="Y20" i="5"/>
  <c r="X20" i="5"/>
  <c r="W20" i="5"/>
  <c r="V20" i="5"/>
  <c r="U20" i="5"/>
  <c r="T20" i="5"/>
  <c r="S20" i="5"/>
  <c r="R20" i="5"/>
  <c r="Q20" i="5"/>
  <c r="P20" i="5"/>
  <c r="H20" i="5"/>
  <c r="AA19" i="5"/>
  <c r="Z19" i="5"/>
  <c r="Y19" i="5"/>
  <c r="X19" i="5"/>
  <c r="W19" i="5"/>
  <c r="V19" i="5"/>
  <c r="U19" i="5"/>
  <c r="T19" i="5"/>
  <c r="S19" i="5"/>
  <c r="R19" i="5"/>
  <c r="Q19" i="5"/>
  <c r="P19" i="5"/>
  <c r="H19" i="5"/>
  <c r="AA18" i="5"/>
  <c r="Z18" i="5"/>
  <c r="Y18" i="5"/>
  <c r="X18" i="5"/>
  <c r="W18" i="5"/>
  <c r="V18" i="5"/>
  <c r="U18" i="5"/>
  <c r="T18" i="5"/>
  <c r="S18" i="5"/>
  <c r="R18" i="5"/>
  <c r="Q18" i="5"/>
  <c r="P18" i="5"/>
  <c r="H18" i="5"/>
  <c r="AA17" i="5"/>
  <c r="Z17" i="5"/>
  <c r="Y17" i="5"/>
  <c r="X17" i="5"/>
  <c r="W17" i="5"/>
  <c r="V17" i="5"/>
  <c r="U17" i="5"/>
  <c r="T17" i="5"/>
  <c r="S17" i="5"/>
  <c r="R17" i="5"/>
  <c r="Q17" i="5"/>
  <c r="P17" i="5"/>
  <c r="H17" i="5"/>
  <c r="AA16" i="5"/>
  <c r="Z16" i="5"/>
  <c r="Y16" i="5"/>
  <c r="X16" i="5"/>
  <c r="W16" i="5"/>
  <c r="V16" i="5"/>
  <c r="U16" i="5"/>
  <c r="T16" i="5"/>
  <c r="S16" i="5"/>
  <c r="R16" i="5"/>
  <c r="Q16" i="5"/>
  <c r="P16" i="5"/>
  <c r="H16" i="5"/>
  <c r="AA15" i="5"/>
  <c r="Z15" i="5"/>
  <c r="Y15" i="5"/>
  <c r="X15" i="5"/>
  <c r="W15" i="5"/>
  <c r="V15" i="5"/>
  <c r="U15" i="5"/>
  <c r="T15" i="5"/>
  <c r="S15" i="5"/>
  <c r="R15" i="5"/>
  <c r="Q15" i="5"/>
  <c r="P15" i="5"/>
  <c r="H15" i="5"/>
  <c r="AA14" i="5"/>
  <c r="Z14" i="5"/>
  <c r="Y14" i="5"/>
  <c r="X14" i="5"/>
  <c r="W14" i="5"/>
  <c r="V14" i="5"/>
  <c r="U14" i="5"/>
  <c r="T14" i="5"/>
  <c r="S14" i="5"/>
  <c r="R14" i="5"/>
  <c r="Q14" i="5"/>
  <c r="P14" i="5"/>
  <c r="H14" i="5"/>
  <c r="AA13" i="5"/>
  <c r="Z13" i="5"/>
  <c r="Y13" i="5"/>
  <c r="X13" i="5"/>
  <c r="W13" i="5"/>
  <c r="V13" i="5"/>
  <c r="U13" i="5"/>
  <c r="T13" i="5"/>
  <c r="S13" i="5"/>
  <c r="R13" i="5"/>
  <c r="Q13" i="5"/>
  <c r="P13" i="5"/>
  <c r="H13" i="5"/>
  <c r="AA12" i="5"/>
  <c r="Z12" i="5"/>
  <c r="Y12" i="5"/>
  <c r="X12" i="5"/>
  <c r="W12" i="5"/>
  <c r="V12" i="5"/>
  <c r="U12" i="5"/>
  <c r="T12" i="5"/>
  <c r="S12" i="5"/>
  <c r="R12" i="5"/>
  <c r="Q12" i="5"/>
  <c r="P12" i="5"/>
  <c r="H12" i="5"/>
  <c r="AA11" i="5"/>
  <c r="Z11" i="5"/>
  <c r="Y11" i="5"/>
  <c r="X11" i="5"/>
  <c r="W11" i="5"/>
  <c r="V11" i="5"/>
  <c r="U11" i="5"/>
  <c r="T11" i="5"/>
  <c r="S11" i="5"/>
  <c r="R11" i="5"/>
  <c r="Q11" i="5"/>
  <c r="P11" i="5"/>
  <c r="H11" i="5"/>
  <c r="AA10" i="5"/>
  <c r="Z10" i="5"/>
  <c r="Y10" i="5"/>
  <c r="X10" i="5"/>
  <c r="W10" i="5"/>
  <c r="V10" i="5"/>
  <c r="U10" i="5"/>
  <c r="T10" i="5"/>
  <c r="S10" i="5"/>
  <c r="R10" i="5"/>
  <c r="Q10" i="5"/>
  <c r="P10" i="5"/>
  <c r="H10" i="5"/>
  <c r="AA9" i="5"/>
  <c r="Z9" i="5"/>
  <c r="Y9" i="5"/>
  <c r="X9" i="5"/>
  <c r="W9" i="5"/>
  <c r="V9" i="5"/>
  <c r="U9" i="5"/>
  <c r="T9" i="5"/>
  <c r="S9" i="5"/>
  <c r="R9" i="5"/>
  <c r="Q9" i="5"/>
  <c r="P9" i="5"/>
  <c r="H9" i="5"/>
  <c r="AA8" i="5"/>
  <c r="Z8" i="5"/>
  <c r="Y8" i="5"/>
  <c r="X8" i="5"/>
  <c r="W8" i="5"/>
  <c r="V8" i="5"/>
  <c r="U8" i="5"/>
  <c r="T8" i="5"/>
  <c r="S8" i="5"/>
  <c r="R8" i="5"/>
  <c r="Q8" i="5"/>
  <c r="P8" i="5"/>
  <c r="H8" i="5"/>
  <c r="AA7" i="5"/>
  <c r="Z7" i="5"/>
  <c r="Y7" i="5"/>
  <c r="X7" i="5"/>
  <c r="W7" i="5"/>
  <c r="V7" i="5"/>
  <c r="U7" i="5"/>
  <c r="T7" i="5"/>
  <c r="S7" i="5"/>
  <c r="R7" i="5"/>
  <c r="Q7" i="5"/>
  <c r="P7" i="5"/>
  <c r="H7" i="5"/>
  <c r="AA6" i="5"/>
  <c r="Z6" i="5"/>
  <c r="Y6" i="5"/>
  <c r="X6" i="5"/>
  <c r="W6" i="5"/>
  <c r="V6" i="5"/>
  <c r="U6" i="5"/>
  <c r="T6" i="5"/>
  <c r="S6" i="5"/>
  <c r="R6" i="5"/>
  <c r="Q6" i="5"/>
  <c r="P6" i="5"/>
  <c r="H6" i="5"/>
  <c r="AA5" i="5"/>
  <c r="Z5" i="5"/>
  <c r="Y5" i="5"/>
  <c r="X5" i="5"/>
  <c r="W5" i="5"/>
  <c r="V5" i="5"/>
  <c r="U5" i="5"/>
  <c r="T5" i="5"/>
  <c r="S5" i="5"/>
  <c r="R5" i="5"/>
  <c r="Q5" i="5"/>
  <c r="P5" i="5"/>
  <c r="H5" i="5"/>
  <c r="U4" i="5"/>
  <c r="T4" i="5"/>
  <c r="S4" i="5"/>
  <c r="R4" i="5"/>
  <c r="Q4" i="5"/>
  <c r="P4" i="5"/>
  <c r="Q34" i="5" s="1"/>
  <c r="H4" i="5"/>
  <c r="I34" i="5" s="1"/>
  <c r="S30" i="2"/>
  <c r="S29" i="2"/>
  <c r="S28" i="2"/>
  <c r="S27" i="2"/>
  <c r="S26" i="2"/>
  <c r="S25" i="2"/>
  <c r="S24" i="2"/>
  <c r="S23" i="2"/>
  <c r="S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AD20" i="2"/>
  <c r="S20" i="2"/>
  <c r="G20" i="2"/>
  <c r="AE14" i="2"/>
  <c r="C30" i="2" s="1"/>
  <c r="V30" i="2" s="1"/>
  <c r="AD14" i="2"/>
  <c r="AB14" i="2"/>
  <c r="AA14" i="2"/>
  <c r="E30" i="2" s="1"/>
  <c r="Z14" i="2"/>
  <c r="Y14" i="2"/>
  <c r="X14" i="2"/>
  <c r="W14" i="2"/>
  <c r="V14" i="2"/>
  <c r="U14" i="2"/>
  <c r="T14" i="2"/>
  <c r="S14" i="2"/>
  <c r="R14" i="2"/>
  <c r="P30" i="2" s="1"/>
  <c r="J14" i="2"/>
  <c r="I14" i="2"/>
  <c r="AE13" i="2"/>
  <c r="AD13" i="2"/>
  <c r="B29" i="2" s="1"/>
  <c r="U29" i="2" s="1"/>
  <c r="AB13" i="2"/>
  <c r="AA13" i="2"/>
  <c r="Z13" i="2"/>
  <c r="D29" i="2" s="1"/>
  <c r="Y13" i="2"/>
  <c r="X13" i="2"/>
  <c r="W13" i="2"/>
  <c r="V13" i="2"/>
  <c r="U13" i="2"/>
  <c r="T13" i="2"/>
  <c r="E29" i="2" s="1"/>
  <c r="S13" i="2"/>
  <c r="R13" i="2"/>
  <c r="P29" i="2" s="1"/>
  <c r="J13" i="2"/>
  <c r="I13" i="2"/>
  <c r="AE12" i="2"/>
  <c r="AD12" i="2"/>
  <c r="B28" i="2" s="1"/>
  <c r="U28" i="2" s="1"/>
  <c r="AB12" i="2"/>
  <c r="AA12" i="2"/>
  <c r="Z12" i="2"/>
  <c r="Y12" i="2"/>
  <c r="L28" i="2" s="1"/>
  <c r="X12" i="2"/>
  <c r="W12" i="2"/>
  <c r="V12" i="2"/>
  <c r="U12" i="2"/>
  <c r="T12" i="2"/>
  <c r="S12" i="2"/>
  <c r="R12" i="2"/>
  <c r="P28" i="2" s="1"/>
  <c r="J12" i="2"/>
  <c r="AC12" i="2" s="1"/>
  <c r="F28" i="2" s="1"/>
  <c r="I12" i="2"/>
  <c r="AE11" i="2"/>
  <c r="AD11" i="2"/>
  <c r="AB11" i="2"/>
  <c r="AA11" i="2"/>
  <c r="Z11" i="2"/>
  <c r="Y11" i="2"/>
  <c r="X11" i="2"/>
  <c r="W11" i="2"/>
  <c r="V11" i="2"/>
  <c r="U11" i="2"/>
  <c r="T11" i="2"/>
  <c r="S11" i="2"/>
  <c r="R11" i="2"/>
  <c r="P27" i="2" s="1"/>
  <c r="J11" i="2"/>
  <c r="I11" i="2"/>
  <c r="AE10" i="2"/>
  <c r="C26" i="2" s="1"/>
  <c r="E52" i="52" s="1"/>
  <c r="AD10" i="2"/>
  <c r="AB10" i="2"/>
  <c r="AA10" i="2"/>
  <c r="E26" i="2" s="1"/>
  <c r="Z10" i="2"/>
  <c r="Y10" i="2"/>
  <c r="X10" i="2"/>
  <c r="W10" i="2"/>
  <c r="V10" i="2"/>
  <c r="U10" i="2"/>
  <c r="T10" i="2"/>
  <c r="S10" i="2"/>
  <c r="R10" i="2"/>
  <c r="J10" i="2"/>
  <c r="I10" i="2"/>
  <c r="AE9" i="2"/>
  <c r="AD9" i="2"/>
  <c r="B25" i="2" s="1"/>
  <c r="AB9" i="2"/>
  <c r="AA9" i="2"/>
  <c r="Z9" i="2"/>
  <c r="D25" i="2" s="1"/>
  <c r="Y9" i="2"/>
  <c r="X9" i="2"/>
  <c r="W9" i="2"/>
  <c r="V9" i="2"/>
  <c r="U9" i="2"/>
  <c r="T9" i="2"/>
  <c r="E25" i="2" s="1"/>
  <c r="S9" i="2"/>
  <c r="R9" i="2"/>
  <c r="J9" i="2"/>
  <c r="I9" i="2"/>
  <c r="AE8" i="2"/>
  <c r="AD8" i="2"/>
  <c r="B24" i="2" s="1"/>
  <c r="AB8" i="2"/>
  <c r="AA8" i="2"/>
  <c r="Z8" i="2"/>
  <c r="Y8" i="2"/>
  <c r="L24" i="2" s="1"/>
  <c r="X8" i="2"/>
  <c r="W8" i="2"/>
  <c r="V8" i="2"/>
  <c r="U8" i="2"/>
  <c r="T8" i="2"/>
  <c r="S8" i="2"/>
  <c r="R8" i="2"/>
  <c r="J8" i="2"/>
  <c r="AC8" i="2" s="1"/>
  <c r="F24" i="2" s="1"/>
  <c r="I8" i="2"/>
  <c r="AE7" i="2"/>
  <c r="AD7" i="2"/>
  <c r="AB7" i="2"/>
  <c r="AA7" i="2"/>
  <c r="Z7" i="2"/>
  <c r="Y7" i="2"/>
  <c r="X7" i="2"/>
  <c r="W7" i="2"/>
  <c r="V7" i="2"/>
  <c r="U7" i="2"/>
  <c r="T7" i="2"/>
  <c r="S7" i="2"/>
  <c r="R7" i="2"/>
  <c r="J7" i="2"/>
  <c r="I7" i="2"/>
  <c r="AE6" i="2"/>
  <c r="C22" i="2" s="1"/>
  <c r="E48" i="52" s="1"/>
  <c r="AD6" i="2"/>
  <c r="AB6" i="2"/>
  <c r="AA6" i="2"/>
  <c r="E22" i="2" s="1"/>
  <c r="Z6" i="2"/>
  <c r="Y6" i="2"/>
  <c r="X6" i="2"/>
  <c r="W6" i="2"/>
  <c r="V6" i="2"/>
  <c r="U6" i="2"/>
  <c r="T6" i="2"/>
  <c r="S6" i="2"/>
  <c r="R6" i="2"/>
  <c r="J6" i="2"/>
  <c r="I6" i="2"/>
  <c r="AE5" i="2"/>
  <c r="AD5" i="2"/>
  <c r="AB5" i="2"/>
  <c r="AA5" i="2"/>
  <c r="Z5" i="2"/>
  <c r="X5" i="2"/>
  <c r="W5" i="2"/>
  <c r="V5" i="2"/>
  <c r="U5" i="2"/>
  <c r="T5" i="2"/>
  <c r="S5" i="2"/>
  <c r="R5" i="2"/>
  <c r="J5" i="2"/>
  <c r="I5" i="2"/>
  <c r="H47" i="52" s="1"/>
  <c r="J4" i="2"/>
  <c r="I20" i="2" s="1"/>
  <c r="I4" i="2"/>
  <c r="H20" i="2" s="1"/>
  <c r="AG47" i="1"/>
  <c r="AD47" i="1"/>
  <c r="AF47" i="1" s="1"/>
  <c r="AB47" i="1"/>
  <c r="Z47" i="1"/>
  <c r="V47" i="1"/>
  <c r="U47" i="1"/>
  <c r="H47" i="1"/>
  <c r="G47" i="1"/>
  <c r="O47" i="1" s="1"/>
  <c r="F47" i="1"/>
  <c r="E47" i="1"/>
  <c r="M47" i="1" s="1"/>
  <c r="D47" i="1"/>
  <c r="L47" i="1" s="1"/>
  <c r="C47" i="1"/>
  <c r="K47" i="1" s="1"/>
  <c r="B47" i="1"/>
  <c r="J47" i="1" s="1"/>
  <c r="AQ46" i="1"/>
  <c r="AD46" i="1"/>
  <c r="AF46" i="1" s="1"/>
  <c r="AB46" i="1"/>
  <c r="AG46" i="1" s="1"/>
  <c r="Z46" i="1"/>
  <c r="V46" i="1"/>
  <c r="X46" i="1" s="1"/>
  <c r="AJ46" i="1" s="1"/>
  <c r="U46" i="1"/>
  <c r="P46" i="1"/>
  <c r="O46" i="1"/>
  <c r="M46" i="1"/>
  <c r="L46" i="1"/>
  <c r="K46" i="1"/>
  <c r="J46" i="1"/>
  <c r="I46" i="1"/>
  <c r="AQ45" i="1"/>
  <c r="AD45" i="1"/>
  <c r="AF45" i="1" s="1"/>
  <c r="AB45" i="1"/>
  <c r="AG45" i="1" s="1"/>
  <c r="Z45" i="1"/>
  <c r="V45" i="1"/>
  <c r="U45" i="1"/>
  <c r="P45" i="1"/>
  <c r="O45" i="1"/>
  <c r="M45" i="1"/>
  <c r="L45" i="1"/>
  <c r="K45" i="1"/>
  <c r="J45" i="1"/>
  <c r="I45" i="1"/>
  <c r="AQ44" i="1"/>
  <c r="AD44" i="1"/>
  <c r="AF44" i="1" s="1"/>
  <c r="AB44" i="1"/>
  <c r="AG44" i="1" s="1"/>
  <c r="Z44" i="1"/>
  <c r="V44" i="1"/>
  <c r="X45" i="1" s="1"/>
  <c r="AJ45" i="1" s="1"/>
  <c r="U44" i="1"/>
  <c r="P44" i="1"/>
  <c r="O44" i="1"/>
  <c r="N44" i="1"/>
  <c r="M44" i="1"/>
  <c r="L44" i="1"/>
  <c r="K44" i="1"/>
  <c r="J44" i="1"/>
  <c r="I44" i="1"/>
  <c r="H43" i="52" s="1"/>
  <c r="AQ43" i="1"/>
  <c r="AD43" i="1"/>
  <c r="AF43" i="1" s="1"/>
  <c r="AB43" i="1"/>
  <c r="AG43" i="1" s="1"/>
  <c r="Z43" i="1"/>
  <c r="V43" i="1"/>
  <c r="U43" i="1"/>
  <c r="P43" i="1"/>
  <c r="O43" i="1"/>
  <c r="N43" i="1"/>
  <c r="M43" i="1"/>
  <c r="L43" i="1"/>
  <c r="K43" i="1"/>
  <c r="J43" i="1"/>
  <c r="I43" i="1"/>
  <c r="H42" i="52" s="1"/>
  <c r="AQ42" i="1"/>
  <c r="AD42" i="1"/>
  <c r="AF42" i="1" s="1"/>
  <c r="AB42" i="1"/>
  <c r="AG42" i="1" s="1"/>
  <c r="Z42" i="1"/>
  <c r="V42" i="1"/>
  <c r="U42" i="1"/>
  <c r="P42" i="1"/>
  <c r="O42" i="1"/>
  <c r="N42" i="1"/>
  <c r="M42" i="1"/>
  <c r="L42" i="1"/>
  <c r="K42" i="1"/>
  <c r="J42" i="1"/>
  <c r="I42" i="1"/>
  <c r="H41" i="52" s="1"/>
  <c r="AQ41" i="1"/>
  <c r="AD41" i="1"/>
  <c r="AF41" i="1" s="1"/>
  <c r="AB41" i="1"/>
  <c r="AG41" i="1" s="1"/>
  <c r="Z41" i="1"/>
  <c r="V41" i="1"/>
  <c r="U41" i="1"/>
  <c r="P41" i="1"/>
  <c r="O41" i="1"/>
  <c r="N41" i="1"/>
  <c r="M41" i="1"/>
  <c r="L41" i="1"/>
  <c r="K41" i="1"/>
  <c r="J41" i="1"/>
  <c r="I41" i="1"/>
  <c r="H40" i="52" s="1"/>
  <c r="AQ40" i="1"/>
  <c r="AD40" i="1"/>
  <c r="AF40" i="1" s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D39" i="1"/>
  <c r="AF39" i="1" s="1"/>
  <c r="AB39" i="1"/>
  <c r="AG39" i="1" s="1"/>
  <c r="Z39" i="1"/>
  <c r="V39" i="1"/>
  <c r="U39" i="1"/>
  <c r="P39" i="1"/>
  <c r="O39" i="1"/>
  <c r="N39" i="1"/>
  <c r="M39" i="1"/>
  <c r="L39" i="1"/>
  <c r="K39" i="1"/>
  <c r="J39" i="1"/>
  <c r="I39" i="1"/>
  <c r="H38" i="52" s="1"/>
  <c r="AQ38" i="1"/>
  <c r="AD38" i="1"/>
  <c r="AF38" i="1" s="1"/>
  <c r="AB38" i="1"/>
  <c r="AG38" i="1" s="1"/>
  <c r="Z38" i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D37" i="1"/>
  <c r="AF37" i="1" s="1"/>
  <c r="AB37" i="1"/>
  <c r="AG37" i="1" s="1"/>
  <c r="Z37" i="1"/>
  <c r="V37" i="1"/>
  <c r="U37" i="1"/>
  <c r="P37" i="1"/>
  <c r="O37" i="1"/>
  <c r="N37" i="1"/>
  <c r="M37" i="1"/>
  <c r="L37" i="1"/>
  <c r="K37" i="1"/>
  <c r="J37" i="1"/>
  <c r="I37" i="1"/>
  <c r="H36" i="52" s="1"/>
  <c r="AQ36" i="1"/>
  <c r="AD36" i="1"/>
  <c r="AF36" i="1" s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D35" i="1"/>
  <c r="AF35" i="1" s="1"/>
  <c r="AB35" i="1"/>
  <c r="AG35" i="1" s="1"/>
  <c r="Z35" i="1"/>
  <c r="V35" i="1"/>
  <c r="U35" i="1"/>
  <c r="P35" i="1"/>
  <c r="O35" i="1"/>
  <c r="N35" i="1"/>
  <c r="M35" i="1"/>
  <c r="L35" i="1"/>
  <c r="K35" i="1"/>
  <c r="J35" i="1"/>
  <c r="I35" i="1"/>
  <c r="H34" i="52" s="1"/>
  <c r="AQ34" i="1"/>
  <c r="AD34" i="1"/>
  <c r="AF34" i="1" s="1"/>
  <c r="AB34" i="1"/>
  <c r="AG34" i="1" s="1"/>
  <c r="Z34" i="1"/>
  <c r="V34" i="1"/>
  <c r="U34" i="1"/>
  <c r="P34" i="1"/>
  <c r="O34" i="1"/>
  <c r="N34" i="1"/>
  <c r="M34" i="1"/>
  <c r="L34" i="1"/>
  <c r="K34" i="1"/>
  <c r="J34" i="1"/>
  <c r="I34" i="1"/>
  <c r="H33" i="52" s="1"/>
  <c r="AQ33" i="1"/>
  <c r="AD33" i="1"/>
  <c r="AF33" i="1" s="1"/>
  <c r="AB33" i="1"/>
  <c r="AG33" i="1" s="1"/>
  <c r="Z33" i="1"/>
  <c r="V33" i="1"/>
  <c r="U33" i="1"/>
  <c r="P33" i="1"/>
  <c r="O33" i="1"/>
  <c r="N33" i="1"/>
  <c r="M33" i="1"/>
  <c r="L33" i="1"/>
  <c r="K33" i="1"/>
  <c r="J33" i="1"/>
  <c r="I33" i="1"/>
  <c r="H32" i="52" s="1"/>
  <c r="AQ32" i="1"/>
  <c r="AD32" i="1"/>
  <c r="AF32" i="1" s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D31" i="1"/>
  <c r="AF31" i="1" s="1"/>
  <c r="AB31" i="1"/>
  <c r="AG31" i="1" s="1"/>
  <c r="Z31" i="1"/>
  <c r="V31" i="1"/>
  <c r="U31" i="1"/>
  <c r="P31" i="1"/>
  <c r="O31" i="1"/>
  <c r="N31" i="1"/>
  <c r="M31" i="1"/>
  <c r="L31" i="1"/>
  <c r="K31" i="1"/>
  <c r="J31" i="1"/>
  <c r="I31" i="1"/>
  <c r="H30" i="52" s="1"/>
  <c r="AQ30" i="1"/>
  <c r="AD30" i="1"/>
  <c r="AF30" i="1" s="1"/>
  <c r="AB30" i="1"/>
  <c r="AG30" i="1" s="1"/>
  <c r="Z30" i="1"/>
  <c r="V30" i="1"/>
  <c r="U30" i="1"/>
  <c r="P30" i="1"/>
  <c r="O30" i="1"/>
  <c r="N30" i="1"/>
  <c r="M30" i="1"/>
  <c r="L30" i="1"/>
  <c r="K30" i="1"/>
  <c r="J30" i="1"/>
  <c r="I30" i="1"/>
  <c r="H29" i="52" s="1"/>
  <c r="AQ29" i="1"/>
  <c r="AD29" i="1"/>
  <c r="AF29" i="1" s="1"/>
  <c r="AB29" i="1"/>
  <c r="AG29" i="1" s="1"/>
  <c r="Z29" i="1"/>
  <c r="V29" i="1"/>
  <c r="U29" i="1"/>
  <c r="W30" i="1" s="1"/>
  <c r="AI30" i="1" s="1"/>
  <c r="AU30" i="1" s="1"/>
  <c r="P29" i="1"/>
  <c r="O29" i="1"/>
  <c r="N29" i="1"/>
  <c r="M29" i="1"/>
  <c r="L29" i="1"/>
  <c r="K29" i="1"/>
  <c r="J29" i="1"/>
  <c r="AE29" i="1" s="1"/>
  <c r="I29" i="1"/>
  <c r="H28" i="52" s="1"/>
  <c r="AQ28" i="1"/>
  <c r="AD28" i="1"/>
  <c r="AF28" i="1" s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D27" i="1"/>
  <c r="AF27" i="1" s="1"/>
  <c r="AB27" i="1"/>
  <c r="AG27" i="1" s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I27" i="1"/>
  <c r="H26" i="52" s="1"/>
  <c r="AQ26" i="1"/>
  <c r="AD26" i="1"/>
  <c r="AF26" i="1" s="1"/>
  <c r="AB26" i="1"/>
  <c r="AG26" i="1" s="1"/>
  <c r="Z26" i="1"/>
  <c r="V26" i="1"/>
  <c r="X26" i="1" s="1"/>
  <c r="AJ26" i="1" s="1"/>
  <c r="U26" i="1"/>
  <c r="P26" i="1"/>
  <c r="O26" i="1"/>
  <c r="N26" i="1"/>
  <c r="M26" i="1"/>
  <c r="L26" i="1"/>
  <c r="K26" i="1"/>
  <c r="J26" i="1"/>
  <c r="I26" i="1"/>
  <c r="H25" i="52" s="1"/>
  <c r="AQ25" i="1"/>
  <c r="AD25" i="1"/>
  <c r="AF25" i="1" s="1"/>
  <c r="AB25" i="1"/>
  <c r="AG25" i="1" s="1"/>
  <c r="Z25" i="1"/>
  <c r="V25" i="1"/>
  <c r="U25" i="1"/>
  <c r="W26" i="1" s="1"/>
  <c r="AI26" i="1" s="1"/>
  <c r="AU26" i="1" s="1"/>
  <c r="P25" i="1"/>
  <c r="O25" i="1"/>
  <c r="N25" i="1"/>
  <c r="M25" i="1"/>
  <c r="L25" i="1"/>
  <c r="K25" i="1"/>
  <c r="J25" i="1"/>
  <c r="I25" i="1"/>
  <c r="H24" i="52" s="1"/>
  <c r="AQ24" i="1"/>
  <c r="AD24" i="1"/>
  <c r="AF24" i="1" s="1"/>
  <c r="AB24" i="1"/>
  <c r="AG24" i="1" s="1"/>
  <c r="Z24" i="1"/>
  <c r="V24" i="1"/>
  <c r="X25" i="1" s="1"/>
  <c r="AJ25" i="1" s="1"/>
  <c r="U24" i="1"/>
  <c r="P24" i="1"/>
  <c r="O24" i="1"/>
  <c r="N24" i="1"/>
  <c r="M24" i="1"/>
  <c r="L24" i="1"/>
  <c r="K24" i="1"/>
  <c r="J24" i="1"/>
  <c r="I24" i="1"/>
  <c r="H23" i="52" s="1"/>
  <c r="AQ23" i="1"/>
  <c r="AD23" i="1"/>
  <c r="AF23" i="1" s="1"/>
  <c r="AB23" i="1"/>
  <c r="AG23" i="1" s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I23" i="1"/>
  <c r="H22" i="52" s="1"/>
  <c r="AQ22" i="1"/>
  <c r="AD22" i="1"/>
  <c r="AF22" i="1" s="1"/>
  <c r="AB22" i="1"/>
  <c r="AG22" i="1" s="1"/>
  <c r="Z22" i="1"/>
  <c r="V22" i="1"/>
  <c r="U22" i="1"/>
  <c r="P22" i="1"/>
  <c r="O22" i="1"/>
  <c r="N22" i="1"/>
  <c r="M22" i="1"/>
  <c r="L22" i="1"/>
  <c r="K22" i="1"/>
  <c r="J22" i="1"/>
  <c r="I22" i="1"/>
  <c r="H21" i="52" s="1"/>
  <c r="AQ21" i="1"/>
  <c r="AD21" i="1"/>
  <c r="AF21" i="1" s="1"/>
  <c r="AB21" i="1"/>
  <c r="AG21" i="1" s="1"/>
  <c r="Z21" i="1"/>
  <c r="V21" i="1"/>
  <c r="U21" i="1"/>
  <c r="P21" i="1"/>
  <c r="O21" i="1"/>
  <c r="N21" i="1"/>
  <c r="M21" i="1"/>
  <c r="L21" i="1"/>
  <c r="K21" i="1"/>
  <c r="J21" i="1"/>
  <c r="I21" i="1"/>
  <c r="H20" i="52" s="1"/>
  <c r="AQ20" i="1"/>
  <c r="AD20" i="1"/>
  <c r="AF20" i="1" s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F19" i="1"/>
  <c r="AD19" i="1"/>
  <c r="AB19" i="1"/>
  <c r="AG19" i="1" s="1"/>
  <c r="Z19" i="1"/>
  <c r="V19" i="1"/>
  <c r="U19" i="1"/>
  <c r="P19" i="1"/>
  <c r="O19" i="1"/>
  <c r="N19" i="1"/>
  <c r="M19" i="1"/>
  <c r="L19" i="1"/>
  <c r="K19" i="1"/>
  <c r="J19" i="1"/>
  <c r="I19" i="1"/>
  <c r="H18" i="52" s="1"/>
  <c r="AQ18" i="1"/>
  <c r="AD18" i="1"/>
  <c r="AF18" i="1" s="1"/>
  <c r="AB18" i="1"/>
  <c r="AG18" i="1" s="1"/>
  <c r="Z18" i="1"/>
  <c r="V18" i="1"/>
  <c r="U18" i="1"/>
  <c r="P18" i="1"/>
  <c r="O18" i="1"/>
  <c r="N18" i="1"/>
  <c r="M18" i="1"/>
  <c r="L18" i="1"/>
  <c r="K18" i="1"/>
  <c r="J18" i="1"/>
  <c r="AE18" i="1" s="1"/>
  <c r="I18" i="1"/>
  <c r="H17" i="52" s="1"/>
  <c r="AQ17" i="1"/>
  <c r="AD17" i="1"/>
  <c r="AF17" i="1" s="1"/>
  <c r="AB17" i="1"/>
  <c r="AG17" i="1" s="1"/>
  <c r="Z17" i="1"/>
  <c r="V17" i="1"/>
  <c r="U17" i="1"/>
  <c r="P17" i="1"/>
  <c r="O17" i="1"/>
  <c r="N17" i="1"/>
  <c r="M17" i="1"/>
  <c r="L17" i="1"/>
  <c r="K17" i="1"/>
  <c r="J17" i="1"/>
  <c r="I17" i="1"/>
  <c r="AQ16" i="1"/>
  <c r="AD16" i="1"/>
  <c r="AF16" i="1" s="1"/>
  <c r="AB16" i="1"/>
  <c r="AG16" i="1" s="1"/>
  <c r="Z16" i="1"/>
  <c r="V16" i="1"/>
  <c r="U16" i="1"/>
  <c r="P16" i="1"/>
  <c r="O16" i="1"/>
  <c r="N16" i="1"/>
  <c r="M16" i="1"/>
  <c r="L16" i="1"/>
  <c r="K16" i="1"/>
  <c r="J16" i="1"/>
  <c r="I16" i="1"/>
  <c r="H15" i="52" s="1"/>
  <c r="AQ15" i="1"/>
  <c r="AD15" i="1"/>
  <c r="AF15" i="1" s="1"/>
  <c r="AB15" i="1"/>
  <c r="AG15" i="1" s="1"/>
  <c r="Z15" i="1"/>
  <c r="V15" i="1"/>
  <c r="U15" i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V14" i="1"/>
  <c r="U14" i="1"/>
  <c r="P14" i="1"/>
  <c r="O14" i="1"/>
  <c r="N14" i="1"/>
  <c r="M14" i="1"/>
  <c r="L14" i="1"/>
  <c r="K14" i="1"/>
  <c r="J14" i="1"/>
  <c r="I14" i="1"/>
  <c r="H13" i="52" s="1"/>
  <c r="AQ13" i="1"/>
  <c r="AD13" i="1"/>
  <c r="AF13" i="1" s="1"/>
  <c r="AB13" i="1"/>
  <c r="AG13" i="1" s="1"/>
  <c r="Z13" i="1"/>
  <c r="V13" i="1"/>
  <c r="U13" i="1"/>
  <c r="P13" i="1"/>
  <c r="O13" i="1"/>
  <c r="N13" i="1"/>
  <c r="M13" i="1"/>
  <c r="L13" i="1"/>
  <c r="K13" i="1"/>
  <c r="J13" i="1"/>
  <c r="I13" i="1"/>
  <c r="H12" i="52" s="1"/>
  <c r="AQ12" i="1"/>
  <c r="AD12" i="1"/>
  <c r="AF12" i="1" s="1"/>
  <c r="AB12" i="1"/>
  <c r="AG12" i="1" s="1"/>
  <c r="Z12" i="1"/>
  <c r="V12" i="1"/>
  <c r="U12" i="1"/>
  <c r="P12" i="1"/>
  <c r="O12" i="1"/>
  <c r="N12" i="1"/>
  <c r="M12" i="1"/>
  <c r="L12" i="1"/>
  <c r="K12" i="1"/>
  <c r="J12" i="1"/>
  <c r="I12" i="1"/>
  <c r="H11" i="52" s="1"/>
  <c r="AQ11" i="1"/>
  <c r="AD11" i="1"/>
  <c r="AF11" i="1" s="1"/>
  <c r="AB11" i="1"/>
  <c r="AG11" i="1" s="1"/>
  <c r="Z11" i="1"/>
  <c r="V11" i="1"/>
  <c r="U11" i="1"/>
  <c r="P11" i="1"/>
  <c r="O11" i="1"/>
  <c r="N11" i="1"/>
  <c r="M11" i="1"/>
  <c r="L11" i="1"/>
  <c r="K11" i="1"/>
  <c r="J11" i="1"/>
  <c r="I11" i="1"/>
  <c r="H10" i="52" s="1"/>
  <c r="AQ10" i="1"/>
  <c r="AD10" i="1"/>
  <c r="AF10" i="1" s="1"/>
  <c r="AB10" i="1"/>
  <c r="AG10" i="1" s="1"/>
  <c r="Z10" i="1"/>
  <c r="V10" i="1"/>
  <c r="U10" i="1"/>
  <c r="P10" i="1"/>
  <c r="O10" i="1"/>
  <c r="N10" i="1"/>
  <c r="M10" i="1"/>
  <c r="L10" i="1"/>
  <c r="K10" i="1"/>
  <c r="J10" i="1"/>
  <c r="I10" i="1"/>
  <c r="H9" i="52" s="1"/>
  <c r="AQ9" i="1"/>
  <c r="AD9" i="1"/>
  <c r="AF9" i="1" s="1"/>
  <c r="AB9" i="1"/>
  <c r="AG9" i="1" s="1"/>
  <c r="Z9" i="1"/>
  <c r="V9" i="1"/>
  <c r="U9" i="1"/>
  <c r="P9" i="1"/>
  <c r="O9" i="1"/>
  <c r="N9" i="1"/>
  <c r="M9" i="1"/>
  <c r="L9" i="1"/>
  <c r="K9" i="1"/>
  <c r="J9" i="1"/>
  <c r="I9" i="1"/>
  <c r="H8" i="52" s="1"/>
  <c r="AQ8" i="1"/>
  <c r="AD8" i="1"/>
  <c r="AF8" i="1" s="1"/>
  <c r="AB8" i="1"/>
  <c r="AG8" i="1" s="1"/>
  <c r="Z8" i="1"/>
  <c r="V8" i="1"/>
  <c r="U8" i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V7" i="1"/>
  <c r="U7" i="1"/>
  <c r="P7" i="1"/>
  <c r="O7" i="1"/>
  <c r="N7" i="1"/>
  <c r="M7" i="1"/>
  <c r="L7" i="1"/>
  <c r="K7" i="1"/>
  <c r="J7" i="1"/>
  <c r="I7" i="1"/>
  <c r="H6" i="52" s="1"/>
  <c r="AQ6" i="1"/>
  <c r="AD6" i="1"/>
  <c r="AF6" i="1" s="1"/>
  <c r="AB6" i="1"/>
  <c r="AG6" i="1" s="1"/>
  <c r="Z6" i="1"/>
  <c r="V6" i="1"/>
  <c r="U6" i="1"/>
  <c r="P6" i="1"/>
  <c r="O6" i="1"/>
  <c r="N6" i="1"/>
  <c r="M6" i="1"/>
  <c r="L6" i="1"/>
  <c r="K6" i="1"/>
  <c r="J6" i="1"/>
  <c r="I6" i="1"/>
  <c r="H5" i="52" s="1"/>
  <c r="AQ5" i="1"/>
  <c r="AD5" i="1"/>
  <c r="AF5" i="1" s="1"/>
  <c r="AB5" i="1"/>
  <c r="AG5" i="1" s="1"/>
  <c r="Z5" i="1"/>
  <c r="V5" i="1"/>
  <c r="U5" i="1"/>
  <c r="P5" i="1"/>
  <c r="O5" i="1"/>
  <c r="N5" i="1"/>
  <c r="M5" i="1"/>
  <c r="L5" i="1"/>
  <c r="K5" i="1"/>
  <c r="J5" i="1"/>
  <c r="I5" i="1"/>
  <c r="H4" i="52" s="1"/>
  <c r="BJ4" i="1"/>
  <c r="AD4" i="1"/>
  <c r="AB4" i="1"/>
  <c r="V4" i="1"/>
  <c r="U4" i="1"/>
  <c r="I4" i="1"/>
  <c r="AE6" i="1" l="1"/>
  <c r="AO6" i="1" s="1"/>
  <c r="W7" i="1"/>
  <c r="AI7" i="1" s="1"/>
  <c r="W14" i="1"/>
  <c r="AI14" i="1" s="1"/>
  <c r="W18" i="1"/>
  <c r="AI18" i="1" s="1"/>
  <c r="AU18" i="1" s="1"/>
  <c r="AE25" i="1"/>
  <c r="AE33" i="1"/>
  <c r="AE35" i="1"/>
  <c r="AO35" i="1" s="1"/>
  <c r="AE41" i="1"/>
  <c r="AE43" i="1"/>
  <c r="AO43" i="1" s="1"/>
  <c r="X17" i="1"/>
  <c r="AJ17" i="1" s="1"/>
  <c r="E24" i="64"/>
  <c r="X6" i="1"/>
  <c r="AJ6" i="1" s="1"/>
  <c r="AE17" i="1"/>
  <c r="X18" i="1"/>
  <c r="AJ18" i="1" s="1"/>
  <c r="W39" i="1"/>
  <c r="AI39" i="1" s="1"/>
  <c r="F52" i="5"/>
  <c r="F53" i="5"/>
  <c r="X13" i="1"/>
  <c r="AJ13" i="1" s="1"/>
  <c r="E12" i="52" s="1"/>
  <c r="K12" i="52" s="1"/>
  <c r="AE13" i="1"/>
  <c r="X29" i="1"/>
  <c r="AJ29" i="1" s="1"/>
  <c r="E28" i="52" s="1"/>
  <c r="K28" i="52" s="1"/>
  <c r="X33" i="1"/>
  <c r="AJ33" i="1" s="1"/>
  <c r="E32" i="52" s="1"/>
  <c r="K32" i="52" s="1"/>
  <c r="X41" i="1"/>
  <c r="AJ41" i="1" s="1"/>
  <c r="E40" i="52" s="1"/>
  <c r="X47" i="1"/>
  <c r="AJ47" i="1" s="1"/>
  <c r="E46" i="52" s="1"/>
  <c r="I21" i="2"/>
  <c r="C21" i="2"/>
  <c r="E47" i="52" s="1"/>
  <c r="K47" i="52" s="1"/>
  <c r="E23" i="2"/>
  <c r="E27" i="2"/>
  <c r="E2" i="64"/>
  <c r="E8" i="64"/>
  <c r="E29" i="64"/>
  <c r="E33" i="64"/>
  <c r="W5" i="1"/>
  <c r="AI5" i="1" s="1"/>
  <c r="W8" i="1"/>
  <c r="AI8" i="1" s="1"/>
  <c r="X21" i="1"/>
  <c r="AJ21" i="1" s="1"/>
  <c r="E20" i="52" s="1"/>
  <c r="AE21" i="1"/>
  <c r="W34" i="1"/>
  <c r="AI34" i="1" s="1"/>
  <c r="X37" i="1"/>
  <c r="AJ37" i="1" s="1"/>
  <c r="E36" i="52" s="1"/>
  <c r="K36" i="52" s="1"/>
  <c r="W42" i="1"/>
  <c r="AI42" i="1" s="1"/>
  <c r="D41" i="52" s="1"/>
  <c r="E21" i="2"/>
  <c r="E33" i="63"/>
  <c r="F48" i="63"/>
  <c r="F50" i="63"/>
  <c r="F3" i="64"/>
  <c r="F11" i="64"/>
  <c r="F15" i="64"/>
  <c r="F25" i="64"/>
  <c r="E27" i="64"/>
  <c r="F36" i="64"/>
  <c r="F40" i="64"/>
  <c r="W44" i="1"/>
  <c r="AI44" i="1" s="1"/>
  <c r="AE8" i="1"/>
  <c r="AO8" i="1" s="1"/>
  <c r="W38" i="1"/>
  <c r="AI38" i="1" s="1"/>
  <c r="AE42" i="1"/>
  <c r="C40" i="61" s="1"/>
  <c r="L22" i="2"/>
  <c r="D23" i="2"/>
  <c r="I25" i="2"/>
  <c r="AC10" i="2"/>
  <c r="F26" i="2" s="1"/>
  <c r="L26" i="2"/>
  <c r="D27" i="2"/>
  <c r="I29" i="2"/>
  <c r="AC14" i="2"/>
  <c r="F30" i="2" s="1"/>
  <c r="L30" i="2"/>
  <c r="D36" i="5"/>
  <c r="C36" i="5"/>
  <c r="V36" i="5" s="1"/>
  <c r="L37" i="5"/>
  <c r="C54" i="61" s="1"/>
  <c r="B37" i="5"/>
  <c r="F38" i="5"/>
  <c r="E39" i="5"/>
  <c r="D40" i="5"/>
  <c r="C40" i="5"/>
  <c r="L41" i="5"/>
  <c r="B41" i="5"/>
  <c r="U41" i="5" s="1"/>
  <c r="F42" i="5"/>
  <c r="E43" i="5"/>
  <c r="D44" i="5"/>
  <c r="C44" i="5"/>
  <c r="V44" i="5" s="1"/>
  <c r="L45" i="5"/>
  <c r="B45" i="5"/>
  <c r="F46" i="5"/>
  <c r="E47" i="5"/>
  <c r="D48" i="5"/>
  <c r="C48" i="5"/>
  <c r="V48" i="5" s="1"/>
  <c r="L49" i="5"/>
  <c r="E53" i="5"/>
  <c r="E12" i="64"/>
  <c r="F16" i="64"/>
  <c r="F24" i="64"/>
  <c r="F28" i="64"/>
  <c r="E37" i="64"/>
  <c r="F41" i="64"/>
  <c r="E16" i="52"/>
  <c r="AV17" i="1"/>
  <c r="E24" i="52"/>
  <c r="K24" i="52" s="1"/>
  <c r="AV25" i="1"/>
  <c r="F19" i="64"/>
  <c r="E19" i="64"/>
  <c r="F44" i="64"/>
  <c r="E44" i="64"/>
  <c r="X8" i="1"/>
  <c r="AJ8" i="1" s="1"/>
  <c r="W10" i="1"/>
  <c r="AI10" i="1" s="1"/>
  <c r="AE10" i="1"/>
  <c r="X10" i="1"/>
  <c r="AJ10" i="1" s="1"/>
  <c r="AE14" i="1"/>
  <c r="X14" i="1"/>
  <c r="AJ14" i="1" s="1"/>
  <c r="AP14" i="1" s="1"/>
  <c r="W19" i="1"/>
  <c r="AI19" i="1" s="1"/>
  <c r="D18" i="52" s="1"/>
  <c r="J18" i="52" s="1"/>
  <c r="W22" i="1"/>
  <c r="AI22" i="1" s="1"/>
  <c r="AE26" i="1"/>
  <c r="AE47" i="1"/>
  <c r="AO47" i="1" s="1"/>
  <c r="E23" i="64"/>
  <c r="F23" i="64"/>
  <c r="F51" i="64"/>
  <c r="E51" i="64"/>
  <c r="AR8" i="1"/>
  <c r="F47" i="64"/>
  <c r="E47" i="64"/>
  <c r="X5" i="1"/>
  <c r="AJ5" i="1" s="1"/>
  <c r="AE7" i="1"/>
  <c r="AO7" i="1" s="1"/>
  <c r="X7" i="1"/>
  <c r="AJ7" i="1" s="1"/>
  <c r="AK7" i="1" s="1"/>
  <c r="AE9" i="1"/>
  <c r="W11" i="1"/>
  <c r="AI11" i="1" s="1"/>
  <c r="AE12" i="1"/>
  <c r="C10" i="61" s="1"/>
  <c r="AE19" i="1"/>
  <c r="AO19" i="1" s="1"/>
  <c r="AE22" i="1"/>
  <c r="X22" i="1"/>
  <c r="AJ22" i="1" s="1"/>
  <c r="W31" i="1"/>
  <c r="AI31" i="1" s="1"/>
  <c r="AU31" i="1" s="1"/>
  <c r="AE37" i="1"/>
  <c r="F7" i="64"/>
  <c r="E7" i="64"/>
  <c r="F20" i="64"/>
  <c r="E20" i="64"/>
  <c r="F32" i="64"/>
  <c r="E32" i="64"/>
  <c r="F46" i="64"/>
  <c r="E46" i="64"/>
  <c r="AE5" i="1"/>
  <c r="AR5" i="1"/>
  <c r="AE11" i="1"/>
  <c r="AO11" i="1" s="1"/>
  <c r="D9" i="61" s="1"/>
  <c r="W15" i="1"/>
  <c r="AI15" i="1" s="1"/>
  <c r="AE16" i="1"/>
  <c r="AR16" i="1"/>
  <c r="AP38" i="1"/>
  <c r="J36" i="64" s="1"/>
  <c r="K36" i="64" s="1"/>
  <c r="F4" i="64"/>
  <c r="E4" i="64"/>
  <c r="F50" i="64"/>
  <c r="E50" i="64"/>
  <c r="AE23" i="1"/>
  <c r="AO23" i="1" s="1"/>
  <c r="AE27" i="1"/>
  <c r="AO27" i="1" s="1"/>
  <c r="AE30" i="1"/>
  <c r="X30" i="1"/>
  <c r="AJ30" i="1" s="1"/>
  <c r="AK30" i="1" s="1"/>
  <c r="AE31" i="1"/>
  <c r="AO31" i="1" s="1"/>
  <c r="AE34" i="1"/>
  <c r="C33" i="52" s="1"/>
  <c r="I33" i="52" s="1"/>
  <c r="X34" i="1"/>
  <c r="AJ34" i="1" s="1"/>
  <c r="AP34" i="1" s="1"/>
  <c r="W43" i="1"/>
  <c r="AI43" i="1" s="1"/>
  <c r="AU43" i="1" s="1"/>
  <c r="AC7" i="2"/>
  <c r="F23" i="2" s="1"/>
  <c r="L23" i="2"/>
  <c r="B23" i="2"/>
  <c r="D24" i="2"/>
  <c r="AC11" i="2"/>
  <c r="F27" i="2" s="1"/>
  <c r="L27" i="2"/>
  <c r="B27" i="2"/>
  <c r="U27" i="2" s="1"/>
  <c r="D28" i="2"/>
  <c r="E3" i="63"/>
  <c r="F13" i="63"/>
  <c r="F52" i="63"/>
  <c r="W47" i="1"/>
  <c r="AI47" i="1" s="1"/>
  <c r="AK47" i="1" s="1"/>
  <c r="AM47" i="1" s="1"/>
  <c r="AC6" i="2"/>
  <c r="F22" i="2" s="1"/>
  <c r="B22" i="2"/>
  <c r="R22" i="2" s="1"/>
  <c r="C23" i="2"/>
  <c r="E49" i="52" s="1"/>
  <c r="B26" i="2"/>
  <c r="R26" i="2" s="1"/>
  <c r="J51" i="64" s="1"/>
  <c r="K51" i="64" s="1"/>
  <c r="C27" i="2"/>
  <c r="M27" i="2" s="1"/>
  <c r="B30" i="2"/>
  <c r="U30" i="2" s="1"/>
  <c r="D35" i="5"/>
  <c r="L36" i="5"/>
  <c r="C53" i="61" s="1"/>
  <c r="B36" i="5"/>
  <c r="D54" i="52" s="1"/>
  <c r="J54" i="52" s="1"/>
  <c r="F37" i="5"/>
  <c r="E38" i="5"/>
  <c r="D39" i="5"/>
  <c r="C39" i="5"/>
  <c r="V39" i="5" s="1"/>
  <c r="L40" i="5"/>
  <c r="B40" i="5"/>
  <c r="M40" i="5" s="1"/>
  <c r="F41" i="5"/>
  <c r="E42" i="5"/>
  <c r="D43" i="5"/>
  <c r="C43" i="5"/>
  <c r="V43" i="5" s="1"/>
  <c r="L44" i="5"/>
  <c r="B44" i="5"/>
  <c r="F45" i="5"/>
  <c r="E46" i="5"/>
  <c r="D47" i="5"/>
  <c r="C47" i="5"/>
  <c r="V47" i="5" s="1"/>
  <c r="L48" i="5"/>
  <c r="B48" i="5"/>
  <c r="E31" i="63"/>
  <c r="W35" i="1"/>
  <c r="AI35" i="1" s="1"/>
  <c r="AE39" i="1"/>
  <c r="AO39" i="1" s="1"/>
  <c r="X42" i="1"/>
  <c r="AJ42" i="1" s="1"/>
  <c r="D22" i="2"/>
  <c r="E24" i="2"/>
  <c r="AC9" i="2"/>
  <c r="F25" i="2" s="1"/>
  <c r="L25" i="2"/>
  <c r="D26" i="2"/>
  <c r="E28" i="2"/>
  <c r="AC13" i="2"/>
  <c r="F29" i="2" s="1"/>
  <c r="L29" i="2"/>
  <c r="D30" i="2"/>
  <c r="F6" i="63"/>
  <c r="E8" i="63"/>
  <c r="F10" i="63"/>
  <c r="E12" i="63"/>
  <c r="F14" i="63"/>
  <c r="E16" i="63"/>
  <c r="F18" i="63"/>
  <c r="E20" i="63"/>
  <c r="F22" i="63"/>
  <c r="E24" i="63"/>
  <c r="E28" i="63"/>
  <c r="F30" i="63"/>
  <c r="E32" i="63"/>
  <c r="F49" i="63"/>
  <c r="F51" i="63"/>
  <c r="F2" i="64"/>
  <c r="F8" i="64"/>
  <c r="E16" i="64"/>
  <c r="F33" i="64"/>
  <c r="E41" i="64"/>
  <c r="F48" i="64"/>
  <c r="F49" i="5"/>
  <c r="B49" i="5"/>
  <c r="U49" i="5" s="1"/>
  <c r="L52" i="5"/>
  <c r="E50" i="5"/>
  <c r="D51" i="5"/>
  <c r="C51" i="5"/>
  <c r="V51" i="5" s="1"/>
  <c r="E54" i="5"/>
  <c r="F53" i="63"/>
  <c r="F55" i="63"/>
  <c r="F36" i="5"/>
  <c r="P37" i="5"/>
  <c r="D54" i="61" s="1"/>
  <c r="Q37" i="5"/>
  <c r="E37" i="5"/>
  <c r="H56" i="52"/>
  <c r="H38" i="5"/>
  <c r="I38" i="5"/>
  <c r="G38" i="5"/>
  <c r="D38" i="5"/>
  <c r="C38" i="5"/>
  <c r="L39" i="5"/>
  <c r="B39" i="5"/>
  <c r="F40" i="5"/>
  <c r="P41" i="5"/>
  <c r="Q41" i="5"/>
  <c r="E41" i="5"/>
  <c r="G42" i="5"/>
  <c r="H42" i="5"/>
  <c r="I42" i="5"/>
  <c r="D42" i="5"/>
  <c r="C42" i="5"/>
  <c r="V42" i="5" s="1"/>
  <c r="L43" i="5"/>
  <c r="B43" i="5"/>
  <c r="F44" i="5"/>
  <c r="P45" i="5"/>
  <c r="Q45" i="5"/>
  <c r="E45" i="5"/>
  <c r="G46" i="5"/>
  <c r="H46" i="5"/>
  <c r="I46" i="5"/>
  <c r="D46" i="5"/>
  <c r="C46" i="5"/>
  <c r="V46" i="5" s="1"/>
  <c r="L47" i="5"/>
  <c r="B47" i="5"/>
  <c r="F48" i="5"/>
  <c r="P49" i="5"/>
  <c r="Q49" i="5"/>
  <c r="E49" i="5"/>
  <c r="G50" i="5"/>
  <c r="H50" i="5"/>
  <c r="I50" i="5"/>
  <c r="D50" i="5"/>
  <c r="C50" i="5"/>
  <c r="V50" i="5" s="1"/>
  <c r="L51" i="5"/>
  <c r="B51" i="5"/>
  <c r="R51" i="5" s="1"/>
  <c r="Q53" i="5"/>
  <c r="P53" i="5"/>
  <c r="G54" i="5"/>
  <c r="I54" i="5"/>
  <c r="H54" i="5"/>
  <c r="D54" i="5"/>
  <c r="C54" i="5"/>
  <c r="V54" i="5" s="1"/>
  <c r="P38" i="5"/>
  <c r="Q38" i="5"/>
  <c r="G39" i="5"/>
  <c r="H39" i="5"/>
  <c r="I39" i="5"/>
  <c r="P42" i="5"/>
  <c r="Q42" i="5"/>
  <c r="G43" i="5"/>
  <c r="H43" i="5"/>
  <c r="I43" i="5"/>
  <c r="P46" i="5"/>
  <c r="Q46" i="5"/>
  <c r="G47" i="5"/>
  <c r="H47" i="5"/>
  <c r="I47" i="5"/>
  <c r="P50" i="5"/>
  <c r="Q50" i="5"/>
  <c r="G51" i="5"/>
  <c r="I51" i="5"/>
  <c r="H51" i="5"/>
  <c r="B52" i="5"/>
  <c r="P54" i="5"/>
  <c r="Q54" i="5"/>
  <c r="H54" i="52"/>
  <c r="H36" i="5"/>
  <c r="I36" i="5"/>
  <c r="G36" i="5"/>
  <c r="U37" i="5"/>
  <c r="P39" i="5"/>
  <c r="Q39" i="5"/>
  <c r="G40" i="5"/>
  <c r="H40" i="5"/>
  <c r="I40" i="5"/>
  <c r="V40" i="5"/>
  <c r="P43" i="5"/>
  <c r="Q43" i="5"/>
  <c r="H44" i="5"/>
  <c r="G44" i="5"/>
  <c r="I44" i="5"/>
  <c r="U45" i="5"/>
  <c r="P47" i="5"/>
  <c r="Q47" i="5"/>
  <c r="H48" i="5"/>
  <c r="I48" i="5"/>
  <c r="G48" i="5"/>
  <c r="F50" i="5"/>
  <c r="P51" i="5"/>
  <c r="Q51" i="5"/>
  <c r="E51" i="5"/>
  <c r="H52" i="5"/>
  <c r="I52" i="5"/>
  <c r="G52" i="5"/>
  <c r="D52" i="5"/>
  <c r="C52" i="5"/>
  <c r="V52" i="5" s="1"/>
  <c r="L53" i="5"/>
  <c r="B53" i="5"/>
  <c r="F54" i="5"/>
  <c r="Q36" i="5"/>
  <c r="P36" i="5"/>
  <c r="D53" i="61" s="1"/>
  <c r="E36" i="5"/>
  <c r="H55" i="52"/>
  <c r="G37" i="5"/>
  <c r="H37" i="5"/>
  <c r="I37" i="5"/>
  <c r="D37" i="5"/>
  <c r="C37" i="5"/>
  <c r="V37" i="5" s="1"/>
  <c r="L38" i="5"/>
  <c r="B38" i="5"/>
  <c r="F39" i="5"/>
  <c r="P40" i="5"/>
  <c r="Q40" i="5"/>
  <c r="E40" i="5"/>
  <c r="G41" i="5"/>
  <c r="H41" i="5"/>
  <c r="I41" i="5"/>
  <c r="D41" i="5"/>
  <c r="C41" i="5"/>
  <c r="V41" i="5" s="1"/>
  <c r="L42" i="5"/>
  <c r="B42" i="5"/>
  <c r="F43" i="5"/>
  <c r="P44" i="5"/>
  <c r="Q44" i="5"/>
  <c r="E44" i="5"/>
  <c r="G45" i="5"/>
  <c r="H45" i="5"/>
  <c r="I45" i="5"/>
  <c r="D45" i="5"/>
  <c r="C45" i="5"/>
  <c r="V45" i="5" s="1"/>
  <c r="L46" i="5"/>
  <c r="B46" i="5"/>
  <c r="F47" i="5"/>
  <c r="Q48" i="5"/>
  <c r="P48" i="5"/>
  <c r="E48" i="5"/>
  <c r="H49" i="5"/>
  <c r="I49" i="5"/>
  <c r="G49" i="5"/>
  <c r="D49" i="5"/>
  <c r="C49" i="5"/>
  <c r="V49" i="5" s="1"/>
  <c r="L50" i="5"/>
  <c r="B50" i="5"/>
  <c r="F51" i="5"/>
  <c r="Q52" i="5"/>
  <c r="P52" i="5"/>
  <c r="E52" i="5"/>
  <c r="I53" i="5"/>
  <c r="G53" i="5"/>
  <c r="H53" i="5"/>
  <c r="D53" i="5"/>
  <c r="C53" i="5"/>
  <c r="L54" i="5"/>
  <c r="B54" i="5"/>
  <c r="K63" i="52"/>
  <c r="K59" i="52"/>
  <c r="E43" i="3"/>
  <c r="I43" i="3" s="1"/>
  <c r="K53" i="5"/>
  <c r="F17" i="63"/>
  <c r="F26" i="63"/>
  <c r="F5" i="63"/>
  <c r="F21" i="63"/>
  <c r="F9" i="63"/>
  <c r="F25" i="63"/>
  <c r="E48" i="63"/>
  <c r="E49" i="63"/>
  <c r="E50" i="63"/>
  <c r="E51" i="63"/>
  <c r="E52" i="63"/>
  <c r="F29" i="63"/>
  <c r="F55" i="64"/>
  <c r="S43" i="3"/>
  <c r="T43" i="3" s="1"/>
  <c r="N70" i="61" s="1"/>
  <c r="O70" i="61" s="1"/>
  <c r="Q71" i="52"/>
  <c r="C35" i="5"/>
  <c r="F54" i="63"/>
  <c r="F56" i="63"/>
  <c r="E54" i="64"/>
  <c r="F54" i="64"/>
  <c r="L35" i="5"/>
  <c r="C52" i="61" s="1"/>
  <c r="E35" i="5"/>
  <c r="E54" i="63"/>
  <c r="E56" i="63"/>
  <c r="E53" i="63"/>
  <c r="E55" i="63"/>
  <c r="G34" i="5"/>
  <c r="R70" i="64"/>
  <c r="G41" i="3"/>
  <c r="G30" i="3"/>
  <c r="P35" i="5"/>
  <c r="F52" i="64"/>
  <c r="B35" i="5"/>
  <c r="D53" i="52" s="1"/>
  <c r="J53" i="52" s="1"/>
  <c r="E55" i="64"/>
  <c r="U42" i="3"/>
  <c r="U43" i="3" s="1"/>
  <c r="U44" i="3" s="1"/>
  <c r="U45" i="3" s="1"/>
  <c r="U46" i="3" s="1"/>
  <c r="F58" i="63"/>
  <c r="F60" i="63"/>
  <c r="F62" i="63"/>
  <c r="F64" i="63"/>
  <c r="F66" i="63"/>
  <c r="F68" i="63"/>
  <c r="F70" i="63"/>
  <c r="F61" i="64"/>
  <c r="F65" i="64"/>
  <c r="F69" i="64"/>
  <c r="F62" i="64"/>
  <c r="E64" i="64"/>
  <c r="F66" i="64"/>
  <c r="F68" i="64"/>
  <c r="K33" i="3"/>
  <c r="G61" i="63" s="1"/>
  <c r="H61" i="63" s="1"/>
  <c r="F57" i="63"/>
  <c r="F59" i="63"/>
  <c r="F61" i="63"/>
  <c r="F63" i="63"/>
  <c r="F65" i="63"/>
  <c r="F67" i="63"/>
  <c r="F69" i="63"/>
  <c r="F56" i="64"/>
  <c r="E61" i="64"/>
  <c r="F64" i="64"/>
  <c r="E69" i="64"/>
  <c r="E68" i="64"/>
  <c r="D35" i="3"/>
  <c r="O63" i="52" s="1"/>
  <c r="E60" i="64"/>
  <c r="D42" i="3"/>
  <c r="M42" i="3" s="1"/>
  <c r="O30" i="3"/>
  <c r="F57" i="61" s="1"/>
  <c r="D40" i="3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32" i="3"/>
  <c r="M32" i="3" s="1"/>
  <c r="U37" i="3"/>
  <c r="O41" i="3"/>
  <c r="F68" i="61" s="1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F23" i="63"/>
  <c r="E25" i="63"/>
  <c r="F27" i="63"/>
  <c r="E29" i="63"/>
  <c r="F31" i="63"/>
  <c r="D4" i="61"/>
  <c r="H5" i="64"/>
  <c r="D6" i="52"/>
  <c r="J6" i="52" s="1"/>
  <c r="P5" i="61"/>
  <c r="AU7" i="1"/>
  <c r="AP7" i="1"/>
  <c r="H6" i="64"/>
  <c r="AP8" i="1"/>
  <c r="D13" i="61"/>
  <c r="E16" i="61"/>
  <c r="E7" i="52"/>
  <c r="K7" i="52" s="1"/>
  <c r="AV8" i="1"/>
  <c r="H8" i="64"/>
  <c r="P8" i="61"/>
  <c r="D9" i="52"/>
  <c r="J9" i="52" s="1"/>
  <c r="AK10" i="1"/>
  <c r="AU10" i="1"/>
  <c r="AP10" i="1"/>
  <c r="J12" i="64"/>
  <c r="K12" i="64" s="1"/>
  <c r="G13" i="63"/>
  <c r="H13" i="63" s="1"/>
  <c r="E24" i="61"/>
  <c r="E4" i="52"/>
  <c r="AV5" i="1"/>
  <c r="H3" i="64"/>
  <c r="P3" i="61"/>
  <c r="D4" i="52"/>
  <c r="AP5" i="1"/>
  <c r="AK5" i="1"/>
  <c r="AL5" i="1" s="1"/>
  <c r="AU5" i="1"/>
  <c r="C6" i="52"/>
  <c r="I6" i="52" s="1"/>
  <c r="AR7" i="1"/>
  <c r="C7" i="61"/>
  <c r="C8" i="52"/>
  <c r="I8" i="52" s="1"/>
  <c r="AO9" i="1"/>
  <c r="C3" i="61"/>
  <c r="C4" i="52"/>
  <c r="I4" i="52" s="1"/>
  <c r="AO5" i="1"/>
  <c r="E5" i="52"/>
  <c r="K5" i="52" s="1"/>
  <c r="AV6" i="1"/>
  <c r="C6" i="61"/>
  <c r="C7" i="52"/>
  <c r="I7" i="52" s="1"/>
  <c r="W9" i="1"/>
  <c r="AI9" i="1" s="1"/>
  <c r="X12" i="1"/>
  <c r="AJ12" i="1" s="1"/>
  <c r="X11" i="1"/>
  <c r="AJ11" i="1" s="1"/>
  <c r="Q5" i="1"/>
  <c r="AS5" i="1"/>
  <c r="W6" i="1"/>
  <c r="AI6" i="1" s="1"/>
  <c r="M6" i="61"/>
  <c r="Q9" i="1"/>
  <c r="X9" i="1"/>
  <c r="AJ9" i="1" s="1"/>
  <c r="W13" i="1"/>
  <c r="AI13" i="1" s="1"/>
  <c r="W12" i="1"/>
  <c r="AI12" i="1" s="1"/>
  <c r="C11" i="61"/>
  <c r="C12" i="52"/>
  <c r="I12" i="52" s="1"/>
  <c r="AO13" i="1"/>
  <c r="AV13" i="1"/>
  <c r="W17" i="1"/>
  <c r="AI17" i="1" s="1"/>
  <c r="W16" i="1"/>
  <c r="AI16" i="1" s="1"/>
  <c r="H16" i="52"/>
  <c r="Q17" i="1"/>
  <c r="AV21" i="1"/>
  <c r="H20" i="64"/>
  <c r="P20" i="61"/>
  <c r="D21" i="52"/>
  <c r="AK22" i="1"/>
  <c r="D21" i="61"/>
  <c r="W25" i="1"/>
  <c r="AI25" i="1" s="1"/>
  <c r="W24" i="1"/>
  <c r="AI24" i="1" s="1"/>
  <c r="C23" i="61"/>
  <c r="AO25" i="1"/>
  <c r="C24" i="52"/>
  <c r="I24" i="52" s="1"/>
  <c r="AP26" i="1"/>
  <c r="H25" i="64"/>
  <c r="D26" i="52"/>
  <c r="J26" i="52" s="1"/>
  <c r="AU27" i="1"/>
  <c r="D30" i="52"/>
  <c r="J30" i="52" s="1"/>
  <c r="M30" i="61"/>
  <c r="AL47" i="1"/>
  <c r="J47" i="64"/>
  <c r="K47" i="64" s="1"/>
  <c r="G48" i="63"/>
  <c r="H48" i="63" s="1"/>
  <c r="G52" i="63"/>
  <c r="H52" i="63" s="1"/>
  <c r="K52" i="63" s="1"/>
  <c r="AS6" i="1"/>
  <c r="D6" i="61"/>
  <c r="M7" i="61"/>
  <c r="E9" i="52"/>
  <c r="AV10" i="1"/>
  <c r="Q13" i="1"/>
  <c r="AR14" i="1"/>
  <c r="H16" i="64"/>
  <c r="P16" i="61"/>
  <c r="D17" i="52"/>
  <c r="AK18" i="1"/>
  <c r="D17" i="61"/>
  <c r="W21" i="1"/>
  <c r="AI21" i="1" s="1"/>
  <c r="W20" i="1"/>
  <c r="AI20" i="1" s="1"/>
  <c r="C19" i="61"/>
  <c r="C20" i="52"/>
  <c r="I20" i="52" s="1"/>
  <c r="AO21" i="1"/>
  <c r="H21" i="64"/>
  <c r="D22" i="52"/>
  <c r="J22" i="52" s="1"/>
  <c r="AU23" i="1"/>
  <c r="M26" i="61"/>
  <c r="H28" i="64"/>
  <c r="P28" i="61"/>
  <c r="D29" i="52"/>
  <c r="M3" i="61"/>
  <c r="Q3" i="61" s="1"/>
  <c r="Q6" i="1"/>
  <c r="C4" i="61"/>
  <c r="C5" i="52"/>
  <c r="I5" i="52" s="1"/>
  <c r="AR10" i="1"/>
  <c r="AR12" i="1"/>
  <c r="C12" i="61"/>
  <c r="C13" i="52"/>
  <c r="I13" i="52" s="1"/>
  <c r="AO14" i="1"/>
  <c r="E13" i="52"/>
  <c r="K13" i="52" s="1"/>
  <c r="AV14" i="1"/>
  <c r="C14" i="61"/>
  <c r="C15" i="52"/>
  <c r="I15" i="52" s="1"/>
  <c r="AO16" i="1"/>
  <c r="F15" i="61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AR6" i="1"/>
  <c r="Q7" i="1"/>
  <c r="AS7" i="1"/>
  <c r="H9" i="64"/>
  <c r="D10" i="52"/>
  <c r="J10" i="52" s="1"/>
  <c r="P9" i="61"/>
  <c r="AU11" i="1"/>
  <c r="AP11" i="1"/>
  <c r="M10" i="61"/>
  <c r="H12" i="64"/>
  <c r="P12" i="61"/>
  <c r="D13" i="52"/>
  <c r="AK14" i="1"/>
  <c r="AU14" i="1"/>
  <c r="H13" i="64"/>
  <c r="D14" i="52"/>
  <c r="AU15" i="1"/>
  <c r="M14" i="61"/>
  <c r="C15" i="61"/>
  <c r="C16" i="52"/>
  <c r="I16" i="52" s="1"/>
  <c r="AO17" i="1"/>
  <c r="AP18" i="1"/>
  <c r="M22" i="61"/>
  <c r="D45" i="61"/>
  <c r="M5" i="61"/>
  <c r="Q8" i="1"/>
  <c r="AS8" i="1"/>
  <c r="AS9" i="1"/>
  <c r="AR9" i="1"/>
  <c r="AS13" i="1"/>
  <c r="AR13" i="1"/>
  <c r="C13" i="61"/>
  <c r="C14" i="52"/>
  <c r="I14" i="52" s="1"/>
  <c r="X16" i="1"/>
  <c r="AJ16" i="1" s="1"/>
  <c r="X15" i="1"/>
  <c r="AJ15" i="1" s="1"/>
  <c r="M18" i="61"/>
  <c r="F23" i="61"/>
  <c r="H24" i="64"/>
  <c r="P24" i="61"/>
  <c r="D25" i="52"/>
  <c r="AK26" i="1"/>
  <c r="D25" i="61"/>
  <c r="W29" i="1"/>
  <c r="AI29" i="1" s="1"/>
  <c r="W28" i="1"/>
  <c r="AI28" i="1" s="1"/>
  <c r="E28" i="61"/>
  <c r="D29" i="61"/>
  <c r="AS17" i="1"/>
  <c r="AR17" i="1"/>
  <c r="X20" i="1"/>
  <c r="AJ20" i="1" s="1"/>
  <c r="X19" i="1"/>
  <c r="AJ19" i="1" s="1"/>
  <c r="AS21" i="1"/>
  <c r="AR21" i="1"/>
  <c r="C21" i="61"/>
  <c r="C22" i="52"/>
  <c r="I22" i="52" s="1"/>
  <c r="X24" i="1"/>
  <c r="AJ24" i="1" s="1"/>
  <c r="X23" i="1"/>
  <c r="AJ23" i="1" s="1"/>
  <c r="AS25" i="1"/>
  <c r="AR25" i="1"/>
  <c r="X28" i="1"/>
  <c r="AJ28" i="1" s="1"/>
  <c r="X27" i="1"/>
  <c r="AJ27" i="1" s="1"/>
  <c r="AS29" i="1"/>
  <c r="AR29" i="1"/>
  <c r="C29" i="61"/>
  <c r="C30" i="52"/>
  <c r="I30" i="52" s="1"/>
  <c r="X32" i="1"/>
  <c r="AJ32" i="1" s="1"/>
  <c r="X31" i="1"/>
  <c r="AJ31" i="1" s="1"/>
  <c r="AS33" i="1"/>
  <c r="AR33" i="1"/>
  <c r="C33" i="61"/>
  <c r="C34" i="52"/>
  <c r="I34" i="52" s="1"/>
  <c r="X36" i="1"/>
  <c r="AJ36" i="1" s="1"/>
  <c r="X35" i="1"/>
  <c r="AJ35" i="1" s="1"/>
  <c r="AS37" i="1"/>
  <c r="AR37" i="1"/>
  <c r="C37" i="61"/>
  <c r="C38" i="52"/>
  <c r="I38" i="52" s="1"/>
  <c r="X40" i="1"/>
  <c r="AJ40" i="1" s="1"/>
  <c r="X39" i="1"/>
  <c r="AJ39" i="1" s="1"/>
  <c r="AS41" i="1"/>
  <c r="AR41" i="1"/>
  <c r="C41" i="61"/>
  <c r="C42" i="52"/>
  <c r="I42" i="52" s="1"/>
  <c r="X44" i="1"/>
  <c r="AJ44" i="1" s="1"/>
  <c r="AP44" i="1" s="1"/>
  <c r="X43" i="1"/>
  <c r="AJ43" i="1" s="1"/>
  <c r="M43" i="61"/>
  <c r="AE45" i="1"/>
  <c r="E44" i="52"/>
  <c r="K44" i="52" s="1"/>
  <c r="AV45" i="1"/>
  <c r="AR46" i="1"/>
  <c r="B21" i="2"/>
  <c r="H50" i="52"/>
  <c r="H24" i="2"/>
  <c r="G24" i="2"/>
  <c r="C50" i="61"/>
  <c r="C51" i="52"/>
  <c r="H50" i="64"/>
  <c r="D51" i="52"/>
  <c r="U25" i="2"/>
  <c r="H28" i="2"/>
  <c r="G28" i="2"/>
  <c r="R23" i="2"/>
  <c r="R27" i="2"/>
  <c r="R30" i="2"/>
  <c r="H53" i="52"/>
  <c r="G35" i="5"/>
  <c r="I35" i="5"/>
  <c r="E53" i="52"/>
  <c r="K53" i="52" s="1"/>
  <c r="V35" i="5"/>
  <c r="H53" i="64"/>
  <c r="M55" i="61"/>
  <c r="H35" i="5"/>
  <c r="F10" i="64"/>
  <c r="E10" i="64"/>
  <c r="C27" i="61"/>
  <c r="C28" i="52"/>
  <c r="I28" i="52" s="1"/>
  <c r="AO29" i="1"/>
  <c r="AV29" i="1"/>
  <c r="W33" i="1"/>
  <c r="AI33" i="1" s="1"/>
  <c r="W32" i="1"/>
  <c r="AI32" i="1" s="1"/>
  <c r="C31" i="61"/>
  <c r="C32" i="52"/>
  <c r="I32" i="52" s="1"/>
  <c r="AO33" i="1"/>
  <c r="W37" i="1"/>
  <c r="AI37" i="1" s="1"/>
  <c r="W36" i="1"/>
  <c r="AI36" i="1" s="1"/>
  <c r="C35" i="61"/>
  <c r="W41" i="1"/>
  <c r="AI41" i="1" s="1"/>
  <c r="W40" i="1"/>
  <c r="AI40" i="1" s="1"/>
  <c r="C39" i="61"/>
  <c r="C40" i="52"/>
  <c r="I40" i="52" s="1"/>
  <c r="AO41" i="1"/>
  <c r="AV41" i="1"/>
  <c r="AP42" i="1"/>
  <c r="H42" i="64"/>
  <c r="D43" i="52"/>
  <c r="J43" i="52" s="1"/>
  <c r="AU44" i="1"/>
  <c r="W45" i="1"/>
  <c r="AI45" i="1" s="1"/>
  <c r="M44" i="61"/>
  <c r="AE46" i="1"/>
  <c r="E45" i="52"/>
  <c r="K45" i="52" s="1"/>
  <c r="AV46" i="1"/>
  <c r="P45" i="61"/>
  <c r="AC5" i="2"/>
  <c r="F21" i="2" s="1"/>
  <c r="D21" i="2"/>
  <c r="H49" i="52"/>
  <c r="H23" i="2"/>
  <c r="G23" i="2"/>
  <c r="C49" i="61"/>
  <c r="C50" i="52"/>
  <c r="H49" i="64"/>
  <c r="D50" i="52"/>
  <c r="U24" i="2"/>
  <c r="C25" i="2"/>
  <c r="H27" i="2"/>
  <c r="G27" i="2"/>
  <c r="C29" i="2"/>
  <c r="V21" i="2"/>
  <c r="C58" i="61"/>
  <c r="C59" i="52"/>
  <c r="E61" i="52"/>
  <c r="K61" i="52" s="1"/>
  <c r="O33" i="3"/>
  <c r="G33" i="3"/>
  <c r="E66" i="61"/>
  <c r="C16" i="61"/>
  <c r="C17" i="52"/>
  <c r="I17" i="52" s="1"/>
  <c r="AO18" i="1"/>
  <c r="E17" i="52"/>
  <c r="AV18" i="1"/>
  <c r="AW18" i="1" s="1"/>
  <c r="AR18" i="1"/>
  <c r="AE20" i="1"/>
  <c r="AR20" i="1"/>
  <c r="Q21" i="1"/>
  <c r="C20" i="61"/>
  <c r="C21" i="52"/>
  <c r="I21" i="52" s="1"/>
  <c r="AO22" i="1"/>
  <c r="E21" i="52"/>
  <c r="K21" i="52" s="1"/>
  <c r="AV22" i="1"/>
  <c r="AR22" i="1"/>
  <c r="AE24" i="1"/>
  <c r="AR24" i="1"/>
  <c r="Q25" i="1"/>
  <c r="C24" i="61"/>
  <c r="C25" i="52"/>
  <c r="I25" i="52" s="1"/>
  <c r="AO26" i="1"/>
  <c r="E25" i="52"/>
  <c r="K25" i="52" s="1"/>
  <c r="AV26" i="1"/>
  <c r="AR26" i="1"/>
  <c r="AE28" i="1"/>
  <c r="AR28" i="1"/>
  <c r="Q29" i="1"/>
  <c r="C28" i="61"/>
  <c r="C29" i="52"/>
  <c r="I29" i="52" s="1"/>
  <c r="AO30" i="1"/>
  <c r="AR30" i="1"/>
  <c r="AE32" i="1"/>
  <c r="AR32" i="1"/>
  <c r="Q33" i="1"/>
  <c r="C32" i="61"/>
  <c r="AO34" i="1"/>
  <c r="E33" i="52"/>
  <c r="AV34" i="1"/>
  <c r="AR34" i="1"/>
  <c r="AE36" i="1"/>
  <c r="AR36" i="1"/>
  <c r="Q37" i="1"/>
  <c r="C36" i="61"/>
  <c r="C37" i="52"/>
  <c r="I37" i="52" s="1"/>
  <c r="AO38" i="1"/>
  <c r="E37" i="52"/>
  <c r="AV38" i="1"/>
  <c r="AR38" i="1"/>
  <c r="AE40" i="1"/>
  <c r="AR40" i="1"/>
  <c r="Q41" i="1"/>
  <c r="E41" i="52"/>
  <c r="K41" i="52" s="1"/>
  <c r="AV42" i="1"/>
  <c r="AR42" i="1"/>
  <c r="AE44" i="1"/>
  <c r="AR44" i="1"/>
  <c r="H44" i="52"/>
  <c r="Q45" i="1"/>
  <c r="W46" i="1"/>
  <c r="AI46" i="1" s="1"/>
  <c r="H48" i="52"/>
  <c r="H22" i="2"/>
  <c r="G22" i="2"/>
  <c r="C49" i="52"/>
  <c r="H48" i="64"/>
  <c r="P48" i="61"/>
  <c r="D49" i="52"/>
  <c r="U23" i="2"/>
  <c r="C24" i="2"/>
  <c r="H52" i="52"/>
  <c r="H26" i="2"/>
  <c r="G26" i="2"/>
  <c r="C28" i="2"/>
  <c r="V28" i="2" s="1"/>
  <c r="W28" i="2" s="1"/>
  <c r="H30" i="2"/>
  <c r="G30" i="2"/>
  <c r="I22" i="2"/>
  <c r="V22" i="2"/>
  <c r="I23" i="2"/>
  <c r="V23" i="2"/>
  <c r="I24" i="2"/>
  <c r="I26" i="2"/>
  <c r="V26" i="2"/>
  <c r="I27" i="2"/>
  <c r="I28" i="2"/>
  <c r="I30" i="2"/>
  <c r="F35" i="5"/>
  <c r="D52" i="61"/>
  <c r="H54" i="64"/>
  <c r="D55" i="52"/>
  <c r="J55" i="52" s="1"/>
  <c r="H63" i="64"/>
  <c r="P63" i="61"/>
  <c r="D64" i="52"/>
  <c r="J64" i="52" s="1"/>
  <c r="K36" i="3"/>
  <c r="G36" i="3"/>
  <c r="N36" i="3"/>
  <c r="H32" i="64"/>
  <c r="P32" i="61"/>
  <c r="D33" i="52"/>
  <c r="AK34" i="1"/>
  <c r="AU34" i="1"/>
  <c r="P33" i="61"/>
  <c r="AU35" i="1"/>
  <c r="D33" i="61"/>
  <c r="M34" i="61"/>
  <c r="H36" i="64"/>
  <c r="P36" i="61"/>
  <c r="D37" i="52"/>
  <c r="J37" i="52" s="1"/>
  <c r="AK38" i="1"/>
  <c r="AU38" i="1"/>
  <c r="H37" i="64"/>
  <c r="D38" i="52"/>
  <c r="J38" i="52" s="1"/>
  <c r="P37" i="61"/>
  <c r="AU39" i="1"/>
  <c r="AP39" i="1"/>
  <c r="D37" i="61"/>
  <c r="M38" i="61"/>
  <c r="H40" i="64"/>
  <c r="P40" i="61"/>
  <c r="AK42" i="1"/>
  <c r="AU42" i="1"/>
  <c r="P41" i="61"/>
  <c r="D41" i="61"/>
  <c r="M42" i="61"/>
  <c r="AR45" i="1"/>
  <c r="H45" i="52"/>
  <c r="Q46" i="1"/>
  <c r="C45" i="61"/>
  <c r="C46" i="52"/>
  <c r="C47" i="61"/>
  <c r="C48" i="52"/>
  <c r="H47" i="64"/>
  <c r="P47" i="61"/>
  <c r="D48" i="52"/>
  <c r="U22" i="2"/>
  <c r="H51" i="52"/>
  <c r="H25" i="2"/>
  <c r="G25" i="2"/>
  <c r="C51" i="61"/>
  <c r="C52" i="52"/>
  <c r="U26" i="2"/>
  <c r="H29" i="2"/>
  <c r="G29" i="2"/>
  <c r="W30" i="2"/>
  <c r="M22" i="2"/>
  <c r="M23" i="2"/>
  <c r="M30" i="2"/>
  <c r="P52" i="61"/>
  <c r="E56" i="52"/>
  <c r="K56" i="52" s="1"/>
  <c r="Q10" i="1"/>
  <c r="AS10" i="1"/>
  <c r="M11" i="61"/>
  <c r="Q14" i="1"/>
  <c r="AS14" i="1"/>
  <c r="M15" i="61"/>
  <c r="Q18" i="1"/>
  <c r="AS18" i="1"/>
  <c r="M19" i="61"/>
  <c r="Q22" i="1"/>
  <c r="AS22" i="1"/>
  <c r="M23" i="61"/>
  <c r="Q26" i="1"/>
  <c r="AS26" i="1"/>
  <c r="M27" i="61"/>
  <c r="Q30" i="1"/>
  <c r="AS30" i="1"/>
  <c r="M31" i="61"/>
  <c r="Q34" i="1"/>
  <c r="AS34" i="1"/>
  <c r="M35" i="61"/>
  <c r="Q38" i="1"/>
  <c r="AS38" i="1"/>
  <c r="M39" i="61"/>
  <c r="Q42" i="1"/>
  <c r="AS42" i="1"/>
  <c r="C45" i="64"/>
  <c r="C46" i="63"/>
  <c r="F46" i="52"/>
  <c r="P47" i="1"/>
  <c r="AU47" i="1"/>
  <c r="M52" i="61"/>
  <c r="H34" i="5"/>
  <c r="Q35" i="5"/>
  <c r="AB35" i="5" s="1"/>
  <c r="H57" i="52"/>
  <c r="H59" i="52"/>
  <c r="D31" i="3"/>
  <c r="M58" i="61"/>
  <c r="U31" i="3"/>
  <c r="G38" i="3"/>
  <c r="O38" i="3"/>
  <c r="C66" i="61"/>
  <c r="C67" i="52"/>
  <c r="I67" i="52" s="1"/>
  <c r="K41" i="3"/>
  <c r="M8" i="61"/>
  <c r="Q11" i="1"/>
  <c r="AS11" i="1"/>
  <c r="M12" i="61"/>
  <c r="Q15" i="1"/>
  <c r="AS15" i="1"/>
  <c r="M16" i="61"/>
  <c r="Q19" i="1"/>
  <c r="AS19" i="1"/>
  <c r="M20" i="61"/>
  <c r="Q23" i="1"/>
  <c r="AS23" i="1"/>
  <c r="M24" i="61"/>
  <c r="Q27" i="1"/>
  <c r="AS27" i="1"/>
  <c r="M28" i="61"/>
  <c r="Q31" i="1"/>
  <c r="AS31" i="1"/>
  <c r="M32" i="61"/>
  <c r="Q35" i="1"/>
  <c r="AS35" i="1"/>
  <c r="M36" i="61"/>
  <c r="Q39" i="1"/>
  <c r="AS39" i="1"/>
  <c r="M40" i="61"/>
  <c r="Q43" i="1"/>
  <c r="AS43" i="1"/>
  <c r="D45" i="64"/>
  <c r="D46" i="63"/>
  <c r="G46" i="52"/>
  <c r="K46" i="52" s="1"/>
  <c r="AQ47" i="1"/>
  <c r="AV47" i="1"/>
  <c r="M47" i="61"/>
  <c r="M48" i="61"/>
  <c r="M49" i="61"/>
  <c r="M50" i="61"/>
  <c r="M51" i="61"/>
  <c r="G21" i="2"/>
  <c r="M53" i="61"/>
  <c r="K30" i="3"/>
  <c r="H58" i="64"/>
  <c r="P58" i="61"/>
  <c r="D59" i="52"/>
  <c r="J59" i="52" s="1"/>
  <c r="L59" i="52" s="1"/>
  <c r="K31" i="3"/>
  <c r="G31" i="3"/>
  <c r="C63" i="61"/>
  <c r="C64" i="52"/>
  <c r="I64" i="52" s="1"/>
  <c r="M66" i="61"/>
  <c r="U39" i="3"/>
  <c r="J21" i="52"/>
  <c r="K49" i="52"/>
  <c r="M9" i="61"/>
  <c r="AR11" i="1"/>
  <c r="Q12" i="1"/>
  <c r="AS12" i="1"/>
  <c r="M13" i="61"/>
  <c r="AR15" i="1"/>
  <c r="Q16" i="1"/>
  <c r="AS16" i="1"/>
  <c r="M17" i="61"/>
  <c r="AR19" i="1"/>
  <c r="Q20" i="1"/>
  <c r="AS20" i="1"/>
  <c r="M21" i="61"/>
  <c r="AR23" i="1"/>
  <c r="Q24" i="1"/>
  <c r="AS24" i="1"/>
  <c r="M25" i="61"/>
  <c r="AR27" i="1"/>
  <c r="Q28" i="1"/>
  <c r="AS28" i="1"/>
  <c r="M29" i="61"/>
  <c r="AR31" i="1"/>
  <c r="Q32" i="1"/>
  <c r="AS32" i="1"/>
  <c r="M33" i="61"/>
  <c r="AR35" i="1"/>
  <c r="Q36" i="1"/>
  <c r="AS36" i="1"/>
  <c r="M37" i="61"/>
  <c r="AR39" i="1"/>
  <c r="Q40" i="1"/>
  <c r="AS40" i="1"/>
  <c r="M41" i="61"/>
  <c r="AR43" i="1"/>
  <c r="Q44" i="1"/>
  <c r="AS44" i="1"/>
  <c r="AS45" i="1"/>
  <c r="AS46" i="1"/>
  <c r="I47" i="1"/>
  <c r="M45" i="61"/>
  <c r="M46" i="61"/>
  <c r="H21" i="2"/>
  <c r="L21" i="2"/>
  <c r="P21" i="2"/>
  <c r="P22" i="2"/>
  <c r="P23" i="2"/>
  <c r="P24" i="2"/>
  <c r="P25" i="2"/>
  <c r="P26" i="2"/>
  <c r="M54" i="61"/>
  <c r="E58" i="61"/>
  <c r="M63" i="61"/>
  <c r="K38" i="3"/>
  <c r="H66" i="64"/>
  <c r="P66" i="61"/>
  <c r="D67" i="52"/>
  <c r="J67" i="52" s="1"/>
  <c r="K39" i="3"/>
  <c r="G39" i="3"/>
  <c r="H56" i="64"/>
  <c r="D57" i="52"/>
  <c r="J57" i="52" s="1"/>
  <c r="P56" i="61"/>
  <c r="C56" i="61"/>
  <c r="C57" i="52"/>
  <c r="M56" i="61"/>
  <c r="N29" i="3"/>
  <c r="D30" i="3"/>
  <c r="O31" i="3"/>
  <c r="P31" i="3" s="1"/>
  <c r="D33" i="3"/>
  <c r="H61" i="64"/>
  <c r="P61" i="61"/>
  <c r="D62" i="52"/>
  <c r="J62" i="52" s="1"/>
  <c r="C61" i="61"/>
  <c r="C62" i="52"/>
  <c r="I62" i="52" s="1"/>
  <c r="M61" i="61"/>
  <c r="N34" i="3"/>
  <c r="O36" i="3"/>
  <c r="H64" i="64"/>
  <c r="D65" i="52"/>
  <c r="J65" i="52" s="1"/>
  <c r="P64" i="61"/>
  <c r="C64" i="61"/>
  <c r="C65" i="52"/>
  <c r="I65" i="52" s="1"/>
  <c r="M64" i="61"/>
  <c r="N37" i="3"/>
  <c r="D38" i="3"/>
  <c r="O39" i="3"/>
  <c r="P39" i="3" s="1"/>
  <c r="D41" i="3"/>
  <c r="H69" i="64"/>
  <c r="P69" i="61"/>
  <c r="D70" i="52"/>
  <c r="J70" i="52" s="1"/>
  <c r="C69" i="61"/>
  <c r="C70" i="52"/>
  <c r="I70" i="52" s="1"/>
  <c r="M69" i="61"/>
  <c r="N42" i="3"/>
  <c r="J4" i="52"/>
  <c r="K17" i="52"/>
  <c r="J50" i="52"/>
  <c r="G29" i="3"/>
  <c r="K29" i="3"/>
  <c r="O29" i="3"/>
  <c r="H59" i="64"/>
  <c r="P59" i="61"/>
  <c r="D60" i="52"/>
  <c r="J60" i="52" s="1"/>
  <c r="C59" i="61"/>
  <c r="C60" i="52"/>
  <c r="I60" i="52" s="1"/>
  <c r="M59" i="61"/>
  <c r="N32" i="3"/>
  <c r="G34" i="3"/>
  <c r="K34" i="3"/>
  <c r="O34" i="3"/>
  <c r="H62" i="64"/>
  <c r="P62" i="61"/>
  <c r="D63" i="52"/>
  <c r="J63" i="52" s="1"/>
  <c r="C62" i="61"/>
  <c r="C63" i="52"/>
  <c r="I63" i="52" s="1"/>
  <c r="M62" i="61"/>
  <c r="N35" i="3"/>
  <c r="D36" i="3"/>
  <c r="G37" i="3"/>
  <c r="K37" i="3"/>
  <c r="O37" i="3"/>
  <c r="D39" i="3"/>
  <c r="H67" i="64"/>
  <c r="P67" i="61"/>
  <c r="D68" i="52"/>
  <c r="J68" i="52" s="1"/>
  <c r="C67" i="61"/>
  <c r="C68" i="52"/>
  <c r="I68" i="52" s="1"/>
  <c r="M67" i="61"/>
  <c r="N40" i="3"/>
  <c r="G42" i="3"/>
  <c r="K42" i="3"/>
  <c r="O42" i="3"/>
  <c r="K4" i="52"/>
  <c r="K33" i="52"/>
  <c r="H57" i="64"/>
  <c r="P57" i="61"/>
  <c r="C57" i="61"/>
  <c r="C58" i="52"/>
  <c r="I58" i="52" s="1"/>
  <c r="M57" i="61"/>
  <c r="N30" i="3"/>
  <c r="G32" i="3"/>
  <c r="K32" i="3"/>
  <c r="O32" i="3"/>
  <c r="H60" i="64"/>
  <c r="D61" i="52"/>
  <c r="J61" i="52" s="1"/>
  <c r="P60" i="61"/>
  <c r="C60" i="61"/>
  <c r="C61" i="52"/>
  <c r="I61" i="52" s="1"/>
  <c r="M60" i="61"/>
  <c r="N33" i="3"/>
  <c r="D34" i="3"/>
  <c r="G35" i="3"/>
  <c r="K35" i="3"/>
  <c r="O35" i="3"/>
  <c r="D37" i="3"/>
  <c r="H65" i="64"/>
  <c r="P65" i="61"/>
  <c r="D66" i="52"/>
  <c r="J66" i="52" s="1"/>
  <c r="C65" i="61"/>
  <c r="C66" i="52"/>
  <c r="I66" i="52" s="1"/>
  <c r="M65" i="61"/>
  <c r="N38" i="3"/>
  <c r="G40" i="3"/>
  <c r="K40" i="3"/>
  <c r="O40" i="3"/>
  <c r="H68" i="64"/>
  <c r="D69" i="52"/>
  <c r="J69" i="52" s="1"/>
  <c r="P68" i="61"/>
  <c r="C68" i="61"/>
  <c r="C69" i="52"/>
  <c r="I69" i="52" s="1"/>
  <c r="M68" i="61"/>
  <c r="N41" i="3"/>
  <c r="K16" i="52"/>
  <c r="K20" i="52"/>
  <c r="K40" i="52"/>
  <c r="J51" i="52"/>
  <c r="J25" i="52"/>
  <c r="K37" i="52"/>
  <c r="J41" i="52"/>
  <c r="K66" i="52"/>
  <c r="K9" i="52"/>
  <c r="J13" i="52"/>
  <c r="J29" i="52"/>
  <c r="J48" i="52"/>
  <c r="K52" i="52"/>
  <c r="J14" i="52"/>
  <c r="J17" i="52"/>
  <c r="L17" i="52" s="1"/>
  <c r="J33" i="52"/>
  <c r="K48" i="52"/>
  <c r="J49" i="52"/>
  <c r="K67" i="52"/>
  <c r="K57" i="52"/>
  <c r="K62" i="52"/>
  <c r="K68" i="52"/>
  <c r="K58" i="52"/>
  <c r="K64" i="52"/>
  <c r="K69" i="52"/>
  <c r="K60" i="52"/>
  <c r="K65" i="52"/>
  <c r="K70" i="52"/>
  <c r="F4" i="63"/>
  <c r="E4" i="63"/>
  <c r="F34" i="63"/>
  <c r="E34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F39" i="63"/>
  <c r="E39" i="63"/>
  <c r="F41" i="63"/>
  <c r="E41" i="63"/>
  <c r="F43" i="63"/>
  <c r="F45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M48" i="5" l="1"/>
  <c r="M35" i="3"/>
  <c r="I62" i="61"/>
  <c r="L63" i="52"/>
  <c r="H41" i="3"/>
  <c r="L68" i="64" s="1"/>
  <c r="M68" i="64" s="1"/>
  <c r="O68" i="64" s="1"/>
  <c r="G69" i="64"/>
  <c r="I69" i="64" s="1"/>
  <c r="R48" i="5"/>
  <c r="P54" i="61"/>
  <c r="E54" i="52"/>
  <c r="K54" i="52" s="1"/>
  <c r="U48" i="5"/>
  <c r="W48" i="5" s="1"/>
  <c r="C53" i="52"/>
  <c r="I53" i="52" s="1"/>
  <c r="U40" i="5"/>
  <c r="W40" i="5" s="1"/>
  <c r="M43" i="5"/>
  <c r="R44" i="5"/>
  <c r="M35" i="5"/>
  <c r="R40" i="5"/>
  <c r="P42" i="61"/>
  <c r="AK44" i="1"/>
  <c r="P6" i="61"/>
  <c r="K48" i="63"/>
  <c r="K13" i="63"/>
  <c r="I59" i="61"/>
  <c r="U35" i="5"/>
  <c r="W35" i="5" s="1"/>
  <c r="H52" i="64"/>
  <c r="R35" i="5"/>
  <c r="J52" i="64" s="1"/>
  <c r="K52" i="64" s="1"/>
  <c r="M37" i="5"/>
  <c r="M28" i="2"/>
  <c r="D52" i="52"/>
  <c r="J52" i="52" s="1"/>
  <c r="L52" i="52" s="1"/>
  <c r="I48" i="52"/>
  <c r="D42" i="52"/>
  <c r="J42" i="52" s="1"/>
  <c r="J26" i="2"/>
  <c r="AO42" i="1"/>
  <c r="AV30" i="1"/>
  <c r="AW30" i="1" s="1"/>
  <c r="D46" i="52"/>
  <c r="J46" i="52" s="1"/>
  <c r="L46" i="52" s="1"/>
  <c r="AV37" i="1"/>
  <c r="AV33" i="1"/>
  <c r="F31" i="61" s="1"/>
  <c r="C54" i="52"/>
  <c r="I54" i="52" s="1"/>
  <c r="P29" i="61"/>
  <c r="AO12" i="1"/>
  <c r="AP30" i="1"/>
  <c r="G29" i="63" s="1"/>
  <c r="H29" i="63" s="1"/>
  <c r="K29" i="63" s="1"/>
  <c r="H29" i="64"/>
  <c r="C5" i="61"/>
  <c r="AU8" i="1"/>
  <c r="M26" i="2"/>
  <c r="N26" i="2" s="1"/>
  <c r="P51" i="61"/>
  <c r="AP43" i="1"/>
  <c r="G42" i="63" s="1"/>
  <c r="H42" i="63" s="1"/>
  <c r="K42" i="63" s="1"/>
  <c r="H41" i="64"/>
  <c r="C41" i="52"/>
  <c r="I41" i="52" s="1"/>
  <c r="E29" i="52"/>
  <c r="K29" i="52" s="1"/>
  <c r="C55" i="52"/>
  <c r="I55" i="52" s="1"/>
  <c r="H45" i="64"/>
  <c r="J35" i="5"/>
  <c r="J24" i="2"/>
  <c r="C9" i="61"/>
  <c r="H17" i="64"/>
  <c r="C11" i="52"/>
  <c r="I11" i="52" s="1"/>
  <c r="D7" i="52"/>
  <c r="J7" i="52" s="1"/>
  <c r="L7" i="52" s="1"/>
  <c r="M7" i="52" s="1"/>
  <c r="H51" i="64"/>
  <c r="AP47" i="1"/>
  <c r="AK43" i="1"/>
  <c r="AM43" i="1" s="1"/>
  <c r="AK8" i="1"/>
  <c r="W37" i="5"/>
  <c r="J32" i="64"/>
  <c r="K32" i="64" s="1"/>
  <c r="G33" i="63"/>
  <c r="H33" i="63" s="1"/>
  <c r="K33" i="63" s="1"/>
  <c r="H67" i="61"/>
  <c r="J29" i="2"/>
  <c r="T29" i="2" s="1"/>
  <c r="I52" i="52"/>
  <c r="D34" i="52"/>
  <c r="J34" i="52" s="1"/>
  <c r="C48" i="61"/>
  <c r="M17" i="52"/>
  <c r="AO37" i="1"/>
  <c r="P53" i="61"/>
  <c r="R25" i="2"/>
  <c r="P50" i="61"/>
  <c r="C18" i="52"/>
  <c r="I18" i="52" s="1"/>
  <c r="C9" i="52"/>
  <c r="I9" i="52" s="1"/>
  <c r="J53" i="5"/>
  <c r="T53" i="5" s="1"/>
  <c r="W41" i="5"/>
  <c r="R36" i="5"/>
  <c r="G54" i="63" s="1"/>
  <c r="H54" i="63" s="1"/>
  <c r="K54" i="63" s="1"/>
  <c r="U44" i="5"/>
  <c r="W44" i="5" s="1"/>
  <c r="M36" i="5"/>
  <c r="M47" i="5"/>
  <c r="L33" i="52"/>
  <c r="M33" i="52" s="1"/>
  <c r="M40" i="3"/>
  <c r="I67" i="61"/>
  <c r="H33" i="64"/>
  <c r="V27" i="2"/>
  <c r="W27" i="2" s="1"/>
  <c r="J22" i="2"/>
  <c r="G47" i="64" s="1"/>
  <c r="I47" i="64" s="1"/>
  <c r="N47" i="64" s="1"/>
  <c r="J23" i="2"/>
  <c r="C36" i="52"/>
  <c r="I36" i="52" s="1"/>
  <c r="C26" i="52"/>
  <c r="I26" i="52" s="1"/>
  <c r="P17" i="61"/>
  <c r="C17" i="61"/>
  <c r="G37" i="63"/>
  <c r="H37" i="63" s="1"/>
  <c r="K37" i="63" s="1"/>
  <c r="AP19" i="1"/>
  <c r="G18" i="63" s="1"/>
  <c r="H18" i="63" s="1"/>
  <c r="K18" i="63" s="1"/>
  <c r="AO10" i="1"/>
  <c r="D8" i="61" s="1"/>
  <c r="C8" i="61"/>
  <c r="AV7" i="1"/>
  <c r="F5" i="61" s="1"/>
  <c r="R37" i="5"/>
  <c r="M44" i="5"/>
  <c r="U36" i="5"/>
  <c r="E53" i="61" s="1"/>
  <c r="J21" i="2"/>
  <c r="J25" i="2"/>
  <c r="AP35" i="1"/>
  <c r="J30" i="2"/>
  <c r="J27" i="2"/>
  <c r="J28" i="2"/>
  <c r="T28" i="2" s="1"/>
  <c r="X28" i="2" s="1"/>
  <c r="C25" i="61"/>
  <c r="C10" i="52"/>
  <c r="I10" i="52" s="1"/>
  <c r="AU19" i="1"/>
  <c r="E6" i="52"/>
  <c r="K6" i="52" s="1"/>
  <c r="AP22" i="1"/>
  <c r="AU22" i="1"/>
  <c r="AW22" i="1" s="1"/>
  <c r="R53" i="5"/>
  <c r="V53" i="5"/>
  <c r="M46" i="5"/>
  <c r="U46" i="5"/>
  <c r="W46" i="5" s="1"/>
  <c r="R46" i="5"/>
  <c r="J37" i="5"/>
  <c r="T37" i="5" s="1"/>
  <c r="AB36" i="5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J48" i="5"/>
  <c r="T48" i="5" s="1"/>
  <c r="R41" i="5"/>
  <c r="M52" i="5"/>
  <c r="U52" i="5"/>
  <c r="W52" i="5" s="1"/>
  <c r="R52" i="5"/>
  <c r="J43" i="5"/>
  <c r="T43" i="5" s="1"/>
  <c r="J42" i="5"/>
  <c r="T42" i="5" s="1"/>
  <c r="M39" i="5"/>
  <c r="U39" i="5"/>
  <c r="W39" i="5" s="1"/>
  <c r="R39" i="5"/>
  <c r="J38" i="5"/>
  <c r="T38" i="5" s="1"/>
  <c r="R50" i="5"/>
  <c r="M50" i="5"/>
  <c r="U50" i="5"/>
  <c r="W50" i="5" s="1"/>
  <c r="J49" i="5"/>
  <c r="T49" i="5" s="1"/>
  <c r="J41" i="5"/>
  <c r="T41" i="5" s="1"/>
  <c r="R49" i="5"/>
  <c r="W45" i="5"/>
  <c r="M41" i="5"/>
  <c r="J51" i="5"/>
  <c r="T51" i="5" s="1"/>
  <c r="J54" i="5"/>
  <c r="T54" i="5" s="1"/>
  <c r="J50" i="5"/>
  <c r="T50" i="5" s="1"/>
  <c r="J46" i="5"/>
  <c r="T46" i="5" s="1"/>
  <c r="U43" i="5"/>
  <c r="W43" i="5" s="1"/>
  <c r="R43" i="5"/>
  <c r="M54" i="5"/>
  <c r="U54" i="5"/>
  <c r="W54" i="5" s="1"/>
  <c r="R54" i="5"/>
  <c r="J45" i="5"/>
  <c r="T45" i="5" s="1"/>
  <c r="M38" i="5"/>
  <c r="U38" i="5"/>
  <c r="U53" i="5"/>
  <c r="M53" i="5"/>
  <c r="J52" i="5"/>
  <c r="T52" i="5" s="1"/>
  <c r="W49" i="5"/>
  <c r="R45" i="5"/>
  <c r="J40" i="5"/>
  <c r="T40" i="5" s="1"/>
  <c r="J36" i="5"/>
  <c r="T36" i="5" s="1"/>
  <c r="U47" i="5"/>
  <c r="W47" i="5" s="1"/>
  <c r="R47" i="5"/>
  <c r="R38" i="5"/>
  <c r="V38" i="5"/>
  <c r="M42" i="5"/>
  <c r="U42" i="5"/>
  <c r="W42" i="5" s="1"/>
  <c r="R42" i="5"/>
  <c r="M49" i="5"/>
  <c r="M45" i="5"/>
  <c r="J44" i="5"/>
  <c r="T44" i="5" s="1"/>
  <c r="J47" i="5"/>
  <c r="T47" i="5" s="1"/>
  <c r="J39" i="5"/>
  <c r="T39" i="5" s="1"/>
  <c r="M51" i="5"/>
  <c r="U51" i="5"/>
  <c r="W51" i="5" s="1"/>
  <c r="O60" i="52"/>
  <c r="O70" i="52"/>
  <c r="H59" i="61"/>
  <c r="M63" i="52"/>
  <c r="L49" i="52"/>
  <c r="I49" i="52"/>
  <c r="I50" i="52"/>
  <c r="G67" i="64"/>
  <c r="I67" i="64" s="1"/>
  <c r="J60" i="64"/>
  <c r="K60" i="64" s="1"/>
  <c r="O68" i="52"/>
  <c r="K61" i="63"/>
  <c r="G62" i="64"/>
  <c r="I62" i="64" s="1"/>
  <c r="H69" i="61"/>
  <c r="G59" i="64"/>
  <c r="I59" i="64" s="1"/>
  <c r="H62" i="61"/>
  <c r="I57" i="52"/>
  <c r="I69" i="61"/>
  <c r="L57" i="52"/>
  <c r="L66" i="52"/>
  <c r="M66" i="52" s="1"/>
  <c r="K48" i="5" s="1"/>
  <c r="L61" i="52"/>
  <c r="M61" i="52" s="1"/>
  <c r="K43" i="5" s="1"/>
  <c r="L60" i="52"/>
  <c r="M60" i="52" s="1"/>
  <c r="AL43" i="1"/>
  <c r="L65" i="52"/>
  <c r="M65" i="52" s="1"/>
  <c r="K47" i="5" s="1"/>
  <c r="L67" i="52"/>
  <c r="M67" i="52" s="1"/>
  <c r="K49" i="5" s="1"/>
  <c r="L48" i="52"/>
  <c r="L29" i="52"/>
  <c r="M29" i="52" s="1"/>
  <c r="H40" i="3"/>
  <c r="H35" i="3"/>
  <c r="H32" i="3"/>
  <c r="L68" i="52"/>
  <c r="M68" i="52" s="1"/>
  <c r="K50" i="5" s="1"/>
  <c r="H42" i="3"/>
  <c r="G66" i="64"/>
  <c r="I66" i="64" s="1"/>
  <c r="I66" i="61"/>
  <c r="O67" i="52"/>
  <c r="H66" i="61"/>
  <c r="M39" i="3"/>
  <c r="Q39" i="3" s="1"/>
  <c r="G63" i="64"/>
  <c r="I63" i="64" s="1"/>
  <c r="I63" i="61"/>
  <c r="H63" i="61"/>
  <c r="O64" i="52"/>
  <c r="M36" i="3"/>
  <c r="E59" i="61"/>
  <c r="P32" i="3"/>
  <c r="Q32" i="3" s="1"/>
  <c r="J56" i="64"/>
  <c r="K56" i="64" s="1"/>
  <c r="G57" i="63"/>
  <c r="H57" i="63" s="1"/>
  <c r="K57" i="63" s="1"/>
  <c r="L4" i="52"/>
  <c r="M4" i="52" s="1"/>
  <c r="G65" i="64"/>
  <c r="I65" i="64" s="1"/>
  <c r="I65" i="61"/>
  <c r="H65" i="61"/>
  <c r="O66" i="52"/>
  <c r="M38" i="3"/>
  <c r="G57" i="64"/>
  <c r="I57" i="64" s="1"/>
  <c r="I57" i="61"/>
  <c r="H57" i="61"/>
  <c r="O58" i="52"/>
  <c r="M30" i="3"/>
  <c r="J66" i="64"/>
  <c r="K66" i="64" s="1"/>
  <c r="G67" i="63"/>
  <c r="H67" i="63" s="1"/>
  <c r="K67" i="63" s="1"/>
  <c r="J65" i="64"/>
  <c r="K65" i="64" s="1"/>
  <c r="G66" i="63"/>
  <c r="H66" i="63" s="1"/>
  <c r="K66" i="63" s="1"/>
  <c r="D50" i="61"/>
  <c r="D46" i="61"/>
  <c r="AS47" i="1"/>
  <c r="AR47" i="1"/>
  <c r="J68" i="64"/>
  <c r="K68" i="64" s="1"/>
  <c r="G69" i="63"/>
  <c r="H69" i="63" s="1"/>
  <c r="K69" i="63" s="1"/>
  <c r="F65" i="61"/>
  <c r="AY18" i="1"/>
  <c r="BC18" i="1" s="1"/>
  <c r="BF18" i="1" s="1"/>
  <c r="H30" i="3"/>
  <c r="F55" i="61"/>
  <c r="E47" i="61"/>
  <c r="W22" i="2"/>
  <c r="AM42" i="1"/>
  <c r="AL42" i="1"/>
  <c r="AM38" i="1"/>
  <c r="AL38" i="1"/>
  <c r="E33" i="61"/>
  <c r="E32" i="61"/>
  <c r="AW34" i="1"/>
  <c r="AX34" i="1" s="1"/>
  <c r="F47" i="61"/>
  <c r="D40" i="61"/>
  <c r="D36" i="61"/>
  <c r="F24" i="61"/>
  <c r="F20" i="61"/>
  <c r="C18" i="61"/>
  <c r="C19" i="52"/>
  <c r="I19" i="52" s="1"/>
  <c r="AO20" i="1"/>
  <c r="M29" i="2"/>
  <c r="V29" i="2"/>
  <c r="W29" i="2" s="1"/>
  <c r="E51" i="52"/>
  <c r="K51" i="52" s="1"/>
  <c r="L51" i="52" s="1"/>
  <c r="M25" i="2"/>
  <c r="V25" i="2"/>
  <c r="J42" i="64"/>
  <c r="K42" i="64" s="1"/>
  <c r="G43" i="63"/>
  <c r="H43" i="63" s="1"/>
  <c r="K43" i="63" s="1"/>
  <c r="J40" i="64"/>
  <c r="K40" i="64" s="1"/>
  <c r="G41" i="63"/>
  <c r="H41" i="63" s="1"/>
  <c r="K41" i="63" s="1"/>
  <c r="F39" i="61"/>
  <c r="H39" i="64"/>
  <c r="P39" i="61"/>
  <c r="D40" i="52"/>
  <c r="J40" i="52" s="1"/>
  <c r="L40" i="52" s="1"/>
  <c r="M40" i="52" s="1"/>
  <c r="AU41" i="1"/>
  <c r="AP41" i="1"/>
  <c r="AK41" i="1"/>
  <c r="J53" i="64"/>
  <c r="K53" i="64" s="1"/>
  <c r="F52" i="61"/>
  <c r="C43" i="61"/>
  <c r="C44" i="52"/>
  <c r="I44" i="52" s="1"/>
  <c r="AO45" i="1"/>
  <c r="E43" i="52"/>
  <c r="K43" i="52" s="1"/>
  <c r="L43" i="52" s="1"/>
  <c r="AV44" i="1"/>
  <c r="E34" i="52"/>
  <c r="K34" i="52" s="1"/>
  <c r="AV35" i="1"/>
  <c r="E23" i="52"/>
  <c r="K23" i="52" s="1"/>
  <c r="AV24" i="1"/>
  <c r="H26" i="64"/>
  <c r="P26" i="61"/>
  <c r="D27" i="52"/>
  <c r="J27" i="52" s="1"/>
  <c r="AU28" i="1"/>
  <c r="AP28" i="1"/>
  <c r="AK28" i="1"/>
  <c r="E17" i="61"/>
  <c r="J16" i="64"/>
  <c r="K16" i="64" s="1"/>
  <c r="G17" i="63"/>
  <c r="H17" i="63" s="1"/>
  <c r="K17" i="63" s="1"/>
  <c r="D12" i="61"/>
  <c r="AK35" i="1"/>
  <c r="AP23" i="1"/>
  <c r="D19" i="61"/>
  <c r="H18" i="64"/>
  <c r="P18" i="61"/>
  <c r="D19" i="52"/>
  <c r="J19" i="52" s="1"/>
  <c r="AU20" i="1"/>
  <c r="AP20" i="1"/>
  <c r="AK20" i="1"/>
  <c r="AP27" i="1"/>
  <c r="H23" i="64"/>
  <c r="P23" i="61"/>
  <c r="D24" i="52"/>
  <c r="J24" i="52" s="1"/>
  <c r="L24" i="52" s="1"/>
  <c r="M24" i="52" s="1"/>
  <c r="AU25" i="1"/>
  <c r="AP25" i="1"/>
  <c r="AK25" i="1"/>
  <c r="H14" i="64"/>
  <c r="P14" i="61"/>
  <c r="D15" i="52"/>
  <c r="J15" i="52" s="1"/>
  <c r="AU16" i="1"/>
  <c r="AP16" i="1"/>
  <c r="AK16" i="1"/>
  <c r="H10" i="64"/>
  <c r="P10" i="61"/>
  <c r="D11" i="52"/>
  <c r="J11" i="52" s="1"/>
  <c r="AU12" i="1"/>
  <c r="AP12" i="1"/>
  <c r="AK12" i="1"/>
  <c r="E11" i="52"/>
  <c r="K11" i="52" s="1"/>
  <c r="AV12" i="1"/>
  <c r="J3" i="64"/>
  <c r="K3" i="64" s="1"/>
  <c r="G4" i="63"/>
  <c r="H4" i="63" s="1"/>
  <c r="K4" i="63" s="1"/>
  <c r="F3" i="61"/>
  <c r="AW26" i="1"/>
  <c r="AX26" i="1" s="1"/>
  <c r="BA26" i="1" s="1"/>
  <c r="F6" i="61"/>
  <c r="AL8" i="1"/>
  <c r="AM8" i="1"/>
  <c r="AM7" i="1"/>
  <c r="AL7" i="1"/>
  <c r="L69" i="52"/>
  <c r="M69" i="52" s="1"/>
  <c r="K51" i="5" s="1"/>
  <c r="L58" i="52"/>
  <c r="M58" i="52" s="1"/>
  <c r="K40" i="5" s="1"/>
  <c r="O40" i="5" s="1"/>
  <c r="L41" i="52"/>
  <c r="L9" i="52"/>
  <c r="E65" i="61"/>
  <c r="P38" i="3"/>
  <c r="G64" i="64"/>
  <c r="I64" i="64" s="1"/>
  <c r="I64" i="61"/>
  <c r="H64" i="61"/>
  <c r="O65" i="52"/>
  <c r="M37" i="3"/>
  <c r="G61" i="64"/>
  <c r="I61" i="64" s="1"/>
  <c r="I61" i="61"/>
  <c r="H61" i="61"/>
  <c r="O62" i="52"/>
  <c r="M34" i="3"/>
  <c r="E57" i="61"/>
  <c r="P30" i="3"/>
  <c r="E67" i="61"/>
  <c r="P40" i="3"/>
  <c r="F64" i="61"/>
  <c r="E62" i="61"/>
  <c r="P35" i="3"/>
  <c r="Q35" i="3" s="1"/>
  <c r="F61" i="61"/>
  <c r="H29" i="3"/>
  <c r="E64" i="61"/>
  <c r="P37" i="3"/>
  <c r="F63" i="61"/>
  <c r="E56" i="61"/>
  <c r="P29" i="3"/>
  <c r="D49" i="61"/>
  <c r="C46" i="61"/>
  <c r="C47" i="52"/>
  <c r="I47" i="52" s="1"/>
  <c r="H46" i="52"/>
  <c r="I46" i="52" s="1"/>
  <c r="Q47" i="1"/>
  <c r="L21" i="52"/>
  <c r="M21" i="52" s="1"/>
  <c r="H38" i="3"/>
  <c r="G56" i="64"/>
  <c r="I56" i="64" s="1"/>
  <c r="I56" i="61"/>
  <c r="H56" i="61"/>
  <c r="O57" i="52"/>
  <c r="M29" i="3"/>
  <c r="F46" i="63"/>
  <c r="E46" i="63"/>
  <c r="AY30" i="1"/>
  <c r="BC30" i="1" s="1"/>
  <c r="BF30" i="1" s="1"/>
  <c r="E51" i="61"/>
  <c r="W26" i="2"/>
  <c r="AM34" i="1"/>
  <c r="AL34" i="1"/>
  <c r="H36" i="3"/>
  <c r="L64" i="52"/>
  <c r="M64" i="52" s="1"/>
  <c r="K46" i="5" s="1"/>
  <c r="H55" i="64"/>
  <c r="P55" i="61"/>
  <c r="D56" i="52"/>
  <c r="J56" i="52" s="1"/>
  <c r="L56" i="52" s="1"/>
  <c r="E50" i="52"/>
  <c r="K50" i="52" s="1"/>
  <c r="L50" i="52" s="1"/>
  <c r="V24" i="2"/>
  <c r="W24" i="2" s="1"/>
  <c r="H44" i="64"/>
  <c r="P44" i="61"/>
  <c r="D45" i="52"/>
  <c r="J45" i="52" s="1"/>
  <c r="L45" i="52" s="1"/>
  <c r="AU46" i="1"/>
  <c r="AP46" i="1"/>
  <c r="AK46" i="1"/>
  <c r="C42" i="61"/>
  <c r="C43" i="52"/>
  <c r="I43" i="52" s="1"/>
  <c r="AO44" i="1"/>
  <c r="C38" i="61"/>
  <c r="C39" i="52"/>
  <c r="I39" i="52" s="1"/>
  <c r="AO40" i="1"/>
  <c r="D32" i="61"/>
  <c r="D28" i="61"/>
  <c r="F16" i="61"/>
  <c r="H33" i="3"/>
  <c r="I59" i="52"/>
  <c r="M59" i="52" s="1"/>
  <c r="K41" i="5" s="1"/>
  <c r="E49" i="61"/>
  <c r="J45" i="64"/>
  <c r="K45" i="64" s="1"/>
  <c r="G46" i="63"/>
  <c r="H46" i="63" s="1"/>
  <c r="F44" i="61"/>
  <c r="H43" i="64"/>
  <c r="P43" i="61"/>
  <c r="D44" i="52"/>
  <c r="J44" i="52" s="1"/>
  <c r="L44" i="52" s="1"/>
  <c r="AU45" i="1"/>
  <c r="AP45" i="1"/>
  <c r="AK45" i="1"/>
  <c r="E42" i="61"/>
  <c r="AW44" i="1"/>
  <c r="AY44" i="1" s="1"/>
  <c r="D39" i="61"/>
  <c r="D35" i="61"/>
  <c r="H30" i="64"/>
  <c r="P30" i="61"/>
  <c r="D31" i="52"/>
  <c r="J31" i="52" s="1"/>
  <c r="AU32" i="1"/>
  <c r="AP32" i="1"/>
  <c r="AK32" i="1"/>
  <c r="F27" i="61"/>
  <c r="G51" i="63"/>
  <c r="H51" i="63" s="1"/>
  <c r="K51" i="63" s="1"/>
  <c r="H46" i="64"/>
  <c r="P46" i="61"/>
  <c r="D47" i="52"/>
  <c r="J47" i="52" s="1"/>
  <c r="L47" i="52" s="1"/>
  <c r="U21" i="2"/>
  <c r="R21" i="2"/>
  <c r="M21" i="2"/>
  <c r="E38" i="52"/>
  <c r="K38" i="52" s="1"/>
  <c r="L38" i="52" s="1"/>
  <c r="M38" i="52" s="1"/>
  <c r="AV39" i="1"/>
  <c r="AW39" i="1" s="1"/>
  <c r="E35" i="52"/>
  <c r="K35" i="52" s="1"/>
  <c r="AV36" i="1"/>
  <c r="E26" i="52"/>
  <c r="K26" i="52" s="1"/>
  <c r="AV27" i="1"/>
  <c r="AW27" i="1" s="1"/>
  <c r="H27" i="64"/>
  <c r="P27" i="61"/>
  <c r="D28" i="52"/>
  <c r="J28" i="52" s="1"/>
  <c r="L28" i="52" s="1"/>
  <c r="M28" i="52" s="1"/>
  <c r="AU29" i="1"/>
  <c r="AP29" i="1"/>
  <c r="AK29" i="1"/>
  <c r="E14" i="52"/>
  <c r="K14" i="52" s="1"/>
  <c r="L14" i="52" s="1"/>
  <c r="M14" i="52" s="1"/>
  <c r="AV15" i="1"/>
  <c r="AW15" i="1" s="1"/>
  <c r="AX15" i="1" s="1"/>
  <c r="AK15" i="1"/>
  <c r="D15" i="61"/>
  <c r="AP15" i="1"/>
  <c r="J9" i="64"/>
  <c r="K9" i="64" s="1"/>
  <c r="G10" i="63"/>
  <c r="H10" i="63" s="1"/>
  <c r="K10" i="63" s="1"/>
  <c r="D14" i="61"/>
  <c r="D10" i="61"/>
  <c r="J28" i="64"/>
  <c r="K28" i="64" s="1"/>
  <c r="E21" i="61"/>
  <c r="P21" i="61"/>
  <c r="H19" i="64"/>
  <c r="P19" i="61"/>
  <c r="D20" i="52"/>
  <c r="J20" i="52" s="1"/>
  <c r="L20" i="52" s="1"/>
  <c r="M20" i="52" s="1"/>
  <c r="AU21" i="1"/>
  <c r="AP21" i="1"/>
  <c r="AK21" i="1"/>
  <c r="AK31" i="1"/>
  <c r="E25" i="61"/>
  <c r="P25" i="61"/>
  <c r="J24" i="64"/>
  <c r="K24" i="64" s="1"/>
  <c r="G25" i="63"/>
  <c r="H25" i="63" s="1"/>
  <c r="K25" i="63" s="1"/>
  <c r="AM22" i="1"/>
  <c r="AL22" i="1"/>
  <c r="F19" i="61"/>
  <c r="H15" i="64"/>
  <c r="P15" i="61"/>
  <c r="D16" i="52"/>
  <c r="J16" i="52" s="1"/>
  <c r="L16" i="52" s="1"/>
  <c r="M16" i="52" s="1"/>
  <c r="AU17" i="1"/>
  <c r="AP17" i="1"/>
  <c r="AK17" i="1"/>
  <c r="F11" i="61"/>
  <c r="H11" i="64"/>
  <c r="P11" i="61"/>
  <c r="D12" i="52"/>
  <c r="J12" i="52" s="1"/>
  <c r="L12" i="52" s="1"/>
  <c r="M12" i="52" s="1"/>
  <c r="AU13" i="1"/>
  <c r="AP13" i="1"/>
  <c r="AK13" i="1"/>
  <c r="E8" i="52"/>
  <c r="K8" i="52" s="1"/>
  <c r="AV9" i="1"/>
  <c r="H4" i="64"/>
  <c r="P4" i="61"/>
  <c r="D5" i="52"/>
  <c r="J5" i="52" s="1"/>
  <c r="L5" i="52" s="1"/>
  <c r="M5" i="52" s="1"/>
  <c r="AK6" i="1"/>
  <c r="AU6" i="1"/>
  <c r="AP6" i="1"/>
  <c r="H7" i="64"/>
  <c r="P7" i="61"/>
  <c r="D8" i="52"/>
  <c r="J8" i="52" s="1"/>
  <c r="AU9" i="1"/>
  <c r="AP9" i="1"/>
  <c r="AK9" i="1"/>
  <c r="F4" i="61"/>
  <c r="J8" i="64"/>
  <c r="K8" i="64" s="1"/>
  <c r="G9" i="63"/>
  <c r="H9" i="63" s="1"/>
  <c r="K9" i="63" s="1"/>
  <c r="J6" i="64"/>
  <c r="K6" i="64" s="1"/>
  <c r="G7" i="63"/>
  <c r="H7" i="63" s="1"/>
  <c r="K7" i="63" s="1"/>
  <c r="J5" i="64"/>
  <c r="K5" i="64" s="1"/>
  <c r="G6" i="63"/>
  <c r="H6" i="63" s="1"/>
  <c r="K6" i="63" s="1"/>
  <c r="L70" i="52"/>
  <c r="M70" i="52" s="1"/>
  <c r="L54" i="52"/>
  <c r="L53" i="52"/>
  <c r="L26" i="52"/>
  <c r="L13" i="52"/>
  <c r="M13" i="52" s="1"/>
  <c r="E68" i="61"/>
  <c r="P41" i="3"/>
  <c r="F67" i="61"/>
  <c r="F62" i="61"/>
  <c r="E60" i="61"/>
  <c r="P33" i="3"/>
  <c r="F59" i="61"/>
  <c r="F69" i="61"/>
  <c r="J64" i="64"/>
  <c r="K64" i="64" s="1"/>
  <c r="G65" i="63"/>
  <c r="H65" i="63" s="1"/>
  <c r="K65" i="63" s="1"/>
  <c r="J61" i="64"/>
  <c r="K61" i="64" s="1"/>
  <c r="G62" i="63"/>
  <c r="H62" i="63" s="1"/>
  <c r="K62" i="63" s="1"/>
  <c r="L62" i="52"/>
  <c r="M62" i="52" s="1"/>
  <c r="K44" i="5" s="1"/>
  <c r="L37" i="52"/>
  <c r="M37" i="52" s="1"/>
  <c r="E69" i="61"/>
  <c r="P42" i="3"/>
  <c r="Q42" i="3" s="1"/>
  <c r="G68" i="64"/>
  <c r="I68" i="64" s="1"/>
  <c r="I68" i="61"/>
  <c r="H68" i="61"/>
  <c r="O69" i="52"/>
  <c r="M41" i="3"/>
  <c r="E61" i="61"/>
  <c r="P34" i="3"/>
  <c r="G60" i="64"/>
  <c r="I60" i="64" s="1"/>
  <c r="I60" i="61"/>
  <c r="H60" i="61"/>
  <c r="O61" i="52"/>
  <c r="M33" i="3"/>
  <c r="D48" i="61"/>
  <c r="H31" i="3"/>
  <c r="E45" i="61"/>
  <c r="AW47" i="1"/>
  <c r="F45" i="64"/>
  <c r="E45" i="64"/>
  <c r="AY26" i="1"/>
  <c r="BC26" i="1" s="1"/>
  <c r="BF26" i="1" s="1"/>
  <c r="M24" i="2"/>
  <c r="T30" i="2"/>
  <c r="X30" i="2" s="1"/>
  <c r="J41" i="64"/>
  <c r="K41" i="64" s="1"/>
  <c r="J37" i="64"/>
  <c r="K37" i="64" s="1"/>
  <c r="G38" i="63"/>
  <c r="H38" i="63" s="1"/>
  <c r="K38" i="63" s="1"/>
  <c r="J63" i="64"/>
  <c r="K63" i="64" s="1"/>
  <c r="G64" i="63"/>
  <c r="H64" i="63" s="1"/>
  <c r="K64" i="63" s="1"/>
  <c r="E54" i="61"/>
  <c r="C55" i="61"/>
  <c r="C56" i="52"/>
  <c r="I56" i="52" s="1"/>
  <c r="F48" i="61"/>
  <c r="E48" i="61"/>
  <c r="W23" i="2"/>
  <c r="F40" i="61"/>
  <c r="F36" i="61"/>
  <c r="C34" i="61"/>
  <c r="C35" i="52"/>
  <c r="I35" i="52" s="1"/>
  <c r="AO36" i="1"/>
  <c r="C30" i="61"/>
  <c r="C31" i="52"/>
  <c r="I31" i="52" s="1"/>
  <c r="AO32" i="1"/>
  <c r="D24" i="61"/>
  <c r="D20" i="61"/>
  <c r="AX18" i="1"/>
  <c r="BA18" i="1" s="1"/>
  <c r="F60" i="61"/>
  <c r="F46" i="61"/>
  <c r="P49" i="61"/>
  <c r="H34" i="64"/>
  <c r="P34" i="61"/>
  <c r="D35" i="52"/>
  <c r="J35" i="52" s="1"/>
  <c r="AU36" i="1"/>
  <c r="AP36" i="1"/>
  <c r="AK36" i="1"/>
  <c r="H31" i="64"/>
  <c r="P31" i="61"/>
  <c r="D32" i="52"/>
  <c r="J32" i="52" s="1"/>
  <c r="L32" i="52" s="1"/>
  <c r="M32" i="52" s="1"/>
  <c r="AU33" i="1"/>
  <c r="AP33" i="1"/>
  <c r="AK33" i="1"/>
  <c r="D55" i="61"/>
  <c r="R29" i="2"/>
  <c r="J48" i="64"/>
  <c r="K48" i="64" s="1"/>
  <c r="G49" i="63"/>
  <c r="H49" i="63" s="1"/>
  <c r="K49" i="63" s="1"/>
  <c r="E50" i="61"/>
  <c r="W25" i="2"/>
  <c r="F43" i="61"/>
  <c r="E39" i="52"/>
  <c r="K39" i="52" s="1"/>
  <c r="AV40" i="1"/>
  <c r="E30" i="52"/>
  <c r="K30" i="52" s="1"/>
  <c r="L30" i="52" s="1"/>
  <c r="M30" i="52" s="1"/>
  <c r="AV31" i="1"/>
  <c r="E27" i="52"/>
  <c r="K27" i="52" s="1"/>
  <c r="AV28" i="1"/>
  <c r="E18" i="52"/>
  <c r="K18" i="52" s="1"/>
  <c r="L18" i="52" s="1"/>
  <c r="AV19" i="1"/>
  <c r="AM26" i="1"/>
  <c r="AL26" i="1"/>
  <c r="E15" i="52"/>
  <c r="K15" i="52" s="1"/>
  <c r="AV16" i="1"/>
  <c r="AK19" i="1"/>
  <c r="E13" i="61"/>
  <c r="P13" i="61"/>
  <c r="E12" i="61"/>
  <c r="AW14" i="1"/>
  <c r="AY14" i="1" s="1"/>
  <c r="BC14" i="1" s="1"/>
  <c r="BF14" i="1" s="1"/>
  <c r="E9" i="61"/>
  <c r="F12" i="61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AM18" i="1"/>
  <c r="AL18" i="1"/>
  <c r="AP31" i="1"/>
  <c r="D5" i="61"/>
  <c r="E3" i="61"/>
  <c r="AW5" i="1"/>
  <c r="AX5" i="1" s="1"/>
  <c r="BA5" i="1" s="1"/>
  <c r="E8" i="61"/>
  <c r="AW10" i="1"/>
  <c r="AY10" i="1" s="1"/>
  <c r="E6" i="61"/>
  <c r="AW8" i="1"/>
  <c r="AX8" i="1" s="1"/>
  <c r="E5" i="61"/>
  <c r="AW7" i="1"/>
  <c r="AX7" i="1" s="1"/>
  <c r="L25" i="52"/>
  <c r="M25" i="52" s="1"/>
  <c r="L6" i="52"/>
  <c r="M6" i="52" s="1"/>
  <c r="J67" i="64"/>
  <c r="K67" i="64" s="1"/>
  <c r="G68" i="63"/>
  <c r="H68" i="63" s="1"/>
  <c r="K68" i="63" s="1"/>
  <c r="J62" i="64"/>
  <c r="K62" i="64" s="1"/>
  <c r="G63" i="63"/>
  <c r="H63" i="63" s="1"/>
  <c r="K63" i="63" s="1"/>
  <c r="J59" i="64"/>
  <c r="K59" i="64" s="1"/>
  <c r="G60" i="63"/>
  <c r="H60" i="63" s="1"/>
  <c r="K60" i="63" s="1"/>
  <c r="J69" i="64"/>
  <c r="K69" i="64" s="1"/>
  <c r="G70" i="63"/>
  <c r="H70" i="63" s="1"/>
  <c r="K70" i="63" s="1"/>
  <c r="H37" i="3"/>
  <c r="H34" i="3"/>
  <c r="F56" i="61"/>
  <c r="F66" i="61"/>
  <c r="F58" i="61"/>
  <c r="H39" i="3"/>
  <c r="D51" i="61"/>
  <c r="D47" i="61"/>
  <c r="J58" i="64"/>
  <c r="K58" i="64" s="1"/>
  <c r="G59" i="63"/>
  <c r="H59" i="63" s="1"/>
  <c r="K59" i="63" s="1"/>
  <c r="J57" i="64"/>
  <c r="K57" i="64" s="1"/>
  <c r="G58" i="63"/>
  <c r="H58" i="63" s="1"/>
  <c r="K58" i="63" s="1"/>
  <c r="F45" i="61"/>
  <c r="G58" i="64"/>
  <c r="I58" i="64" s="1"/>
  <c r="I58" i="61"/>
  <c r="O59" i="52"/>
  <c r="H58" i="61"/>
  <c r="M31" i="3"/>
  <c r="Q31" i="3" s="1"/>
  <c r="F53" i="61"/>
  <c r="G53" i="63"/>
  <c r="H53" i="63" s="1"/>
  <c r="K53" i="63" s="1"/>
  <c r="N30" i="2"/>
  <c r="N23" i="2"/>
  <c r="E41" i="61"/>
  <c r="E40" i="61"/>
  <c r="AW42" i="1"/>
  <c r="AY42" i="1" s="1"/>
  <c r="BC42" i="1" s="1"/>
  <c r="BF42" i="1" s="1"/>
  <c r="E37" i="61"/>
  <c r="E36" i="61"/>
  <c r="AW38" i="1"/>
  <c r="AY38" i="1" s="1"/>
  <c r="BC38" i="1" s="1"/>
  <c r="BF38" i="1" s="1"/>
  <c r="J33" i="64"/>
  <c r="K33" i="64" s="1"/>
  <c r="G34" i="63"/>
  <c r="H34" i="63" s="1"/>
  <c r="K34" i="63" s="1"/>
  <c r="E63" i="61"/>
  <c r="P36" i="3"/>
  <c r="E55" i="52"/>
  <c r="K55" i="52" s="1"/>
  <c r="L55" i="52" s="1"/>
  <c r="F51" i="61"/>
  <c r="F32" i="61"/>
  <c r="AX30" i="1"/>
  <c r="BA30" i="1" s="1"/>
  <c r="F28" i="61"/>
  <c r="C26" i="61"/>
  <c r="C27" i="52"/>
  <c r="I27" i="52" s="1"/>
  <c r="AO28" i="1"/>
  <c r="C22" i="61"/>
  <c r="C23" i="52"/>
  <c r="I23" i="52" s="1"/>
  <c r="AO24" i="1"/>
  <c r="D16" i="61"/>
  <c r="G46" i="64"/>
  <c r="I46" i="61"/>
  <c r="H46" i="61"/>
  <c r="O47" i="52"/>
  <c r="T21" i="2"/>
  <c r="C44" i="61"/>
  <c r="C45" i="52"/>
  <c r="I45" i="52" s="1"/>
  <c r="M45" i="52" s="1"/>
  <c r="AO46" i="1"/>
  <c r="AM44" i="1"/>
  <c r="AL44" i="1"/>
  <c r="H38" i="64"/>
  <c r="P38" i="61"/>
  <c r="D39" i="52"/>
  <c r="J39" i="52" s="1"/>
  <c r="AU40" i="1"/>
  <c r="AP40" i="1"/>
  <c r="AK40" i="1"/>
  <c r="F35" i="61"/>
  <c r="H35" i="64"/>
  <c r="P35" i="61"/>
  <c r="D36" i="52"/>
  <c r="J36" i="52" s="1"/>
  <c r="L36" i="52" s="1"/>
  <c r="AU37" i="1"/>
  <c r="AP37" i="1"/>
  <c r="AK37" i="1"/>
  <c r="D31" i="61"/>
  <c r="D27" i="61"/>
  <c r="R28" i="2"/>
  <c r="I51" i="52"/>
  <c r="E42" i="52"/>
  <c r="K42" i="52" s="1"/>
  <c r="AV43" i="1"/>
  <c r="AW43" i="1" s="1"/>
  <c r="AX43" i="1" s="1"/>
  <c r="E31" i="52"/>
  <c r="K31" i="52" s="1"/>
  <c r="AV32" i="1"/>
  <c r="E22" i="52"/>
  <c r="K22" i="52" s="1"/>
  <c r="L22" i="52" s="1"/>
  <c r="M22" i="52" s="1"/>
  <c r="AV23" i="1"/>
  <c r="E19" i="52"/>
  <c r="K19" i="52" s="1"/>
  <c r="AV20" i="1"/>
  <c r="R24" i="2"/>
  <c r="AM14" i="1"/>
  <c r="AL14" i="1"/>
  <c r="AY7" i="1"/>
  <c r="BC7" i="1" s="1"/>
  <c r="BF7" i="1" s="1"/>
  <c r="AK23" i="1"/>
  <c r="F8" i="61"/>
  <c r="AK39" i="1"/>
  <c r="E29" i="61"/>
  <c r="AW31" i="1"/>
  <c r="AY31" i="1" s="1"/>
  <c r="BC31" i="1" s="1"/>
  <c r="BF31" i="1" s="1"/>
  <c r="AK27" i="1"/>
  <c r="D23" i="61"/>
  <c r="H22" i="64"/>
  <c r="P22" i="61"/>
  <c r="D23" i="52"/>
  <c r="J23" i="52" s="1"/>
  <c r="AU24" i="1"/>
  <c r="AP24" i="1"/>
  <c r="AK24" i="1"/>
  <c r="D11" i="61"/>
  <c r="E10" i="52"/>
  <c r="K10" i="52" s="1"/>
  <c r="L10" i="52" s="1"/>
  <c r="AV11" i="1"/>
  <c r="AW11" i="1" s="1"/>
  <c r="AK11" i="1"/>
  <c r="D3" i="61"/>
  <c r="BB5" i="1"/>
  <c r="BE5" i="1" s="1"/>
  <c r="D7" i="61"/>
  <c r="AM5" i="1"/>
  <c r="AM10" i="1"/>
  <c r="AL10" i="1"/>
  <c r="G6" i="61" l="1"/>
  <c r="O48" i="5"/>
  <c r="I69" i="63"/>
  <c r="J69" i="63" s="1"/>
  <c r="L69" i="63" s="1"/>
  <c r="X48" i="5"/>
  <c r="Y48" i="5" s="1"/>
  <c r="E52" i="61"/>
  <c r="G52" i="61" s="1"/>
  <c r="G54" i="64"/>
  <c r="I54" i="64" s="1"/>
  <c r="O43" i="5"/>
  <c r="O48" i="52"/>
  <c r="M50" i="52"/>
  <c r="AX10" i="1"/>
  <c r="BA10" i="1" s="1"/>
  <c r="J17" i="64"/>
  <c r="K17" i="64" s="1"/>
  <c r="L39" i="52"/>
  <c r="O41" i="5"/>
  <c r="H47" i="61"/>
  <c r="X29" i="2"/>
  <c r="Z29" i="2" s="1"/>
  <c r="AA29" i="2" s="1"/>
  <c r="BB18" i="1"/>
  <c r="BE18" i="1" s="1"/>
  <c r="I47" i="61"/>
  <c r="J47" i="61" s="1"/>
  <c r="K47" i="61" s="1"/>
  <c r="L47" i="61" s="1"/>
  <c r="M41" i="52"/>
  <c r="N22" i="2"/>
  <c r="L47" i="64" s="1"/>
  <c r="M47" i="64" s="1"/>
  <c r="O47" i="64" s="1"/>
  <c r="P47" i="64" s="1"/>
  <c r="X44" i="5"/>
  <c r="Q40" i="3"/>
  <c r="R40" i="3" s="1"/>
  <c r="O50" i="5"/>
  <c r="X47" i="5"/>
  <c r="Y47" i="5" s="1"/>
  <c r="O44" i="5"/>
  <c r="M54" i="52"/>
  <c r="K36" i="5" s="1"/>
  <c r="O36" i="5" s="1"/>
  <c r="N45" i="5"/>
  <c r="X41" i="5"/>
  <c r="Y41" i="5" s="1"/>
  <c r="O47" i="5"/>
  <c r="N38" i="5"/>
  <c r="W36" i="5"/>
  <c r="X45" i="5"/>
  <c r="AX22" i="1"/>
  <c r="AY22" i="1"/>
  <c r="BC22" i="1" s="1"/>
  <c r="BF22" i="1" s="1"/>
  <c r="M46" i="52"/>
  <c r="Z41" i="5"/>
  <c r="AA41" i="5" s="1"/>
  <c r="M26" i="52"/>
  <c r="N36" i="5"/>
  <c r="I54" i="63" s="1"/>
  <c r="J54" i="63" s="1"/>
  <c r="L54" i="63" s="1"/>
  <c r="M54" i="63" s="1"/>
  <c r="N54" i="63" s="1"/>
  <c r="L42" i="52"/>
  <c r="M42" i="52" s="1"/>
  <c r="M51" i="52"/>
  <c r="K25" i="2" s="1"/>
  <c r="O25" i="2" s="1"/>
  <c r="M55" i="52"/>
  <c r="K37" i="5" s="1"/>
  <c r="O37" i="5" s="1"/>
  <c r="M53" i="52"/>
  <c r="K35" i="5" s="1"/>
  <c r="O35" i="5" s="1"/>
  <c r="O46" i="5"/>
  <c r="T22" i="2"/>
  <c r="X22" i="2" s="1"/>
  <c r="X37" i="5"/>
  <c r="Y37" i="5" s="1"/>
  <c r="M36" i="52"/>
  <c r="L34" i="52"/>
  <c r="M34" i="52" s="1"/>
  <c r="BC10" i="1"/>
  <c r="BF10" i="1" s="1"/>
  <c r="AX14" i="1"/>
  <c r="BA14" i="1" s="1"/>
  <c r="L35" i="52"/>
  <c r="BC44" i="1"/>
  <c r="BF44" i="1" s="1"/>
  <c r="X43" i="5"/>
  <c r="Y43" i="5" s="1"/>
  <c r="N43" i="5"/>
  <c r="AY39" i="1"/>
  <c r="BC39" i="1" s="1"/>
  <c r="BF39" i="1" s="1"/>
  <c r="AX39" i="1"/>
  <c r="M43" i="52"/>
  <c r="G42" i="64" s="1"/>
  <c r="I42" i="64" s="1"/>
  <c r="N42" i="64" s="1"/>
  <c r="M18" i="52"/>
  <c r="AX42" i="1"/>
  <c r="BA42" i="1" s="1"/>
  <c r="AY5" i="1"/>
  <c r="BC5" i="1" s="1"/>
  <c r="BF5" i="1" s="1"/>
  <c r="J50" i="64"/>
  <c r="K50" i="64" s="1"/>
  <c r="M49" i="52"/>
  <c r="K23" i="2" s="1"/>
  <c r="O23" i="2" s="1"/>
  <c r="X39" i="5"/>
  <c r="Y39" i="5" s="1"/>
  <c r="M9" i="52"/>
  <c r="I46" i="64"/>
  <c r="G45" i="61"/>
  <c r="K24" i="2"/>
  <c r="M47" i="52"/>
  <c r="O51" i="5"/>
  <c r="N41" i="5"/>
  <c r="E20" i="61"/>
  <c r="M10" i="52"/>
  <c r="BB26" i="1"/>
  <c r="BE26" i="1" s="1"/>
  <c r="M35" i="52"/>
  <c r="AY15" i="1"/>
  <c r="BC15" i="1" s="1"/>
  <c r="BF15" i="1" s="1"/>
  <c r="M39" i="52"/>
  <c r="M44" i="52"/>
  <c r="W38" i="5"/>
  <c r="X38" i="5" s="1"/>
  <c r="X40" i="5"/>
  <c r="Y40" i="5" s="1"/>
  <c r="N53" i="5"/>
  <c r="G21" i="63"/>
  <c r="H21" i="63" s="1"/>
  <c r="K21" i="63" s="1"/>
  <c r="J20" i="64"/>
  <c r="K20" i="64" s="1"/>
  <c r="M48" i="52"/>
  <c r="K22" i="2" s="1"/>
  <c r="O22" i="2" s="1"/>
  <c r="M52" i="52"/>
  <c r="K26" i="2" s="1"/>
  <c r="O26" i="2" s="1"/>
  <c r="N48" i="5"/>
  <c r="X50" i="5"/>
  <c r="Y50" i="5" s="1"/>
  <c r="N50" i="5"/>
  <c r="X46" i="5"/>
  <c r="Y46" i="5" s="1"/>
  <c r="X49" i="5"/>
  <c r="Y49" i="5" s="1"/>
  <c r="X51" i="5"/>
  <c r="Y51" i="5" s="1"/>
  <c r="Y44" i="5"/>
  <c r="Z44" i="5"/>
  <c r="AA44" i="5" s="1"/>
  <c r="O49" i="5"/>
  <c r="N51" i="5"/>
  <c r="N37" i="5"/>
  <c r="L54" i="64" s="1"/>
  <c r="M54" i="64" s="1"/>
  <c r="O54" i="64" s="1"/>
  <c r="N42" i="5"/>
  <c r="X36" i="5"/>
  <c r="X54" i="5"/>
  <c r="N39" i="5"/>
  <c r="N52" i="5"/>
  <c r="W53" i="5"/>
  <c r="X53" i="5" s="1"/>
  <c r="X42" i="5"/>
  <c r="N54" i="5"/>
  <c r="O54" i="5"/>
  <c r="O53" i="5"/>
  <c r="N44" i="5"/>
  <c r="N49" i="5"/>
  <c r="N40" i="5"/>
  <c r="X52" i="5"/>
  <c r="N46" i="5"/>
  <c r="N47" i="5"/>
  <c r="N60" i="64"/>
  <c r="Q60" i="52"/>
  <c r="K42" i="5"/>
  <c r="O42" i="5" s="1"/>
  <c r="Q63" i="52"/>
  <c r="K45" i="5"/>
  <c r="O45" i="5" s="1"/>
  <c r="Q70" i="52"/>
  <c r="K52" i="5"/>
  <c r="O52" i="5" s="1"/>
  <c r="Q68" i="52"/>
  <c r="N69" i="64"/>
  <c r="M57" i="52"/>
  <c r="E29" i="3" s="1"/>
  <c r="I29" i="3" s="1"/>
  <c r="N58" i="64"/>
  <c r="M56" i="52"/>
  <c r="K38" i="5" s="1"/>
  <c r="O38" i="5" s="1"/>
  <c r="H54" i="61"/>
  <c r="T35" i="5"/>
  <c r="X35" i="5" s="1"/>
  <c r="N35" i="5"/>
  <c r="L52" i="64" s="1"/>
  <c r="M52" i="64" s="1"/>
  <c r="O52" i="64" s="1"/>
  <c r="I54" i="61"/>
  <c r="I52" i="61"/>
  <c r="O55" i="52"/>
  <c r="Q55" i="52" s="1"/>
  <c r="H52" i="61"/>
  <c r="G52" i="64"/>
  <c r="I52" i="64" s="1"/>
  <c r="N52" i="64" s="1"/>
  <c r="O53" i="52"/>
  <c r="L23" i="52"/>
  <c r="M23" i="52" s="1"/>
  <c r="Q59" i="52"/>
  <c r="Q48" i="52"/>
  <c r="N57" i="64"/>
  <c r="N56" i="64"/>
  <c r="Q70" i="61"/>
  <c r="Q71" i="61" s="1"/>
  <c r="Q72" i="61" s="1"/>
  <c r="Q73" i="61" s="1"/>
  <c r="N62" i="64"/>
  <c r="Q41" i="3"/>
  <c r="R41" i="3" s="1"/>
  <c r="N68" i="64"/>
  <c r="P68" i="64" s="1"/>
  <c r="Q68" i="64" s="1"/>
  <c r="Q29" i="3"/>
  <c r="S29" i="3" s="1"/>
  <c r="T29" i="3" s="1"/>
  <c r="Q61" i="52"/>
  <c r="Q69" i="52"/>
  <c r="N59" i="64"/>
  <c r="N67" i="64"/>
  <c r="N63" i="64"/>
  <c r="Q65" i="52"/>
  <c r="Q33" i="3"/>
  <c r="R33" i="3" s="1"/>
  <c r="N66" i="64"/>
  <c r="G9" i="64"/>
  <c r="I9" i="64" s="1"/>
  <c r="N9" i="64" s="1"/>
  <c r="AH11" i="1"/>
  <c r="AN11" i="1" s="1"/>
  <c r="G24" i="64"/>
  <c r="I24" i="64" s="1"/>
  <c r="N24" i="64" s="1"/>
  <c r="AH26" i="1"/>
  <c r="BA7" i="1"/>
  <c r="BB7" i="1"/>
  <c r="BE7" i="1" s="1"/>
  <c r="G17" i="64"/>
  <c r="I17" i="64" s="1"/>
  <c r="AH19" i="1"/>
  <c r="G37" i="64"/>
  <c r="I37" i="64" s="1"/>
  <c r="N37" i="64" s="1"/>
  <c r="AH39" i="1"/>
  <c r="AN39" i="1" s="1"/>
  <c r="BA15" i="1"/>
  <c r="BB15" i="1"/>
  <c r="BE15" i="1" s="1"/>
  <c r="BA34" i="1"/>
  <c r="BB34" i="1"/>
  <c r="BE34" i="1" s="1"/>
  <c r="G41" i="64"/>
  <c r="I41" i="64" s="1"/>
  <c r="N41" i="64" s="1"/>
  <c r="AH43" i="1"/>
  <c r="AY11" i="1"/>
  <c r="BC11" i="1" s="1"/>
  <c r="BF11" i="1" s="1"/>
  <c r="AX11" i="1"/>
  <c r="G21" i="64"/>
  <c r="I21" i="64" s="1"/>
  <c r="AH23" i="1"/>
  <c r="AN23" i="1" s="1"/>
  <c r="K29" i="2"/>
  <c r="O29" i="2" s="1"/>
  <c r="BA43" i="1"/>
  <c r="BB43" i="1"/>
  <c r="BE43" i="1" s="1"/>
  <c r="G13" i="64"/>
  <c r="I13" i="64" s="1"/>
  <c r="AH15" i="1"/>
  <c r="G27" i="64"/>
  <c r="I27" i="64" s="1"/>
  <c r="AH29" i="1"/>
  <c r="E30" i="3"/>
  <c r="I30" i="3" s="1"/>
  <c r="G35" i="64"/>
  <c r="I35" i="64" s="1"/>
  <c r="AH37" i="1"/>
  <c r="AN37" i="1" s="1"/>
  <c r="G5" i="64"/>
  <c r="I5" i="64" s="1"/>
  <c r="N5" i="64" s="1"/>
  <c r="AH7" i="1"/>
  <c r="G31" i="64"/>
  <c r="I31" i="64" s="1"/>
  <c r="AH33" i="1"/>
  <c r="AN33" i="1" s="1"/>
  <c r="G25" i="64"/>
  <c r="I25" i="64" s="1"/>
  <c r="AH27" i="1"/>
  <c r="G4" i="64"/>
  <c r="I4" i="64" s="1"/>
  <c r="AH6" i="1"/>
  <c r="AN6" i="1" s="1"/>
  <c r="G11" i="64"/>
  <c r="I11" i="64" s="1"/>
  <c r="AH13" i="1"/>
  <c r="BA22" i="1"/>
  <c r="BB22" i="1"/>
  <c r="BE22" i="1" s="1"/>
  <c r="AX27" i="1"/>
  <c r="AY27" i="1"/>
  <c r="BC27" i="1" s="1"/>
  <c r="BF27" i="1" s="1"/>
  <c r="E36" i="3"/>
  <c r="I36" i="3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BA39" i="1"/>
  <c r="BB39" i="1"/>
  <c r="BE39" i="1" s="1"/>
  <c r="G47" i="61"/>
  <c r="BA8" i="1"/>
  <c r="BB8" i="1"/>
  <c r="BE8" i="1" s="1"/>
  <c r="G3" i="64"/>
  <c r="I3" i="64" s="1"/>
  <c r="N3" i="64" s="1"/>
  <c r="AH5" i="1"/>
  <c r="G23" i="64"/>
  <c r="I23" i="64" s="1"/>
  <c r="AH25" i="1"/>
  <c r="F17" i="61"/>
  <c r="F26" i="61"/>
  <c r="F29" i="61"/>
  <c r="G29" i="61" s="1"/>
  <c r="AL33" i="1"/>
  <c r="AM33" i="1"/>
  <c r="E34" i="61"/>
  <c r="AW36" i="1"/>
  <c r="G16" i="64"/>
  <c r="I16" i="64" s="1"/>
  <c r="N16" i="64" s="1"/>
  <c r="AH18" i="1"/>
  <c r="G24" i="61"/>
  <c r="AX38" i="1"/>
  <c r="Y30" i="2"/>
  <c r="Z30" i="2"/>
  <c r="AA30" i="2" s="1"/>
  <c r="E7" i="61"/>
  <c r="AW9" i="1"/>
  <c r="L8" i="52"/>
  <c r="M8" i="52" s="1"/>
  <c r="J4" i="64"/>
  <c r="K4" i="64" s="1"/>
  <c r="G5" i="63"/>
  <c r="H5" i="63" s="1"/>
  <c r="K5" i="63" s="1"/>
  <c r="AL13" i="1"/>
  <c r="AN13" i="1"/>
  <c r="AM13" i="1"/>
  <c r="E15" i="61"/>
  <c r="G15" i="61" s="1"/>
  <c r="AW17" i="1"/>
  <c r="J19" i="64"/>
  <c r="K19" i="64" s="1"/>
  <c r="G20" i="63"/>
  <c r="H20" i="63" s="1"/>
  <c r="K20" i="63" s="1"/>
  <c r="J13" i="64"/>
  <c r="K13" i="64" s="1"/>
  <c r="G14" i="63"/>
  <c r="H14" i="63" s="1"/>
  <c r="K14" i="63" s="1"/>
  <c r="J27" i="64"/>
  <c r="K27" i="64" s="1"/>
  <c r="G28" i="63"/>
  <c r="H28" i="63" s="1"/>
  <c r="K28" i="63" s="1"/>
  <c r="J46" i="64"/>
  <c r="K46" i="64" s="1"/>
  <c r="G47" i="63"/>
  <c r="H47" i="63" s="1"/>
  <c r="K47" i="63" s="1"/>
  <c r="J30" i="64"/>
  <c r="K30" i="64" s="1"/>
  <c r="G31" i="63"/>
  <c r="H31" i="63" s="1"/>
  <c r="K31" i="63" s="1"/>
  <c r="D38" i="61"/>
  <c r="J44" i="64"/>
  <c r="K44" i="64" s="1"/>
  <c r="G45" i="63"/>
  <c r="H45" i="63" s="1"/>
  <c r="K45" i="63" s="1"/>
  <c r="G53" i="61"/>
  <c r="J55" i="64"/>
  <c r="K55" i="64" s="1"/>
  <c r="G56" i="63"/>
  <c r="H56" i="63" s="1"/>
  <c r="K56" i="63" s="1"/>
  <c r="I55" i="63"/>
  <c r="J55" i="63" s="1"/>
  <c r="L55" i="63" s="1"/>
  <c r="K46" i="63"/>
  <c r="S40" i="3"/>
  <c r="T40" i="3" s="1"/>
  <c r="K21" i="2"/>
  <c r="O21" i="2" s="1"/>
  <c r="Q62" i="52"/>
  <c r="E38" i="3"/>
  <c r="I38" i="3" s="1"/>
  <c r="J65" i="61"/>
  <c r="K65" i="61" s="1"/>
  <c r="L65" i="61" s="1"/>
  <c r="G65" i="61"/>
  <c r="J14" i="64"/>
  <c r="K14" i="64" s="1"/>
  <c r="G15" i="63"/>
  <c r="H15" i="63" s="1"/>
  <c r="K15" i="63" s="1"/>
  <c r="J23" i="64"/>
  <c r="K23" i="64" s="1"/>
  <c r="G24" i="63"/>
  <c r="H24" i="63" s="1"/>
  <c r="K24" i="63" s="1"/>
  <c r="AM20" i="1"/>
  <c r="AL20" i="1"/>
  <c r="J21" i="64"/>
  <c r="K21" i="64" s="1"/>
  <c r="G22" i="63"/>
  <c r="H22" i="63" s="1"/>
  <c r="K22" i="63" s="1"/>
  <c r="AY8" i="1"/>
  <c r="BC8" i="1" s="1"/>
  <c r="BF8" i="1" s="1"/>
  <c r="F22" i="61"/>
  <c r="J39" i="64"/>
  <c r="K39" i="64" s="1"/>
  <c r="G40" i="63"/>
  <c r="H40" i="63" s="1"/>
  <c r="K40" i="63" s="1"/>
  <c r="G49" i="64"/>
  <c r="I49" i="64" s="1"/>
  <c r="I49" i="61"/>
  <c r="O50" i="52"/>
  <c r="Q50" i="52" s="1"/>
  <c r="H49" i="61"/>
  <c r="T24" i="2"/>
  <c r="X24" i="2" s="1"/>
  <c r="G36" i="61"/>
  <c r="AY34" i="1"/>
  <c r="BC34" i="1" s="1"/>
  <c r="BF34" i="1" s="1"/>
  <c r="M69" i="63"/>
  <c r="N69" i="63" s="1"/>
  <c r="Q58" i="52"/>
  <c r="Q66" i="52"/>
  <c r="S32" i="3"/>
  <c r="T32" i="3" s="1"/>
  <c r="R32" i="3"/>
  <c r="E35" i="3"/>
  <c r="I35" i="3" s="1"/>
  <c r="Q64" i="52"/>
  <c r="L69" i="64"/>
  <c r="M69" i="64" s="1"/>
  <c r="O69" i="64" s="1"/>
  <c r="I70" i="63"/>
  <c r="J70" i="63" s="1"/>
  <c r="L70" i="63" s="1"/>
  <c r="M70" i="63" s="1"/>
  <c r="N70" i="63" s="1"/>
  <c r="G3" i="61"/>
  <c r="J22" i="64"/>
  <c r="K22" i="64" s="1"/>
  <c r="G23" i="63"/>
  <c r="H23" i="63" s="1"/>
  <c r="K23" i="63" s="1"/>
  <c r="AM39" i="1"/>
  <c r="AL39" i="1"/>
  <c r="E35" i="61"/>
  <c r="G35" i="61" s="1"/>
  <c r="AW37" i="1"/>
  <c r="AM11" i="1"/>
  <c r="AL11" i="1"/>
  <c r="E22" i="61"/>
  <c r="AW24" i="1"/>
  <c r="G15" i="64"/>
  <c r="I15" i="64" s="1"/>
  <c r="AH17" i="1"/>
  <c r="AN17" i="1" s="1"/>
  <c r="F21" i="61"/>
  <c r="J38" i="64"/>
  <c r="K38" i="64" s="1"/>
  <c r="G39" i="63"/>
  <c r="H39" i="63" s="1"/>
  <c r="K39" i="63" s="1"/>
  <c r="D22" i="61"/>
  <c r="F54" i="61"/>
  <c r="G54" i="61" s="1"/>
  <c r="G51" i="61"/>
  <c r="L66" i="64"/>
  <c r="M66" i="64" s="1"/>
  <c r="O66" i="64" s="1"/>
  <c r="I67" i="63"/>
  <c r="J67" i="63" s="1"/>
  <c r="L67" i="63" s="1"/>
  <c r="M67" i="63" s="1"/>
  <c r="N67" i="63" s="1"/>
  <c r="L64" i="64"/>
  <c r="M64" i="64" s="1"/>
  <c r="O64" i="64" s="1"/>
  <c r="I65" i="63"/>
  <c r="J65" i="63" s="1"/>
  <c r="L65" i="63" s="1"/>
  <c r="M65" i="63" s="1"/>
  <c r="N65" i="63" s="1"/>
  <c r="G8" i="61"/>
  <c r="F14" i="61"/>
  <c r="J31" i="64"/>
  <c r="K31" i="64" s="1"/>
  <c r="G32" i="63"/>
  <c r="H32" i="63" s="1"/>
  <c r="K32" i="63" s="1"/>
  <c r="D30" i="61"/>
  <c r="G48" i="64"/>
  <c r="I48" i="64" s="1"/>
  <c r="N48" i="64" s="1"/>
  <c r="I48" i="61"/>
  <c r="H48" i="61"/>
  <c r="O49" i="52"/>
  <c r="Q49" i="52" s="1"/>
  <c r="T23" i="2"/>
  <c r="X23" i="2" s="1"/>
  <c r="O24" i="2"/>
  <c r="N24" i="2"/>
  <c r="S35" i="3"/>
  <c r="T35" i="3" s="1"/>
  <c r="R35" i="3"/>
  <c r="L58" i="64"/>
  <c r="M58" i="64" s="1"/>
  <c r="O58" i="64" s="1"/>
  <c r="I59" i="63"/>
  <c r="J59" i="63" s="1"/>
  <c r="L59" i="63" s="1"/>
  <c r="M59" i="63" s="1"/>
  <c r="N59" i="63" s="1"/>
  <c r="E34" i="3"/>
  <c r="I34" i="3" s="1"/>
  <c r="J61" i="61"/>
  <c r="K61" i="61" s="1"/>
  <c r="L61" i="61" s="1"/>
  <c r="G61" i="61"/>
  <c r="E42" i="3"/>
  <c r="I42" i="3" s="1"/>
  <c r="J69" i="61"/>
  <c r="K69" i="61" s="1"/>
  <c r="L69" i="61" s="1"/>
  <c r="G69" i="61"/>
  <c r="E41" i="3"/>
  <c r="I41" i="3" s="1"/>
  <c r="J68" i="61"/>
  <c r="K68" i="61" s="1"/>
  <c r="L68" i="61" s="1"/>
  <c r="G68" i="61"/>
  <c r="E4" i="61"/>
  <c r="AW6" i="1"/>
  <c r="J11" i="64"/>
  <c r="K11" i="64" s="1"/>
  <c r="G12" i="63"/>
  <c r="H12" i="63" s="1"/>
  <c r="K12" i="63" s="1"/>
  <c r="E19" i="61"/>
  <c r="G19" i="61" s="1"/>
  <c r="AW21" i="1"/>
  <c r="AN15" i="1"/>
  <c r="AM15" i="1"/>
  <c r="AL15" i="1"/>
  <c r="E27" i="61"/>
  <c r="AW29" i="1"/>
  <c r="E46" i="61"/>
  <c r="G46" i="61" s="1"/>
  <c r="W21" i="2"/>
  <c r="X21" i="2" s="1"/>
  <c r="E30" i="61"/>
  <c r="AW32" i="1"/>
  <c r="L31" i="52"/>
  <c r="M31" i="52" s="1"/>
  <c r="AM45" i="1"/>
  <c r="AL45" i="1"/>
  <c r="G28" i="61"/>
  <c r="D42" i="61"/>
  <c r="E44" i="61"/>
  <c r="AW46" i="1"/>
  <c r="F49" i="61"/>
  <c r="E55" i="61"/>
  <c r="L51" i="64"/>
  <c r="M51" i="64" s="1"/>
  <c r="O51" i="64" s="1"/>
  <c r="I52" i="63"/>
  <c r="J52" i="63" s="1"/>
  <c r="L52" i="63" s="1"/>
  <c r="M52" i="63" s="1"/>
  <c r="N52" i="63" s="1"/>
  <c r="G62" i="61"/>
  <c r="J62" i="61"/>
  <c r="K62" i="61" s="1"/>
  <c r="L62" i="61" s="1"/>
  <c r="E40" i="3"/>
  <c r="I40" i="3" s="1"/>
  <c r="J67" i="61"/>
  <c r="K67" i="61" s="1"/>
  <c r="L67" i="61" s="1"/>
  <c r="G67" i="61"/>
  <c r="J57" i="61"/>
  <c r="K57" i="61" s="1"/>
  <c r="L57" i="61" s="1"/>
  <c r="G57" i="61"/>
  <c r="G6" i="64"/>
  <c r="I6" i="64" s="1"/>
  <c r="N6" i="64" s="1"/>
  <c r="AH8" i="1"/>
  <c r="AM12" i="1"/>
  <c r="AL12" i="1"/>
  <c r="E14" i="61"/>
  <c r="AW16" i="1"/>
  <c r="L15" i="52"/>
  <c r="M15" i="52" s="1"/>
  <c r="E23" i="61"/>
  <c r="G23" i="61" s="1"/>
  <c r="AW25" i="1"/>
  <c r="J25" i="64"/>
  <c r="K25" i="64" s="1"/>
  <c r="G26" i="63"/>
  <c r="H26" i="63" s="1"/>
  <c r="K26" i="63" s="1"/>
  <c r="J18" i="64"/>
  <c r="K18" i="64" s="1"/>
  <c r="G19" i="63"/>
  <c r="H19" i="63" s="1"/>
  <c r="K19" i="63" s="1"/>
  <c r="G12" i="61"/>
  <c r="AW19" i="1"/>
  <c r="AM28" i="1"/>
  <c r="AL28" i="1"/>
  <c r="D43" i="61"/>
  <c r="E39" i="61"/>
  <c r="G39" i="61" s="1"/>
  <c r="AW41" i="1"/>
  <c r="F50" i="61"/>
  <c r="G50" i="61" s="1"/>
  <c r="N29" i="2"/>
  <c r="D18" i="61"/>
  <c r="G32" i="64"/>
  <c r="I32" i="64" s="1"/>
  <c r="N32" i="64" s="1"/>
  <c r="AH34" i="1"/>
  <c r="G40" i="61"/>
  <c r="N28" i="2"/>
  <c r="AX47" i="1"/>
  <c r="AX31" i="1"/>
  <c r="L62" i="64"/>
  <c r="M62" i="64" s="1"/>
  <c r="O62" i="64" s="1"/>
  <c r="I63" i="63"/>
  <c r="J63" i="63" s="1"/>
  <c r="L63" i="63" s="1"/>
  <c r="M63" i="63" s="1"/>
  <c r="N63" i="63" s="1"/>
  <c r="BI5" i="1"/>
  <c r="F30" i="61"/>
  <c r="S31" i="3"/>
  <c r="T31" i="3" s="1"/>
  <c r="R31" i="3"/>
  <c r="F18" i="61"/>
  <c r="F9" i="61"/>
  <c r="AN27" i="1"/>
  <c r="AM27" i="1"/>
  <c r="AL27" i="1"/>
  <c r="G12" i="64"/>
  <c r="I12" i="64" s="1"/>
  <c r="N12" i="64" s="1"/>
  <c r="AH14" i="1"/>
  <c r="F41" i="61"/>
  <c r="G41" i="61" s="1"/>
  <c r="G53" i="64"/>
  <c r="I53" i="64" s="1"/>
  <c r="N53" i="64" s="1"/>
  <c r="I53" i="61"/>
  <c r="H53" i="61"/>
  <c r="O54" i="52"/>
  <c r="AL37" i="1"/>
  <c r="AM37" i="1"/>
  <c r="E38" i="61"/>
  <c r="AW40" i="1"/>
  <c r="G39" i="64"/>
  <c r="I39" i="64" s="1"/>
  <c r="N39" i="64" s="1"/>
  <c r="AH41" i="1"/>
  <c r="G44" i="64"/>
  <c r="I44" i="64" s="1"/>
  <c r="N44" i="64" s="1"/>
  <c r="AH46" i="1"/>
  <c r="AN46" i="1" s="1"/>
  <c r="D26" i="61"/>
  <c r="G40" i="64"/>
  <c r="I40" i="64" s="1"/>
  <c r="N40" i="64" s="1"/>
  <c r="AH42" i="1"/>
  <c r="J66" i="61"/>
  <c r="K66" i="61" s="1"/>
  <c r="L66" i="61" s="1"/>
  <c r="G66" i="61"/>
  <c r="G5" i="61"/>
  <c r="J29" i="64"/>
  <c r="K29" i="64" s="1"/>
  <c r="G30" i="63"/>
  <c r="H30" i="63" s="1"/>
  <c r="K30" i="63" s="1"/>
  <c r="BB10" i="1"/>
  <c r="BE10" i="1" s="1"/>
  <c r="AN19" i="1"/>
  <c r="AM19" i="1"/>
  <c r="AL19" i="1"/>
  <c r="E31" i="61"/>
  <c r="G31" i="61" s="1"/>
  <c r="AW33" i="1"/>
  <c r="AM36" i="1"/>
  <c r="AL36" i="1"/>
  <c r="T27" i="2"/>
  <c r="X27" i="2" s="1"/>
  <c r="N27" i="2"/>
  <c r="E39" i="3"/>
  <c r="I39" i="3" s="1"/>
  <c r="AY43" i="1"/>
  <c r="BC43" i="1" s="1"/>
  <c r="BF43" i="1" s="1"/>
  <c r="E33" i="3"/>
  <c r="I33" i="3" s="1"/>
  <c r="J60" i="61"/>
  <c r="K60" i="61" s="1"/>
  <c r="L60" i="61" s="1"/>
  <c r="G60" i="61"/>
  <c r="AM9" i="1"/>
  <c r="AL9" i="1"/>
  <c r="AM6" i="1"/>
  <c r="AL6" i="1"/>
  <c r="F7" i="61"/>
  <c r="E11" i="61"/>
  <c r="AW13" i="1"/>
  <c r="AL17" i="1"/>
  <c r="AM17" i="1"/>
  <c r="AM31" i="1"/>
  <c r="AL31" i="1"/>
  <c r="AW23" i="1"/>
  <c r="F13" i="61"/>
  <c r="J43" i="64"/>
  <c r="K43" i="64" s="1"/>
  <c r="G44" i="63"/>
  <c r="H44" i="63" s="1"/>
  <c r="K44" i="63" s="1"/>
  <c r="E31" i="3"/>
  <c r="I31" i="3" s="1"/>
  <c r="BB30" i="1"/>
  <c r="BE30" i="1" s="1"/>
  <c r="G32" i="61"/>
  <c r="AX44" i="1"/>
  <c r="BA44" i="1" s="1"/>
  <c r="L63" i="64"/>
  <c r="M63" i="64" s="1"/>
  <c r="O63" i="64" s="1"/>
  <c r="I64" i="63"/>
  <c r="J64" i="63" s="1"/>
  <c r="L64" i="63" s="1"/>
  <c r="M64" i="63" s="1"/>
  <c r="N64" i="63" s="1"/>
  <c r="L65" i="64"/>
  <c r="M65" i="64" s="1"/>
  <c r="O65" i="64" s="1"/>
  <c r="I66" i="63"/>
  <c r="J66" i="63" s="1"/>
  <c r="L66" i="63" s="1"/>
  <c r="M66" i="63" s="1"/>
  <c r="N66" i="63" s="1"/>
  <c r="G49" i="61"/>
  <c r="G56" i="61"/>
  <c r="J56" i="61"/>
  <c r="K56" i="61" s="1"/>
  <c r="L56" i="61" s="1"/>
  <c r="E37" i="3"/>
  <c r="I37" i="3" s="1"/>
  <c r="G64" i="61"/>
  <c r="J64" i="61"/>
  <c r="K64" i="61" s="1"/>
  <c r="L64" i="61" s="1"/>
  <c r="L56" i="64"/>
  <c r="M56" i="64" s="1"/>
  <c r="O56" i="64" s="1"/>
  <c r="I57" i="63"/>
  <c r="J57" i="63" s="1"/>
  <c r="L57" i="63" s="1"/>
  <c r="M57" i="63" s="1"/>
  <c r="N57" i="63" s="1"/>
  <c r="Q34" i="3"/>
  <c r="Q37" i="3"/>
  <c r="N64" i="64"/>
  <c r="F10" i="61"/>
  <c r="J10" i="64"/>
  <c r="K10" i="64" s="1"/>
  <c r="G11" i="63"/>
  <c r="H11" i="63" s="1"/>
  <c r="K11" i="63" s="1"/>
  <c r="E18" i="61"/>
  <c r="AW20" i="1"/>
  <c r="L19" i="52"/>
  <c r="M19" i="52" s="1"/>
  <c r="AM35" i="1"/>
  <c r="AL35" i="1"/>
  <c r="BB14" i="1"/>
  <c r="BE14" i="1" s="1"/>
  <c r="J26" i="64"/>
  <c r="K26" i="64" s="1"/>
  <c r="G27" i="63"/>
  <c r="H27" i="63" s="1"/>
  <c r="K27" i="63" s="1"/>
  <c r="F33" i="61"/>
  <c r="Y29" i="2"/>
  <c r="N25" i="2"/>
  <c r="BB42" i="1"/>
  <c r="BE42" i="1" s="1"/>
  <c r="AW35" i="1"/>
  <c r="G51" i="64"/>
  <c r="I51" i="64" s="1"/>
  <c r="N51" i="64" s="1"/>
  <c r="I51" i="61"/>
  <c r="H51" i="61"/>
  <c r="O52" i="52"/>
  <c r="Q52" i="52" s="1"/>
  <c r="T26" i="2"/>
  <c r="X26" i="2" s="1"/>
  <c r="L57" i="64"/>
  <c r="M57" i="64" s="1"/>
  <c r="O57" i="64" s="1"/>
  <c r="I58" i="63"/>
  <c r="J58" i="63" s="1"/>
  <c r="L58" i="63" s="1"/>
  <c r="M58" i="63" s="1"/>
  <c r="N58" i="63" s="1"/>
  <c r="AY47" i="1"/>
  <c r="BC47" i="1" s="1"/>
  <c r="BF47" i="1" s="1"/>
  <c r="S39" i="3"/>
  <c r="T39" i="3" s="1"/>
  <c r="R39" i="3"/>
  <c r="AM24" i="1"/>
  <c r="AL24" i="1"/>
  <c r="J49" i="64"/>
  <c r="K49" i="64" s="1"/>
  <c r="G50" i="63"/>
  <c r="H50" i="63" s="1"/>
  <c r="K50" i="63" s="1"/>
  <c r="G33" i="64"/>
  <c r="I33" i="64" s="1"/>
  <c r="N33" i="64" s="1"/>
  <c r="AH35" i="1"/>
  <c r="AN35" i="1" s="1"/>
  <c r="G27" i="61"/>
  <c r="J35" i="64"/>
  <c r="K35" i="64" s="1"/>
  <c r="G36" i="63"/>
  <c r="H36" i="63" s="1"/>
  <c r="K36" i="63" s="1"/>
  <c r="D44" i="61"/>
  <c r="Q47" i="52"/>
  <c r="J63" i="61"/>
  <c r="K63" i="61" s="1"/>
  <c r="L63" i="61" s="1"/>
  <c r="G63" i="61"/>
  <c r="L48" i="64"/>
  <c r="M48" i="64" s="1"/>
  <c r="O48" i="64" s="1"/>
  <c r="I49" i="63"/>
  <c r="J49" i="63" s="1"/>
  <c r="L49" i="63" s="1"/>
  <c r="M49" i="63" s="1"/>
  <c r="N49" i="63" s="1"/>
  <c r="G55" i="64"/>
  <c r="I55" i="64" s="1"/>
  <c r="I55" i="61"/>
  <c r="H55" i="61"/>
  <c r="O56" i="52"/>
  <c r="J58" i="61"/>
  <c r="K58" i="61" s="1"/>
  <c r="L58" i="61" s="1"/>
  <c r="G58" i="61"/>
  <c r="L61" i="64"/>
  <c r="M61" i="64" s="1"/>
  <c r="O61" i="64" s="1"/>
  <c r="I62" i="63"/>
  <c r="J62" i="63" s="1"/>
  <c r="L62" i="63" s="1"/>
  <c r="M62" i="63" s="1"/>
  <c r="N62" i="63" s="1"/>
  <c r="G19" i="64"/>
  <c r="I19" i="64" s="1"/>
  <c r="N19" i="64" s="1"/>
  <c r="AH21" i="1"/>
  <c r="AN21" i="1" s="1"/>
  <c r="G29" i="64"/>
  <c r="I29" i="64" s="1"/>
  <c r="AH31" i="1"/>
  <c r="AN31" i="1" s="1"/>
  <c r="F38" i="61"/>
  <c r="G50" i="64"/>
  <c r="I50" i="64" s="1"/>
  <c r="I50" i="61"/>
  <c r="H50" i="61"/>
  <c r="O51" i="52"/>
  <c r="T25" i="2"/>
  <c r="X25" i="2" s="1"/>
  <c r="J34" i="64"/>
  <c r="K34" i="64" s="1"/>
  <c r="G35" i="63"/>
  <c r="H35" i="63" s="1"/>
  <c r="K35" i="63" s="1"/>
  <c r="Y28" i="2"/>
  <c r="Z28" i="2"/>
  <c r="AA28" i="2" s="1"/>
  <c r="G20" i="61"/>
  <c r="D34" i="61"/>
  <c r="G48" i="61"/>
  <c r="J48" i="61"/>
  <c r="K48" i="61" s="1"/>
  <c r="L48" i="61" s="1"/>
  <c r="S42" i="3"/>
  <c r="T42" i="3" s="1"/>
  <c r="R42" i="3"/>
  <c r="J7" i="64"/>
  <c r="K7" i="64" s="1"/>
  <c r="G8" i="63"/>
  <c r="H8" i="63" s="1"/>
  <c r="K8" i="63" s="1"/>
  <c r="J15" i="64"/>
  <c r="K15" i="64" s="1"/>
  <c r="G16" i="63"/>
  <c r="H16" i="63" s="1"/>
  <c r="K16" i="63" s="1"/>
  <c r="AL21" i="1"/>
  <c r="AM21" i="1"/>
  <c r="G8" i="64"/>
  <c r="I8" i="64" s="1"/>
  <c r="N8" i="64" s="1"/>
  <c r="AH10" i="1"/>
  <c r="AL29" i="1"/>
  <c r="AN29" i="1"/>
  <c r="AM29" i="1"/>
  <c r="F25" i="61"/>
  <c r="F34" i="61"/>
  <c r="F37" i="61"/>
  <c r="N21" i="2"/>
  <c r="AM32" i="1"/>
  <c r="AL32" i="1"/>
  <c r="E43" i="61"/>
  <c r="AW45" i="1"/>
  <c r="L60" i="64"/>
  <c r="M60" i="64" s="1"/>
  <c r="O60" i="64" s="1"/>
  <c r="I61" i="63"/>
  <c r="J61" i="63" s="1"/>
  <c r="L61" i="63" s="1"/>
  <c r="M61" i="63" s="1"/>
  <c r="N61" i="63" s="1"/>
  <c r="AM46" i="1"/>
  <c r="AL46" i="1"/>
  <c r="N61" i="64"/>
  <c r="E10" i="61"/>
  <c r="AW12" i="1"/>
  <c r="L11" i="52"/>
  <c r="M11" i="52" s="1"/>
  <c r="AM16" i="1"/>
  <c r="AL16" i="1"/>
  <c r="AL25" i="1"/>
  <c r="AN25" i="1"/>
  <c r="AM25" i="1"/>
  <c r="E26" i="61"/>
  <c r="AW28" i="1"/>
  <c r="L27" i="52"/>
  <c r="M27" i="52" s="1"/>
  <c r="F42" i="61"/>
  <c r="AL41" i="1"/>
  <c r="AN41" i="1"/>
  <c r="AM41" i="1"/>
  <c r="G28" i="64"/>
  <c r="I28" i="64" s="1"/>
  <c r="N28" i="64" s="1"/>
  <c r="AH30" i="1"/>
  <c r="J54" i="64"/>
  <c r="K54" i="64" s="1"/>
  <c r="N54" i="64" s="1"/>
  <c r="G55" i="63"/>
  <c r="H55" i="63" s="1"/>
  <c r="K55" i="63" s="1"/>
  <c r="Q30" i="3"/>
  <c r="Q38" i="3"/>
  <c r="N65" i="64"/>
  <c r="E32" i="3"/>
  <c r="I32" i="3" s="1"/>
  <c r="J59" i="61"/>
  <c r="K59" i="61" s="1"/>
  <c r="L59" i="61" s="1"/>
  <c r="G59" i="61"/>
  <c r="Q36" i="3"/>
  <c r="Q67" i="52"/>
  <c r="L59" i="64"/>
  <c r="M59" i="64" s="1"/>
  <c r="O59" i="64" s="1"/>
  <c r="I60" i="63"/>
  <c r="J60" i="63" s="1"/>
  <c r="L60" i="63" s="1"/>
  <c r="M60" i="63" s="1"/>
  <c r="N60" i="63" s="1"/>
  <c r="L67" i="64"/>
  <c r="M67" i="64" s="1"/>
  <c r="O67" i="64" s="1"/>
  <c r="I68" i="63"/>
  <c r="J68" i="63" s="1"/>
  <c r="L68" i="63" s="1"/>
  <c r="M68" i="63" s="1"/>
  <c r="N68" i="63" s="1"/>
  <c r="Z50" i="5" l="1"/>
  <c r="AA50" i="5" s="1"/>
  <c r="Z48" i="5"/>
  <c r="AA48" i="5" s="1"/>
  <c r="P60" i="64"/>
  <c r="R68" i="64"/>
  <c r="J52" i="61"/>
  <c r="K52" i="61" s="1"/>
  <c r="L52" i="61" s="1"/>
  <c r="I48" i="63"/>
  <c r="J48" i="63" s="1"/>
  <c r="L48" i="63" s="1"/>
  <c r="M48" i="63" s="1"/>
  <c r="N48" i="63" s="1"/>
  <c r="J46" i="61"/>
  <c r="K46" i="61" s="1"/>
  <c r="L46" i="61" s="1"/>
  <c r="P57" i="64"/>
  <c r="Q57" i="64" s="1"/>
  <c r="Z47" i="5"/>
  <c r="AA47" i="5" s="1"/>
  <c r="N50" i="64"/>
  <c r="G14" i="61"/>
  <c r="G7" i="61"/>
  <c r="N17" i="64"/>
  <c r="N46" i="64"/>
  <c r="P51" i="64"/>
  <c r="J49" i="61"/>
  <c r="K49" i="61" s="1"/>
  <c r="L49" i="61" s="1"/>
  <c r="R29" i="3"/>
  <c r="P66" i="64"/>
  <c r="Q66" i="64" s="1"/>
  <c r="Q54" i="52"/>
  <c r="L53" i="64"/>
  <c r="M53" i="64" s="1"/>
  <c r="O53" i="64" s="1"/>
  <c r="P53" i="64" s="1"/>
  <c r="R53" i="64" s="1"/>
  <c r="K28" i="2"/>
  <c r="O28" i="2" s="1"/>
  <c r="P54" i="64"/>
  <c r="Q54" i="64" s="1"/>
  <c r="Z37" i="5"/>
  <c r="AA37" i="5" s="1"/>
  <c r="K27" i="2"/>
  <c r="O27" i="2" s="1"/>
  <c r="Q53" i="52"/>
  <c r="Z39" i="5"/>
  <c r="AA39" i="5" s="1"/>
  <c r="Z51" i="5"/>
  <c r="AA51" i="5" s="1"/>
  <c r="Y45" i="5"/>
  <c r="Z45" i="5"/>
  <c r="AA45" i="5" s="1"/>
  <c r="I53" i="63"/>
  <c r="J53" i="63" s="1"/>
  <c r="L53" i="63" s="1"/>
  <c r="M53" i="63" s="1"/>
  <c r="N53" i="63" s="1"/>
  <c r="Z40" i="5"/>
  <c r="AA40" i="5" s="1"/>
  <c r="Y22" i="2"/>
  <c r="Z22" i="2"/>
  <c r="AA22" i="2" s="1"/>
  <c r="N47" i="61" s="1"/>
  <c r="O47" i="61" s="1"/>
  <c r="AH44" i="1"/>
  <c r="AT44" i="1" s="1"/>
  <c r="AZ44" i="1" s="1"/>
  <c r="BD44" i="1" s="1"/>
  <c r="BG44" i="1" s="1"/>
  <c r="N42" i="61" s="1"/>
  <c r="O42" i="61" s="1"/>
  <c r="Q51" i="52"/>
  <c r="S33" i="3"/>
  <c r="T33" i="3" s="1"/>
  <c r="N60" i="61" s="1"/>
  <c r="O60" i="61" s="1"/>
  <c r="Z43" i="5"/>
  <c r="AA43" i="5" s="1"/>
  <c r="N29" i="64"/>
  <c r="J51" i="61"/>
  <c r="K51" i="61" s="1"/>
  <c r="L51" i="61" s="1"/>
  <c r="Z46" i="5"/>
  <c r="AA46" i="5" s="1"/>
  <c r="G22" i="64"/>
  <c r="I22" i="64" s="1"/>
  <c r="N22" i="64" s="1"/>
  <c r="AH24" i="1"/>
  <c r="AT24" i="1" s="1"/>
  <c r="AZ24" i="1" s="1"/>
  <c r="BD24" i="1" s="1"/>
  <c r="BG24" i="1" s="1"/>
  <c r="N22" i="61" s="1"/>
  <c r="O22" i="61" s="1"/>
  <c r="Z49" i="5"/>
  <c r="AA49" i="5" s="1"/>
  <c r="Y52" i="5"/>
  <c r="Z52" i="5"/>
  <c r="AA52" i="5" s="1"/>
  <c r="Y42" i="5"/>
  <c r="Z42" i="5"/>
  <c r="AA42" i="5" s="1"/>
  <c r="Y53" i="5"/>
  <c r="Z53" i="5"/>
  <c r="AA53" i="5" s="1"/>
  <c r="Y54" i="5"/>
  <c r="Z54" i="5"/>
  <c r="AA54" i="5" s="1"/>
  <c r="Y38" i="5"/>
  <c r="Z38" i="5"/>
  <c r="AA38" i="5" s="1"/>
  <c r="Y36" i="5"/>
  <c r="Z36" i="5"/>
  <c r="AA36" i="5" s="1"/>
  <c r="P67" i="64"/>
  <c r="R67" i="64" s="1"/>
  <c r="Q57" i="52"/>
  <c r="K39" i="5"/>
  <c r="O39" i="5" s="1"/>
  <c r="K30" i="2"/>
  <c r="O30" i="2" s="1"/>
  <c r="Q56" i="52"/>
  <c r="P58" i="64"/>
  <c r="Q58" i="64" s="1"/>
  <c r="P69" i="64"/>
  <c r="R69" i="64" s="1"/>
  <c r="P56" i="64"/>
  <c r="R56" i="64" s="1"/>
  <c r="N55" i="64"/>
  <c r="P52" i="64"/>
  <c r="Q52" i="64" s="1"/>
  <c r="J50" i="61"/>
  <c r="K50" i="61" s="1"/>
  <c r="L50" i="61" s="1"/>
  <c r="P59" i="64"/>
  <c r="Q59" i="64" s="1"/>
  <c r="P61" i="64"/>
  <c r="Q61" i="64" s="1"/>
  <c r="S41" i="3"/>
  <c r="T41" i="3" s="1"/>
  <c r="N68" i="61" s="1"/>
  <c r="O68" i="61" s="1"/>
  <c r="M55" i="63"/>
  <c r="N55" i="63" s="1"/>
  <c r="J53" i="61"/>
  <c r="K53" i="61" s="1"/>
  <c r="L53" i="61" s="1"/>
  <c r="J55" i="61"/>
  <c r="K55" i="61" s="1"/>
  <c r="L55" i="61" s="1"/>
  <c r="Q75" i="61"/>
  <c r="Q76" i="61" s="1"/>
  <c r="P62" i="64"/>
  <c r="Q62" i="64" s="1"/>
  <c r="P65" i="64"/>
  <c r="Q65" i="64" s="1"/>
  <c r="P64" i="64"/>
  <c r="Q64" i="64" s="1"/>
  <c r="P63" i="64"/>
  <c r="R63" i="64" s="1"/>
  <c r="R47" i="64"/>
  <c r="Q47" i="64"/>
  <c r="G26" i="64"/>
  <c r="I26" i="64" s="1"/>
  <c r="N26" i="64" s="1"/>
  <c r="AH28" i="1"/>
  <c r="Q60" i="64"/>
  <c r="R60" i="64"/>
  <c r="L21" i="64"/>
  <c r="M21" i="64" s="1"/>
  <c r="O21" i="64" s="1"/>
  <c r="I22" i="63"/>
  <c r="J22" i="63" s="1"/>
  <c r="L22" i="63" s="1"/>
  <c r="M22" i="63" s="1"/>
  <c r="N22" i="63" s="1"/>
  <c r="R57" i="64"/>
  <c r="G30" i="64"/>
  <c r="I30" i="64" s="1"/>
  <c r="N30" i="64" s="1"/>
  <c r="AH32" i="1"/>
  <c r="L29" i="64"/>
  <c r="M29" i="64" s="1"/>
  <c r="O29" i="64" s="1"/>
  <c r="I30" i="63"/>
  <c r="J30" i="63" s="1"/>
  <c r="L30" i="63" s="1"/>
  <c r="M30" i="63" s="1"/>
  <c r="N30" i="63" s="1"/>
  <c r="G18" i="64"/>
  <c r="I18" i="64" s="1"/>
  <c r="N18" i="64" s="1"/>
  <c r="AH20" i="1"/>
  <c r="Y21" i="2"/>
  <c r="Z21" i="2"/>
  <c r="AA21" i="2" s="1"/>
  <c r="L44" i="64"/>
  <c r="M44" i="64" s="1"/>
  <c r="O44" i="64" s="1"/>
  <c r="I45" i="63"/>
  <c r="J45" i="63" s="1"/>
  <c r="L45" i="63" s="1"/>
  <c r="M45" i="63" s="1"/>
  <c r="N45" i="63" s="1"/>
  <c r="L46" i="64"/>
  <c r="M46" i="64" s="1"/>
  <c r="O46" i="64" s="1"/>
  <c r="I47" i="63"/>
  <c r="J47" i="63" s="1"/>
  <c r="L47" i="63" s="1"/>
  <c r="M47" i="63" s="1"/>
  <c r="N47" i="63" s="1"/>
  <c r="S36" i="3"/>
  <c r="T36" i="3" s="1"/>
  <c r="R36" i="3"/>
  <c r="R30" i="3"/>
  <c r="S30" i="3"/>
  <c r="T30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P39" i="64" s="1"/>
  <c r="I40" i="63"/>
  <c r="J40" i="63" s="1"/>
  <c r="L40" i="63" s="1"/>
  <c r="M40" i="63" s="1"/>
  <c r="N40" i="63" s="1"/>
  <c r="AX28" i="1"/>
  <c r="AY28" i="1"/>
  <c r="BC28" i="1" s="1"/>
  <c r="BF28" i="1" s="1"/>
  <c r="N56" i="61"/>
  <c r="O56" i="61" s="1"/>
  <c r="V29" i="3"/>
  <c r="G45" i="64"/>
  <c r="I45" i="64" s="1"/>
  <c r="N45" i="64" s="1"/>
  <c r="AH47" i="1"/>
  <c r="I33" i="61"/>
  <c r="H33" i="61"/>
  <c r="AT35" i="1"/>
  <c r="AZ35" i="1" s="1"/>
  <c r="BD35" i="1" s="1"/>
  <c r="BG35" i="1" s="1"/>
  <c r="N33" i="61" s="1"/>
  <c r="O33" i="61" s="1"/>
  <c r="S34" i="3"/>
  <c r="T34" i="3" s="1"/>
  <c r="R34" i="3"/>
  <c r="L55" i="64"/>
  <c r="M55" i="64" s="1"/>
  <c r="O55" i="64" s="1"/>
  <c r="I56" i="63"/>
  <c r="J56" i="63" s="1"/>
  <c r="L56" i="63" s="1"/>
  <c r="M56" i="63" s="1"/>
  <c r="N56" i="63" s="1"/>
  <c r="AY13" i="1"/>
  <c r="BC13" i="1" s="1"/>
  <c r="BF13" i="1" s="1"/>
  <c r="AX13" i="1"/>
  <c r="AX33" i="1"/>
  <c r="AY33" i="1"/>
  <c r="BC33" i="1" s="1"/>
  <c r="BF33" i="1" s="1"/>
  <c r="L17" i="64"/>
  <c r="M17" i="64" s="1"/>
  <c r="O17" i="64" s="1"/>
  <c r="I18" i="63"/>
  <c r="J18" i="63" s="1"/>
  <c r="L18" i="63" s="1"/>
  <c r="M18" i="63" s="1"/>
  <c r="N18" i="63" s="1"/>
  <c r="L35" i="64"/>
  <c r="M35" i="64" s="1"/>
  <c r="O35" i="64" s="1"/>
  <c r="I36" i="63"/>
  <c r="J36" i="63" s="1"/>
  <c r="L36" i="63" s="1"/>
  <c r="M36" i="63" s="1"/>
  <c r="N36" i="63" s="1"/>
  <c r="BJ5" i="1"/>
  <c r="BA31" i="1"/>
  <c r="BB31" i="1"/>
  <c r="BE31" i="1" s="1"/>
  <c r="I32" i="61"/>
  <c r="H32" i="61"/>
  <c r="AT34" i="1"/>
  <c r="AZ34" i="1" s="1"/>
  <c r="BD34" i="1" s="1"/>
  <c r="BG34" i="1" s="1"/>
  <c r="N32" i="61" s="1"/>
  <c r="O32" i="61" s="1"/>
  <c r="AN34" i="1"/>
  <c r="AX25" i="1"/>
  <c r="AY25" i="1"/>
  <c r="BC25" i="1" s="1"/>
  <c r="BF25" i="1" s="1"/>
  <c r="AY46" i="1"/>
  <c r="BC46" i="1" s="1"/>
  <c r="BF46" i="1" s="1"/>
  <c r="AX46" i="1"/>
  <c r="BB44" i="1"/>
  <c r="BE44" i="1" s="1"/>
  <c r="G42" i="61"/>
  <c r="AY29" i="1"/>
  <c r="BC29" i="1" s="1"/>
  <c r="BF29" i="1" s="1"/>
  <c r="AX29" i="1"/>
  <c r="AX6" i="1"/>
  <c r="AY6" i="1"/>
  <c r="BC6" i="1" s="1"/>
  <c r="BF6" i="1" s="1"/>
  <c r="Y23" i="2"/>
  <c r="Z23" i="2"/>
  <c r="AA23" i="2" s="1"/>
  <c r="P48" i="64"/>
  <c r="G55" i="61"/>
  <c r="AX24" i="1"/>
  <c r="AY24" i="1"/>
  <c r="BC24" i="1" s="1"/>
  <c r="BF24" i="1" s="1"/>
  <c r="G11" i="61"/>
  <c r="G37" i="61"/>
  <c r="Y24" i="2"/>
  <c r="Z24" i="2"/>
  <c r="AA24" i="2" s="1"/>
  <c r="N49" i="64"/>
  <c r="G10" i="61"/>
  <c r="AY36" i="1"/>
  <c r="BC36" i="1" s="1"/>
  <c r="BF36" i="1" s="1"/>
  <c r="AX36" i="1"/>
  <c r="I3" i="61"/>
  <c r="H3" i="61"/>
  <c r="AT5" i="1"/>
  <c r="AZ5" i="1" s="1"/>
  <c r="BD5" i="1" s="1"/>
  <c r="BG5" i="1" s="1"/>
  <c r="N3" i="61" s="1"/>
  <c r="AN5" i="1"/>
  <c r="G25" i="61"/>
  <c r="I4" i="61"/>
  <c r="J4" i="61" s="1"/>
  <c r="K4" i="61" s="1"/>
  <c r="L4" i="61" s="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I24" i="61"/>
  <c r="H24" i="61"/>
  <c r="AT26" i="1"/>
  <c r="AZ26" i="1" s="1"/>
  <c r="BD26" i="1" s="1"/>
  <c r="BG26" i="1" s="1"/>
  <c r="N24" i="61" s="1"/>
  <c r="O24" i="61" s="1"/>
  <c r="AN26" i="1"/>
  <c r="AX45" i="1"/>
  <c r="AY45" i="1"/>
  <c r="BC45" i="1" s="1"/>
  <c r="BF45" i="1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I29" i="61"/>
  <c r="H29" i="61"/>
  <c r="AT31" i="1"/>
  <c r="AZ31" i="1" s="1"/>
  <c r="BD31" i="1" s="1"/>
  <c r="BG31" i="1" s="1"/>
  <c r="N29" i="61" s="1"/>
  <c r="O29" i="61" s="1"/>
  <c r="I22" i="61"/>
  <c r="H22" i="61"/>
  <c r="Y26" i="2"/>
  <c r="Z26" i="2"/>
  <c r="AA26" i="2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G13" i="61"/>
  <c r="AY23" i="1"/>
  <c r="BC23" i="1" s="1"/>
  <c r="BF23" i="1" s="1"/>
  <c r="AX23" i="1"/>
  <c r="L4" i="64"/>
  <c r="M4" i="64" s="1"/>
  <c r="O4" i="64" s="1"/>
  <c r="I5" i="63"/>
  <c r="J5" i="63" s="1"/>
  <c r="L5" i="63" s="1"/>
  <c r="M5" i="63" s="1"/>
  <c r="N5" i="63" s="1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BA47" i="1"/>
  <c r="BB47" i="1"/>
  <c r="BE47" i="1" s="1"/>
  <c r="AX41" i="1"/>
  <c r="AY41" i="1"/>
  <c r="BC41" i="1" s="1"/>
  <c r="BF41" i="1" s="1"/>
  <c r="G43" i="61"/>
  <c r="AX19" i="1"/>
  <c r="AY19" i="1"/>
  <c r="BC19" i="1" s="1"/>
  <c r="BF19" i="1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AY21" i="1"/>
  <c r="BC21" i="1" s="1"/>
  <c r="BF21" i="1" s="1"/>
  <c r="AX21" i="1"/>
  <c r="L49" i="64"/>
  <c r="M49" i="64" s="1"/>
  <c r="O49" i="64" s="1"/>
  <c r="I50" i="63"/>
  <c r="J50" i="63" s="1"/>
  <c r="L50" i="63" s="1"/>
  <c r="M50" i="63" s="1"/>
  <c r="N50" i="63" s="1"/>
  <c r="G21" i="61"/>
  <c r="AY17" i="1"/>
  <c r="BC17" i="1" s="1"/>
  <c r="BF17" i="1" s="1"/>
  <c r="AX17" i="1"/>
  <c r="BA38" i="1"/>
  <c r="BB38" i="1"/>
  <c r="BE38" i="1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BA27" i="1"/>
  <c r="BB27" i="1"/>
  <c r="BE27" i="1" s="1"/>
  <c r="N4" i="64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M24" i="63" s="1"/>
  <c r="N24" i="63" s="1"/>
  <c r="G10" i="64"/>
  <c r="I10" i="64" s="1"/>
  <c r="N10" i="64" s="1"/>
  <c r="AH12" i="1"/>
  <c r="I42" i="61"/>
  <c r="H42" i="61"/>
  <c r="G34" i="61"/>
  <c r="G44" i="61"/>
  <c r="AN24" i="1"/>
  <c r="R51" i="64"/>
  <c r="Q51" i="64"/>
  <c r="G33" i="61"/>
  <c r="L15" i="64"/>
  <c r="M15" i="64" s="1"/>
  <c r="O15" i="64" s="1"/>
  <c r="I16" i="63"/>
  <c r="J16" i="63" s="1"/>
  <c r="L16" i="63" s="1"/>
  <c r="M16" i="63" s="1"/>
  <c r="N16" i="63" s="1"/>
  <c r="P44" i="64"/>
  <c r="G9" i="61"/>
  <c r="N58" i="61"/>
  <c r="O58" i="61" s="1"/>
  <c r="Y35" i="5"/>
  <c r="Z35" i="5"/>
  <c r="AA35" i="5" s="1"/>
  <c r="G18" i="61"/>
  <c r="AX16" i="1"/>
  <c r="AY16" i="1"/>
  <c r="BC16" i="1" s="1"/>
  <c r="BF16" i="1" s="1"/>
  <c r="AX32" i="1"/>
  <c r="AY32" i="1"/>
  <c r="BC32" i="1" s="1"/>
  <c r="BF32" i="1" s="1"/>
  <c r="L13" i="64"/>
  <c r="M13" i="64" s="1"/>
  <c r="O13" i="64" s="1"/>
  <c r="I14" i="63"/>
  <c r="J14" i="63" s="1"/>
  <c r="L14" i="63" s="1"/>
  <c r="M14" i="63" s="1"/>
  <c r="N14" i="63" s="1"/>
  <c r="N62" i="61"/>
  <c r="O62" i="61" s="1"/>
  <c r="G34" i="64"/>
  <c r="I34" i="64" s="1"/>
  <c r="N34" i="64" s="1"/>
  <c r="AH36" i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L37" i="64"/>
  <c r="M37" i="64" s="1"/>
  <c r="O37" i="64" s="1"/>
  <c r="P37" i="64" s="1"/>
  <c r="I38" i="63"/>
  <c r="J38" i="63" s="1"/>
  <c r="L38" i="63" s="1"/>
  <c r="M38" i="63" s="1"/>
  <c r="N38" i="63" s="1"/>
  <c r="N59" i="61"/>
  <c r="O59" i="61" s="1"/>
  <c r="N67" i="61"/>
  <c r="O67" i="61" s="1"/>
  <c r="G38" i="61"/>
  <c r="L11" i="64"/>
  <c r="M11" i="64" s="1"/>
  <c r="O11" i="64" s="1"/>
  <c r="I12" i="63"/>
  <c r="J12" i="63" s="1"/>
  <c r="L12" i="63" s="1"/>
  <c r="M12" i="63" s="1"/>
  <c r="N12" i="63" s="1"/>
  <c r="G7" i="64"/>
  <c r="I7" i="64" s="1"/>
  <c r="N7" i="64" s="1"/>
  <c r="AH9" i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N21" i="64"/>
  <c r="R38" i="3"/>
  <c r="S38" i="3"/>
  <c r="T38" i="3" s="1"/>
  <c r="G43" i="64"/>
  <c r="I43" i="64" s="1"/>
  <c r="N43" i="64" s="1"/>
  <c r="AH45" i="1"/>
  <c r="AX12" i="1"/>
  <c r="AY12" i="1"/>
  <c r="BC12" i="1" s="1"/>
  <c r="BF12" i="1" s="1"/>
  <c r="L27" i="64"/>
  <c r="M27" i="64" s="1"/>
  <c r="O27" i="64" s="1"/>
  <c r="I28" i="63"/>
  <c r="J28" i="63" s="1"/>
  <c r="L28" i="63" s="1"/>
  <c r="M28" i="63" s="1"/>
  <c r="N28" i="63" s="1"/>
  <c r="N69" i="61"/>
  <c r="O69" i="61" s="1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N66" i="61"/>
  <c r="O66" i="61" s="1"/>
  <c r="AX35" i="1"/>
  <c r="AY35" i="1"/>
  <c r="BC35" i="1" s="1"/>
  <c r="BF35" i="1" s="1"/>
  <c r="L50" i="64"/>
  <c r="M50" i="64" s="1"/>
  <c r="O50" i="64" s="1"/>
  <c r="P50" i="64" s="1"/>
  <c r="I51" i="63"/>
  <c r="J51" i="63" s="1"/>
  <c r="L51" i="63" s="1"/>
  <c r="M51" i="63" s="1"/>
  <c r="N51" i="63" s="1"/>
  <c r="S37" i="3"/>
  <c r="T37" i="3" s="1"/>
  <c r="R37" i="3"/>
  <c r="G38" i="64"/>
  <c r="I38" i="64" s="1"/>
  <c r="N38" i="64" s="1"/>
  <c r="AH40" i="1"/>
  <c r="Y27" i="2"/>
  <c r="Z27" i="2"/>
  <c r="AA27" i="2" s="1"/>
  <c r="I40" i="61"/>
  <c r="H40" i="61"/>
  <c r="AT42" i="1"/>
  <c r="AZ42" i="1" s="1"/>
  <c r="BD42" i="1" s="1"/>
  <c r="BG42" i="1" s="1"/>
  <c r="N40" i="61" s="1"/>
  <c r="O40" i="61" s="1"/>
  <c r="AN42" i="1"/>
  <c r="AX40" i="1"/>
  <c r="AY40" i="1"/>
  <c r="BC40" i="1" s="1"/>
  <c r="BF40" i="1" s="1"/>
  <c r="G4" i="61"/>
  <c r="G30" i="61"/>
  <c r="M32" i="63"/>
  <c r="N32" i="63" s="1"/>
  <c r="G22" i="61"/>
  <c r="J22" i="61"/>
  <c r="K22" i="61" s="1"/>
  <c r="L22" i="61" s="1"/>
  <c r="N15" i="64"/>
  <c r="P15" i="64" s="1"/>
  <c r="AX9" i="1"/>
  <c r="AY9" i="1"/>
  <c r="BC9" i="1" s="1"/>
  <c r="BF9" i="1" s="1"/>
  <c r="N23" i="64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R66" i="64" l="1"/>
  <c r="P21" i="64"/>
  <c r="P17" i="64"/>
  <c r="P29" i="64"/>
  <c r="J33" i="61"/>
  <c r="K33" i="61" s="1"/>
  <c r="L33" i="61" s="1"/>
  <c r="Q67" i="64"/>
  <c r="R54" i="64"/>
  <c r="P27" i="64"/>
  <c r="Q53" i="64"/>
  <c r="AN44" i="1"/>
  <c r="P4" i="64"/>
  <c r="Q4" i="64" s="1"/>
  <c r="P23" i="64"/>
  <c r="J24" i="61"/>
  <c r="K24" i="61" s="1"/>
  <c r="L24" i="61" s="1"/>
  <c r="R58" i="64"/>
  <c r="Q69" i="64"/>
  <c r="R61" i="64"/>
  <c r="R65" i="64"/>
  <c r="Q56" i="64"/>
  <c r="R62" i="64"/>
  <c r="R59" i="64"/>
  <c r="P55" i="64"/>
  <c r="R55" i="64" s="1"/>
  <c r="R52" i="64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64"/>
  <c r="Q63" i="64"/>
  <c r="R33" i="64"/>
  <c r="Q33" i="64"/>
  <c r="Q19" i="64"/>
  <c r="R19" i="64"/>
  <c r="Q50" i="64"/>
  <c r="R50" i="64"/>
  <c r="L41" i="64"/>
  <c r="M41" i="64" s="1"/>
  <c r="O41" i="64" s="1"/>
  <c r="P41" i="64" s="1"/>
  <c r="I42" i="63"/>
  <c r="J42" i="63" s="1"/>
  <c r="L42" i="63" s="1"/>
  <c r="M42" i="63" s="1"/>
  <c r="N42" i="63" s="1"/>
  <c r="Q15" i="64"/>
  <c r="R15" i="64"/>
  <c r="N64" i="61"/>
  <c r="O64" i="61" s="1"/>
  <c r="N65" i="61"/>
  <c r="O65" i="61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BA32" i="1"/>
  <c r="BB32" i="1"/>
  <c r="BE32" i="1" s="1"/>
  <c r="N52" i="61"/>
  <c r="O52" i="61" s="1"/>
  <c r="AC35" i="5"/>
  <c r="AC36" i="5" s="1"/>
  <c r="R39" i="64"/>
  <c r="Q39" i="64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L16" i="64"/>
  <c r="M16" i="64" s="1"/>
  <c r="O16" i="64" s="1"/>
  <c r="P16" i="64" s="1"/>
  <c r="I17" i="63"/>
  <c r="J17" i="63" s="1"/>
  <c r="L17" i="63" s="1"/>
  <c r="M17" i="63" s="1"/>
  <c r="N17" i="63" s="1"/>
  <c r="BA19" i="1"/>
  <c r="BB19" i="1"/>
  <c r="BE19" i="1" s="1"/>
  <c r="BA41" i="1"/>
  <c r="BB41" i="1"/>
  <c r="BE41" i="1" s="1"/>
  <c r="BA20" i="1"/>
  <c r="BB20" i="1"/>
  <c r="BE20" i="1" s="1"/>
  <c r="N51" i="61"/>
  <c r="O51" i="61" s="1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BA33" i="1"/>
  <c r="BB33" i="1"/>
  <c r="BE33" i="1" s="1"/>
  <c r="N63" i="61"/>
  <c r="O63" i="61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I26" i="61"/>
  <c r="H26" i="61"/>
  <c r="AT28" i="1"/>
  <c r="AZ28" i="1" s="1"/>
  <c r="BD28" i="1" s="1"/>
  <c r="BG28" i="1" s="1"/>
  <c r="N26" i="61" s="1"/>
  <c r="O26" i="61" s="1"/>
  <c r="AN28" i="1"/>
  <c r="Q27" i="64"/>
  <c r="R27" i="64"/>
  <c r="Q11" i="64"/>
  <c r="R11" i="64"/>
  <c r="Q23" i="64"/>
  <c r="R23" i="64"/>
  <c r="L40" i="64"/>
  <c r="M40" i="64" s="1"/>
  <c r="O40" i="64" s="1"/>
  <c r="P40" i="64" s="1"/>
  <c r="I41" i="63"/>
  <c r="J41" i="63" s="1"/>
  <c r="L41" i="63" s="1"/>
  <c r="M41" i="63" s="1"/>
  <c r="N41" i="63" s="1"/>
  <c r="N50" i="61"/>
  <c r="O50" i="61" s="1"/>
  <c r="BA12" i="1"/>
  <c r="BB12" i="1"/>
  <c r="BE12" i="1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Q44" i="64"/>
  <c r="R44" i="64"/>
  <c r="N55" i="61"/>
  <c r="O55" i="61" s="1"/>
  <c r="P13" i="64"/>
  <c r="BA17" i="1"/>
  <c r="BB17" i="1"/>
  <c r="BE17" i="1" s="1"/>
  <c r="BA21" i="1"/>
  <c r="BB21" i="1"/>
  <c r="BE21" i="1" s="1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BA45" i="1"/>
  <c r="BB45" i="1"/>
  <c r="BE45" i="1" s="1"/>
  <c r="P31" i="64"/>
  <c r="O3" i="61"/>
  <c r="R3" i="61"/>
  <c r="R4" i="61" s="1"/>
  <c r="S4" i="61" s="1"/>
  <c r="N49" i="61"/>
  <c r="O49" i="61" s="1"/>
  <c r="BA25" i="1"/>
  <c r="BB25" i="1"/>
  <c r="BE25" i="1" s="1"/>
  <c r="L32" i="64"/>
  <c r="M32" i="64" s="1"/>
  <c r="O32" i="64" s="1"/>
  <c r="P32" i="64" s="1"/>
  <c r="I33" i="63"/>
  <c r="J33" i="63" s="1"/>
  <c r="L33" i="63" s="1"/>
  <c r="M33" i="63" s="1"/>
  <c r="N33" i="63" s="1"/>
  <c r="BA13" i="1"/>
  <c r="BB13" i="1"/>
  <c r="BE13" i="1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BA9" i="1"/>
  <c r="BB9" i="1"/>
  <c r="BE9" i="1" s="1"/>
  <c r="BA40" i="1"/>
  <c r="BB40" i="1"/>
  <c r="BE40" i="1" s="1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BA37" i="1"/>
  <c r="BB37" i="1"/>
  <c r="BE37" i="1" s="1"/>
  <c r="N53" i="61"/>
  <c r="O53" i="61" s="1"/>
  <c r="L22" i="64"/>
  <c r="M22" i="64" s="1"/>
  <c r="O22" i="64" s="1"/>
  <c r="P22" i="64" s="1"/>
  <c r="I23" i="63"/>
  <c r="J23" i="63" s="1"/>
  <c r="L23" i="63" s="1"/>
  <c r="M23" i="63" s="1"/>
  <c r="N23" i="63" s="1"/>
  <c r="R35" i="64"/>
  <c r="Q35" i="64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L8" i="64"/>
  <c r="M8" i="64" s="1"/>
  <c r="O8" i="64" s="1"/>
  <c r="P8" i="64" s="1"/>
  <c r="I9" i="63"/>
  <c r="J9" i="63" s="1"/>
  <c r="L9" i="63" s="1"/>
  <c r="M9" i="63" s="1"/>
  <c r="N9" i="63" s="1"/>
  <c r="P25" i="64"/>
  <c r="R48" i="64"/>
  <c r="Q48" i="64"/>
  <c r="BA6" i="1"/>
  <c r="BB6" i="1"/>
  <c r="BE6" i="1" s="1"/>
  <c r="BA28" i="1"/>
  <c r="BB28" i="1"/>
  <c r="BE28" i="1" s="1"/>
  <c r="N46" i="61"/>
  <c r="O46" i="61" s="1"/>
  <c r="AC21" i="2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R29" i="64"/>
  <c r="Q29" i="64"/>
  <c r="R4" i="64"/>
  <c r="J12" i="61"/>
  <c r="K12" i="61" s="1"/>
  <c r="L12" i="61" s="1"/>
  <c r="J35" i="61"/>
  <c r="K35" i="61" s="1"/>
  <c r="L35" i="61" s="1"/>
  <c r="BA36" i="1"/>
  <c r="BB36" i="1"/>
  <c r="BE36" i="1" s="1"/>
  <c r="N48" i="61"/>
  <c r="O48" i="61" s="1"/>
  <c r="BA29" i="1"/>
  <c r="BB29" i="1"/>
  <c r="BE29" i="1" s="1"/>
  <c r="BA46" i="1"/>
  <c r="BB46" i="1"/>
  <c r="BE46" i="1" s="1"/>
  <c r="J32" i="61"/>
  <c r="K32" i="61" s="1"/>
  <c r="L32" i="61" s="1"/>
  <c r="N61" i="61"/>
  <c r="O61" i="61" s="1"/>
  <c r="V30" i="3"/>
  <c r="W29" i="3"/>
  <c r="Q55" i="64" l="1"/>
  <c r="AD36" i="5"/>
  <c r="AC37" i="5"/>
  <c r="J14" i="61"/>
  <c r="K14" i="61" s="1"/>
  <c r="L14" i="61" s="1"/>
  <c r="J30" i="61"/>
  <c r="K30" i="61" s="1"/>
  <c r="L30" i="61" s="1"/>
  <c r="R20" i="64"/>
  <c r="Q20" i="64"/>
  <c r="BI6" i="1"/>
  <c r="R8" i="64"/>
  <c r="Q8" i="64"/>
  <c r="R22" i="64"/>
  <c r="Q22" i="64"/>
  <c r="Q36" i="64"/>
  <c r="R36" i="64"/>
  <c r="J18" i="61"/>
  <c r="K18" i="61" s="1"/>
  <c r="L18" i="61" s="1"/>
  <c r="R3" i="64"/>
  <c r="S3" i="64" s="1"/>
  <c r="S4" i="64" s="1"/>
  <c r="Q3" i="64"/>
  <c r="L10" i="64"/>
  <c r="M10" i="64" s="1"/>
  <c r="O10" i="64" s="1"/>
  <c r="P10" i="64" s="1"/>
  <c r="I11" i="63"/>
  <c r="J11" i="63" s="1"/>
  <c r="L11" i="63" s="1"/>
  <c r="M11" i="63" s="1"/>
  <c r="N11" i="63" s="1"/>
  <c r="AD35" i="5"/>
  <c r="J7" i="61"/>
  <c r="K7" i="61" s="1"/>
  <c r="L7" i="61" s="1"/>
  <c r="W30" i="3"/>
  <c r="V31" i="3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L14" i="64"/>
  <c r="M14" i="64" s="1"/>
  <c r="O14" i="64" s="1"/>
  <c r="P14" i="64" s="1"/>
  <c r="I15" i="63"/>
  <c r="J15" i="63" s="1"/>
  <c r="L15" i="63" s="1"/>
  <c r="M15" i="63" s="1"/>
  <c r="N15" i="63" s="1"/>
  <c r="J43" i="61"/>
  <c r="K43" i="61" s="1"/>
  <c r="L43" i="61" s="1"/>
  <c r="J45" i="61"/>
  <c r="K45" i="61" s="1"/>
  <c r="L45" i="61" s="1"/>
  <c r="R31" i="64"/>
  <c r="Q31" i="64"/>
  <c r="J34" i="61"/>
  <c r="K34" i="61" s="1"/>
  <c r="L34" i="61" s="1"/>
  <c r="J26" i="61"/>
  <c r="K26" i="61" s="1"/>
  <c r="L26" i="61" s="1"/>
  <c r="R42" i="64"/>
  <c r="Q42" i="64"/>
  <c r="R25" i="64"/>
  <c r="Q25" i="64"/>
  <c r="R6" i="64"/>
  <c r="Q6" i="6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R49" i="64"/>
  <c r="Q49" i="64"/>
  <c r="R24" i="64"/>
  <c r="Q24" i="64"/>
  <c r="J10" i="61"/>
  <c r="K10" i="61" s="1"/>
  <c r="L10" i="61" s="1"/>
  <c r="L7" i="64"/>
  <c r="M7" i="64" s="1"/>
  <c r="O7" i="64" s="1"/>
  <c r="P7" i="64" s="1"/>
  <c r="I8" i="63"/>
  <c r="J8" i="63" s="1"/>
  <c r="L8" i="63" s="1"/>
  <c r="M8" i="63" s="1"/>
  <c r="N8" i="63" s="1"/>
  <c r="AC22" i="2"/>
  <c r="AD21" i="2"/>
  <c r="R5" i="64"/>
  <c r="Q5" i="64"/>
  <c r="J38" i="61"/>
  <c r="K38" i="61" s="1"/>
  <c r="L38" i="61" s="1"/>
  <c r="L43" i="64"/>
  <c r="M43" i="64" s="1"/>
  <c r="O43" i="64" s="1"/>
  <c r="P43" i="64" s="1"/>
  <c r="I44" i="63"/>
  <c r="J44" i="63" s="1"/>
  <c r="L44" i="63" s="1"/>
  <c r="M44" i="63" s="1"/>
  <c r="N44" i="63" s="1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12" i="64"/>
  <c r="Q12" i="64"/>
  <c r="L34" i="64"/>
  <c r="M34" i="64" s="1"/>
  <c r="O34" i="64" s="1"/>
  <c r="P34" i="64" s="1"/>
  <c r="I35" i="63"/>
  <c r="J35" i="63" s="1"/>
  <c r="L35" i="63" s="1"/>
  <c r="M35" i="63" s="1"/>
  <c r="N35" i="63" s="1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Q4" i="63"/>
  <c r="O4" i="63"/>
  <c r="R16" i="64"/>
  <c r="Q16" i="64"/>
  <c r="R41" i="64"/>
  <c r="Q41" i="64"/>
  <c r="Q5" i="63" l="1"/>
  <c r="Q6" i="63" s="1"/>
  <c r="Q7" i="63" s="1"/>
  <c r="T4" i="63"/>
  <c r="T5" i="63" s="1"/>
  <c r="T6" i="63" s="1"/>
  <c r="T7" i="63" s="1"/>
  <c r="R4" i="63"/>
  <c r="AC38" i="5"/>
  <c r="AD37" i="5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R38" i="64"/>
  <c r="Q38" i="64"/>
  <c r="S5" i="64"/>
  <c r="S6" i="64" s="1"/>
  <c r="BJ6" i="1"/>
  <c r="BI7" i="1"/>
  <c r="R43" i="64"/>
  <c r="Q43" i="64"/>
  <c r="R18" i="64"/>
  <c r="Q18" i="64"/>
  <c r="R26" i="64"/>
  <c r="Q26" i="64"/>
  <c r="R34" i="64"/>
  <c r="Q34" i="64"/>
  <c r="R5" i="61"/>
  <c r="T4" i="61"/>
  <c r="AC23" i="2"/>
  <c r="AD22" i="2"/>
  <c r="Q7" i="64"/>
  <c r="R7" i="64"/>
  <c r="R30" i="64"/>
  <c r="Q30" i="64"/>
  <c r="R45" i="64"/>
  <c r="Q45" i="64"/>
  <c r="R14" i="64"/>
  <c r="Q14" i="64"/>
  <c r="V32" i="3"/>
  <c r="W31" i="3"/>
  <c r="R10" i="64"/>
  <c r="Q10" i="64"/>
  <c r="T8" i="63" l="1"/>
  <c r="T9" i="63" s="1"/>
  <c r="T10" i="63" s="1"/>
  <c r="T11" i="63" s="1"/>
  <c r="T12" i="63" s="1"/>
  <c r="T13" i="63" s="1"/>
  <c r="T14" i="63" s="1"/>
  <c r="T15" i="63" s="1"/>
  <c r="T16" i="63" s="1"/>
  <c r="T17" i="63" s="1"/>
  <c r="T18" i="63" s="1"/>
  <c r="T19" i="63" s="1"/>
  <c r="T20" i="63" s="1"/>
  <c r="T21" i="63" s="1"/>
  <c r="T22" i="63" s="1"/>
  <c r="T23" i="63" s="1"/>
  <c r="T24" i="63" s="1"/>
  <c r="T25" i="63" s="1"/>
  <c r="T26" i="63" s="1"/>
  <c r="T27" i="63" s="1"/>
  <c r="T28" i="63" s="1"/>
  <c r="T29" i="63" s="1"/>
  <c r="T30" i="63" s="1"/>
  <c r="T31" i="63" s="1"/>
  <c r="T32" i="63" s="1"/>
  <c r="T33" i="63" s="1"/>
  <c r="T34" i="63" s="1"/>
  <c r="T35" i="63" s="1"/>
  <c r="T36" i="63" s="1"/>
  <c r="T37" i="63" s="1"/>
  <c r="T38" i="63" s="1"/>
  <c r="T39" i="63" s="1"/>
  <c r="T40" i="63" s="1"/>
  <c r="T41" i="63" s="1"/>
  <c r="T42" i="63" s="1"/>
  <c r="T43" i="63" s="1"/>
  <c r="T44" i="63" s="1"/>
  <c r="T45" i="63" s="1"/>
  <c r="T46" i="63" s="1"/>
  <c r="T47" i="63" s="1"/>
  <c r="T48" i="63" s="1"/>
  <c r="T49" i="63" s="1"/>
  <c r="T50" i="63" s="1"/>
  <c r="T51" i="63" s="1"/>
  <c r="T52" i="63" s="1"/>
  <c r="T53" i="63" s="1"/>
  <c r="T54" i="63" s="1"/>
  <c r="T55" i="63" s="1"/>
  <c r="T56" i="63" s="1"/>
  <c r="T57" i="63" s="1"/>
  <c r="T58" i="63" s="1"/>
  <c r="T59" i="63" s="1"/>
  <c r="T60" i="63" s="1"/>
  <c r="T61" i="63" s="1"/>
  <c r="T62" i="63" s="1"/>
  <c r="T63" i="63" s="1"/>
  <c r="T64" i="63" s="1"/>
  <c r="T65" i="63" s="1"/>
  <c r="T66" i="63" s="1"/>
  <c r="T67" i="63" s="1"/>
  <c r="T68" i="63" s="1"/>
  <c r="T69" i="63" s="1"/>
  <c r="T70" i="63" s="1"/>
  <c r="R5" i="63"/>
  <c r="S4" i="63"/>
  <c r="AD38" i="5"/>
  <c r="AC39" i="5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AC24" i="2"/>
  <c r="AD23" i="2"/>
  <c r="S5" i="61"/>
  <c r="T5" i="61" s="1"/>
  <c r="R6" i="61"/>
  <c r="BI8" i="1"/>
  <c r="BJ7" i="1"/>
  <c r="V33" i="3"/>
  <c r="W32" i="3"/>
  <c r="P5" i="63"/>
  <c r="O6" i="63"/>
  <c r="T71" i="63" l="1"/>
  <c r="R6" i="63"/>
  <c r="S5" i="63"/>
  <c r="AD39" i="5"/>
  <c r="AC40" i="5"/>
  <c r="Q72" i="63"/>
  <c r="T72" i="63" s="1"/>
  <c r="S71" i="64"/>
  <c r="BI9" i="1"/>
  <c r="BJ8" i="1"/>
  <c r="P6" i="63"/>
  <c r="O7" i="63"/>
  <c r="V34" i="3"/>
  <c r="W33" i="3"/>
  <c r="R7" i="61"/>
  <c r="S6" i="61"/>
  <c r="T6" i="61" s="1"/>
  <c r="AC25" i="2"/>
  <c r="AD24" i="2"/>
  <c r="R7" i="63" l="1"/>
  <c r="S6" i="63"/>
  <c r="AD40" i="5"/>
  <c r="AC41" i="5"/>
  <c r="S72" i="64"/>
  <c r="Q73" i="63"/>
  <c r="S7" i="61"/>
  <c r="T7" i="61" s="1"/>
  <c r="R8" i="61"/>
  <c r="AC26" i="2"/>
  <c r="AD25" i="2"/>
  <c r="V35" i="3"/>
  <c r="W34" i="3"/>
  <c r="P7" i="63"/>
  <c r="O8" i="63"/>
  <c r="BI10" i="1"/>
  <c r="BJ9" i="1"/>
  <c r="Q74" i="63" l="1"/>
  <c r="Q75" i="63" s="1"/>
  <c r="S73" i="64"/>
  <c r="T73" i="63"/>
  <c r="T74" i="63" s="1"/>
  <c r="T75" i="63" s="1"/>
  <c r="R8" i="63"/>
  <c r="S7" i="63"/>
  <c r="AD41" i="5"/>
  <c r="AC42" i="5"/>
  <c r="AC27" i="2"/>
  <c r="AD26" i="2"/>
  <c r="BI11" i="1"/>
  <c r="BJ10" i="1"/>
  <c r="P8" i="63"/>
  <c r="O9" i="63"/>
  <c r="R9" i="61"/>
  <c r="S8" i="61"/>
  <c r="T8" i="61" s="1"/>
  <c r="V36" i="3"/>
  <c r="W35" i="3"/>
  <c r="S74" i="64" l="1"/>
  <c r="S75" i="64" s="1"/>
  <c r="S76" i="64" s="1"/>
  <c r="Q76" i="63"/>
  <c r="Q77" i="63" s="1"/>
  <c r="R9" i="63"/>
  <c r="S8" i="63"/>
  <c r="AD42" i="5"/>
  <c r="AC43" i="5"/>
  <c r="P9" i="63"/>
  <c r="O10" i="63"/>
  <c r="AC28" i="2"/>
  <c r="AD27" i="2"/>
  <c r="V37" i="3"/>
  <c r="W36" i="3"/>
  <c r="S9" i="61"/>
  <c r="T9" i="61" s="1"/>
  <c r="R10" i="61"/>
  <c r="BI12" i="1"/>
  <c r="BJ11" i="1"/>
  <c r="T76" i="63" l="1"/>
  <c r="T77" i="63" s="1"/>
  <c r="R10" i="63"/>
  <c r="S9" i="63"/>
  <c r="AD43" i="5"/>
  <c r="AC44" i="5"/>
  <c r="P10" i="63"/>
  <c r="O11" i="63"/>
  <c r="BI13" i="1"/>
  <c r="BJ12" i="1"/>
  <c r="R11" i="61"/>
  <c r="S10" i="61"/>
  <c r="T10" i="61" s="1"/>
  <c r="V38" i="3"/>
  <c r="W37" i="3"/>
  <c r="AC29" i="2"/>
  <c r="AD28" i="2"/>
  <c r="R11" i="63" l="1"/>
  <c r="S10" i="63"/>
  <c r="AD44" i="5"/>
  <c r="AC45" i="5"/>
  <c r="BJ13" i="1"/>
  <c r="BI14" i="1"/>
  <c r="P11" i="63"/>
  <c r="O12" i="63"/>
  <c r="AC30" i="2"/>
  <c r="AD30" i="2" s="1"/>
  <c r="AD29" i="2"/>
  <c r="S11" i="61"/>
  <c r="T11" i="61" s="1"/>
  <c r="R12" i="61"/>
  <c r="W38" i="3"/>
  <c r="V39" i="3"/>
  <c r="R12" i="63" l="1"/>
  <c r="S11" i="63"/>
  <c r="AC46" i="5"/>
  <c r="AD45" i="5"/>
  <c r="BI15" i="1"/>
  <c r="BJ14" i="1"/>
  <c r="V40" i="3"/>
  <c r="W39" i="3"/>
  <c r="R13" i="61"/>
  <c r="S12" i="61"/>
  <c r="T12" i="61" s="1"/>
  <c r="P12" i="63"/>
  <c r="O13" i="63"/>
  <c r="R13" i="63" l="1"/>
  <c r="S12" i="63"/>
  <c r="AD46" i="5"/>
  <c r="AC47" i="5"/>
  <c r="S13" i="61"/>
  <c r="T13" i="61" s="1"/>
  <c r="R14" i="61"/>
  <c r="V41" i="3"/>
  <c r="W40" i="3"/>
  <c r="P13" i="63"/>
  <c r="O14" i="63"/>
  <c r="BI16" i="1"/>
  <c r="BJ15" i="1"/>
  <c r="R14" i="63" l="1"/>
  <c r="S13" i="63"/>
  <c r="AD47" i="5"/>
  <c r="AC48" i="5"/>
  <c r="P14" i="63"/>
  <c r="O15" i="63"/>
  <c r="R15" i="61"/>
  <c r="S14" i="61"/>
  <c r="T14" i="61" s="1"/>
  <c r="BI17" i="1"/>
  <c r="BJ16" i="1"/>
  <c r="V42" i="3"/>
  <c r="V43" i="3" s="1"/>
  <c r="W41" i="3"/>
  <c r="S14" i="63" l="1"/>
  <c r="R15" i="63"/>
  <c r="AD48" i="5"/>
  <c r="AC49" i="5"/>
  <c r="W43" i="3"/>
  <c r="V44" i="3"/>
  <c r="V45" i="3" s="1"/>
  <c r="W42" i="3"/>
  <c r="BI18" i="1"/>
  <c r="BJ17" i="1"/>
  <c r="P15" i="63"/>
  <c r="O16" i="63"/>
  <c r="S15" i="61"/>
  <c r="T15" i="61" s="1"/>
  <c r="R16" i="61"/>
  <c r="W45" i="3" l="1"/>
  <c r="V46" i="3"/>
  <c r="W46" i="3" s="1"/>
  <c r="S15" i="63"/>
  <c r="R16" i="63"/>
  <c r="AC50" i="5"/>
  <c r="AD49" i="5"/>
  <c r="W44" i="3"/>
  <c r="P16" i="63"/>
  <c r="O17" i="63"/>
  <c r="R17" i="61"/>
  <c r="S16" i="61"/>
  <c r="T16" i="61" s="1"/>
  <c r="BI19" i="1"/>
  <c r="BJ18" i="1"/>
  <c r="S16" i="63" l="1"/>
  <c r="R17" i="63"/>
  <c r="AD50" i="5"/>
  <c r="AC51" i="5"/>
  <c r="S17" i="61"/>
  <c r="T17" i="61" s="1"/>
  <c r="R18" i="61"/>
  <c r="BI20" i="1"/>
  <c r="BJ19" i="1"/>
  <c r="P17" i="63"/>
  <c r="O18" i="63"/>
  <c r="S17" i="63" l="1"/>
  <c r="R18" i="63"/>
  <c r="AD51" i="5"/>
  <c r="AC52" i="5"/>
  <c r="BI21" i="1"/>
  <c r="BJ20" i="1"/>
  <c r="P18" i="63"/>
  <c r="O19" i="63"/>
  <c r="R19" i="61"/>
  <c r="S18" i="61"/>
  <c r="T18" i="61" s="1"/>
  <c r="S18" i="63" l="1"/>
  <c r="R19" i="63"/>
  <c r="AC53" i="5"/>
  <c r="AD52" i="5"/>
  <c r="P19" i="63"/>
  <c r="O20" i="63"/>
  <c r="S19" i="61"/>
  <c r="T19" i="61" s="1"/>
  <c r="R20" i="61"/>
  <c r="BI22" i="1"/>
  <c r="BJ21" i="1"/>
  <c r="R20" i="63" l="1"/>
  <c r="S19" i="63"/>
  <c r="AD53" i="5"/>
  <c r="AC54" i="5"/>
  <c r="BI23" i="1"/>
  <c r="BJ22" i="1"/>
  <c r="P20" i="63"/>
  <c r="O21" i="63"/>
  <c r="R21" i="61"/>
  <c r="S20" i="61"/>
  <c r="T20" i="61" s="1"/>
  <c r="S20" i="63" l="1"/>
  <c r="R21" i="63"/>
  <c r="AC55" i="5"/>
  <c r="AD54" i="5"/>
  <c r="BI24" i="1"/>
  <c r="BJ23" i="1"/>
  <c r="S21" i="61"/>
  <c r="T21" i="61" s="1"/>
  <c r="R22" i="61"/>
  <c r="P21" i="63"/>
  <c r="O22" i="63"/>
  <c r="S21" i="63" l="1"/>
  <c r="R22" i="63"/>
  <c r="AD55" i="5"/>
  <c r="AC56" i="5"/>
  <c r="P22" i="63"/>
  <c r="O23" i="63"/>
  <c r="BI25" i="1"/>
  <c r="BJ24" i="1"/>
  <c r="R23" i="61"/>
  <c r="S22" i="61"/>
  <c r="T22" i="61" s="1"/>
  <c r="AD56" i="5" l="1"/>
  <c r="AC57" i="5"/>
  <c r="S22" i="63"/>
  <c r="R23" i="63"/>
  <c r="S23" i="61"/>
  <c r="T23" i="61" s="1"/>
  <c r="R24" i="61"/>
  <c r="BI26" i="1"/>
  <c r="BJ25" i="1"/>
  <c r="P23" i="63"/>
  <c r="O24" i="63"/>
  <c r="AD57" i="5" l="1"/>
  <c r="AC58" i="5"/>
  <c r="AD58" i="5" s="1"/>
  <c r="S23" i="63"/>
  <c r="R24" i="63"/>
  <c r="BI27" i="1"/>
  <c r="BJ26" i="1"/>
  <c r="P24" i="63"/>
  <c r="O25" i="63"/>
  <c r="R25" i="61"/>
  <c r="S24" i="61"/>
  <c r="T24" i="61" s="1"/>
  <c r="S24" i="63" l="1"/>
  <c r="R25" i="63"/>
  <c r="S25" i="61"/>
  <c r="T25" i="61" s="1"/>
  <c r="R26" i="61"/>
  <c r="P25" i="63"/>
  <c r="O26" i="63"/>
  <c r="BI28" i="1"/>
  <c r="BJ27" i="1"/>
  <c r="S25" i="63" l="1"/>
  <c r="R26" i="63"/>
  <c r="R27" i="61"/>
  <c r="S26" i="61"/>
  <c r="T26" i="61" s="1"/>
  <c r="BI29" i="1"/>
  <c r="BJ28" i="1"/>
  <c r="P26" i="63"/>
  <c r="O27" i="63"/>
  <c r="S26" i="63" l="1"/>
  <c r="R27" i="63"/>
  <c r="P27" i="63"/>
  <c r="O28" i="63"/>
  <c r="S27" i="61"/>
  <c r="T27" i="61" s="1"/>
  <c r="R28" i="61"/>
  <c r="BI30" i="1"/>
  <c r="BJ29" i="1"/>
  <c r="S27" i="63" l="1"/>
  <c r="R28" i="63"/>
  <c r="R29" i="61"/>
  <c r="S28" i="61"/>
  <c r="T28" i="61" s="1"/>
  <c r="P28" i="63"/>
  <c r="O29" i="63"/>
  <c r="BI31" i="1"/>
  <c r="BJ30" i="1"/>
  <c r="S28" i="63" l="1"/>
  <c r="R29" i="63"/>
  <c r="BI32" i="1"/>
  <c r="BJ31" i="1"/>
  <c r="S29" i="61"/>
  <c r="T29" i="61" s="1"/>
  <c r="R30" i="61"/>
  <c r="P29" i="63"/>
  <c r="O30" i="63"/>
  <c r="S29" i="63" l="1"/>
  <c r="R30" i="63"/>
  <c r="P30" i="63"/>
  <c r="O31" i="63"/>
  <c r="R31" i="61"/>
  <c r="S30" i="61"/>
  <c r="T30" i="61" s="1"/>
  <c r="BI33" i="1"/>
  <c r="BJ32" i="1"/>
  <c r="S30" i="63" l="1"/>
  <c r="R31" i="63"/>
  <c r="BI34" i="1"/>
  <c r="BJ33" i="1"/>
  <c r="O32" i="63"/>
  <c r="P31" i="63"/>
  <c r="S31" i="61"/>
  <c r="T31" i="61" s="1"/>
  <c r="R32" i="61"/>
  <c r="S31" i="63" l="1"/>
  <c r="R32" i="63"/>
  <c r="O33" i="63"/>
  <c r="P32" i="63"/>
  <c r="BI35" i="1"/>
  <c r="BJ34" i="1"/>
  <c r="R33" i="61"/>
  <c r="S32" i="61"/>
  <c r="T32" i="61" s="1"/>
  <c r="S32" i="63" l="1"/>
  <c r="R33" i="63"/>
  <c r="O34" i="63"/>
  <c r="P33" i="63"/>
  <c r="S33" i="61"/>
  <c r="T33" i="61" s="1"/>
  <c r="R34" i="61"/>
  <c r="BI36" i="1"/>
  <c r="BJ35" i="1"/>
  <c r="S33" i="63" l="1"/>
  <c r="R34" i="63"/>
  <c r="BI37" i="1"/>
  <c r="BJ36" i="1"/>
  <c r="R35" i="61"/>
  <c r="S34" i="61"/>
  <c r="T34" i="61" s="1"/>
  <c r="O35" i="63"/>
  <c r="P34" i="63"/>
  <c r="S34" i="63" l="1"/>
  <c r="R35" i="63"/>
  <c r="S35" i="61"/>
  <c r="T35" i="61" s="1"/>
  <c r="R36" i="61"/>
  <c r="O36" i="63"/>
  <c r="P35" i="63"/>
  <c r="BI38" i="1"/>
  <c r="BJ37" i="1"/>
  <c r="S35" i="63" l="1"/>
  <c r="R36" i="63"/>
  <c r="O37" i="63"/>
  <c r="P36" i="63"/>
  <c r="R37" i="61"/>
  <c r="S36" i="61"/>
  <c r="T36" i="61" s="1"/>
  <c r="BI39" i="1"/>
  <c r="BJ38" i="1"/>
  <c r="S36" i="63" l="1"/>
  <c r="R37" i="63"/>
  <c r="BI40" i="1"/>
  <c r="BJ39" i="1"/>
  <c r="S37" i="61"/>
  <c r="T37" i="61" s="1"/>
  <c r="R38" i="61"/>
  <c r="O38" i="63"/>
  <c r="P37" i="63"/>
  <c r="S37" i="63" l="1"/>
  <c r="R38" i="63"/>
  <c r="R39" i="61"/>
  <c r="S38" i="61"/>
  <c r="T38" i="61" s="1"/>
  <c r="O39" i="63"/>
  <c r="P38" i="63"/>
  <c r="BI41" i="1"/>
  <c r="BJ40" i="1"/>
  <c r="S38" i="63" l="1"/>
  <c r="R39" i="63"/>
  <c r="O40" i="63"/>
  <c r="P39" i="63"/>
  <c r="BI42" i="1"/>
  <c r="BJ41" i="1"/>
  <c r="S39" i="61"/>
  <c r="T39" i="61" s="1"/>
  <c r="R40" i="61"/>
  <c r="S39" i="63" l="1"/>
  <c r="R40" i="63"/>
  <c r="BI43" i="1"/>
  <c r="BJ42" i="1"/>
  <c r="O41" i="63"/>
  <c r="P40" i="63"/>
  <c r="R41" i="61"/>
  <c r="S40" i="61"/>
  <c r="T40" i="61" s="1"/>
  <c r="S40" i="63" l="1"/>
  <c r="R41" i="63"/>
  <c r="O42" i="63"/>
  <c r="P41" i="63"/>
  <c r="S41" i="61"/>
  <c r="T41" i="61" s="1"/>
  <c r="R42" i="61"/>
  <c r="BI44" i="1"/>
  <c r="BJ43" i="1"/>
  <c r="S41" i="63" l="1"/>
  <c r="R42" i="63"/>
  <c r="BJ44" i="1"/>
  <c r="BI45" i="1"/>
  <c r="R43" i="61"/>
  <c r="S42" i="61"/>
  <c r="T42" i="61" s="1"/>
  <c r="O43" i="63"/>
  <c r="P42" i="63"/>
  <c r="S42" i="63" l="1"/>
  <c r="R43" i="63"/>
  <c r="S43" i="61"/>
  <c r="T43" i="61" s="1"/>
  <c r="R44" i="61"/>
  <c r="BJ45" i="1"/>
  <c r="BI46" i="1"/>
  <c r="O44" i="63"/>
  <c r="P43" i="63"/>
  <c r="S43" i="63" l="1"/>
  <c r="R44" i="63"/>
  <c r="O45" i="63"/>
  <c r="P44" i="63"/>
  <c r="BJ46" i="1"/>
  <c r="BI47" i="1"/>
  <c r="BJ47" i="1" s="1"/>
  <c r="S44" i="61"/>
  <c r="T44" i="61" s="1"/>
  <c r="R45" i="61"/>
  <c r="S44" i="63" l="1"/>
  <c r="R45" i="63"/>
  <c r="S45" i="61"/>
  <c r="T45" i="61" s="1"/>
  <c r="R46" i="61"/>
  <c r="O46" i="63"/>
  <c r="P45" i="63"/>
  <c r="S45" i="63" l="1"/>
  <c r="R46" i="63"/>
  <c r="S46" i="61"/>
  <c r="T46" i="61" s="1"/>
  <c r="R47" i="61"/>
  <c r="O47" i="63"/>
  <c r="P46" i="63"/>
  <c r="S46" i="63" l="1"/>
  <c r="R47" i="63"/>
  <c r="O48" i="63"/>
  <c r="P47" i="63"/>
  <c r="S47" i="61"/>
  <c r="T47" i="61" s="1"/>
  <c r="R48" i="61"/>
  <c r="S47" i="63" l="1"/>
  <c r="R48" i="63"/>
  <c r="S48" i="61"/>
  <c r="T48" i="61" s="1"/>
  <c r="R49" i="61"/>
  <c r="P48" i="63"/>
  <c r="O49" i="63"/>
  <c r="R49" i="63" l="1"/>
  <c r="S48" i="63"/>
  <c r="S49" i="61"/>
  <c r="T49" i="61" s="1"/>
  <c r="R50" i="61"/>
  <c r="P49" i="63"/>
  <c r="O50" i="63"/>
  <c r="R50" i="63" l="1"/>
  <c r="S49" i="63"/>
  <c r="P50" i="63"/>
  <c r="O51" i="63"/>
  <c r="S50" i="61"/>
  <c r="T50" i="61" s="1"/>
  <c r="R51" i="61"/>
  <c r="R51" i="63" l="1"/>
  <c r="S50" i="63"/>
  <c r="S51" i="61"/>
  <c r="T51" i="61" s="1"/>
  <c r="R52" i="61"/>
  <c r="P51" i="63"/>
  <c r="O52" i="63"/>
  <c r="R52" i="63" l="1"/>
  <c r="S51" i="63"/>
  <c r="S52" i="61"/>
  <c r="T52" i="61" s="1"/>
  <c r="R53" i="61"/>
  <c r="P52" i="63"/>
  <c r="O53" i="63"/>
  <c r="R53" i="63" l="1"/>
  <c r="S52" i="63"/>
  <c r="P53" i="63"/>
  <c r="O54" i="63"/>
  <c r="S53" i="61"/>
  <c r="T53" i="61" s="1"/>
  <c r="R54" i="61"/>
  <c r="R54" i="63" l="1"/>
  <c r="S53" i="63"/>
  <c r="P54" i="63"/>
  <c r="O55" i="63"/>
  <c r="S54" i="61"/>
  <c r="T54" i="61" s="1"/>
  <c r="R55" i="61"/>
  <c r="R55" i="63" l="1"/>
  <c r="S54" i="63"/>
  <c r="P55" i="63"/>
  <c r="O56" i="63"/>
  <c r="R56" i="61"/>
  <c r="S55" i="61"/>
  <c r="T55" i="61" s="1"/>
  <c r="R56" i="63" l="1"/>
  <c r="S55" i="63"/>
  <c r="S56" i="61"/>
  <c r="T56" i="61" s="1"/>
  <c r="R57" i="61"/>
  <c r="P56" i="63"/>
  <c r="O57" i="63"/>
  <c r="R57" i="63" l="1"/>
  <c r="S56" i="63"/>
  <c r="P57" i="63"/>
  <c r="O58" i="63"/>
  <c r="R58" i="61"/>
  <c r="S57" i="61"/>
  <c r="T57" i="61" s="1"/>
  <c r="R58" i="63" l="1"/>
  <c r="S57" i="63"/>
  <c r="S58" i="61"/>
  <c r="T58" i="61" s="1"/>
  <c r="R59" i="61"/>
  <c r="P58" i="63"/>
  <c r="O59" i="63"/>
  <c r="R59" i="63" l="1"/>
  <c r="S58" i="63"/>
  <c r="R60" i="61"/>
  <c r="S59" i="61"/>
  <c r="T59" i="61" s="1"/>
  <c r="P59" i="63"/>
  <c r="O60" i="63"/>
  <c r="R60" i="63" l="1"/>
  <c r="S59" i="63"/>
  <c r="S60" i="61"/>
  <c r="T60" i="61" s="1"/>
  <c r="R61" i="61"/>
  <c r="P60" i="63"/>
  <c r="O61" i="63"/>
  <c r="R61" i="63" l="1"/>
  <c r="S60" i="63"/>
  <c r="P61" i="63"/>
  <c r="O62" i="63"/>
  <c r="R62" i="61"/>
  <c r="S61" i="61"/>
  <c r="T61" i="61" s="1"/>
  <c r="R62" i="63" l="1"/>
  <c r="S61" i="63"/>
  <c r="P62" i="63"/>
  <c r="O63" i="63"/>
  <c r="S62" i="61"/>
  <c r="T62" i="61" s="1"/>
  <c r="R63" i="61"/>
  <c r="R63" i="63" l="1"/>
  <c r="S62" i="63"/>
  <c r="R64" i="61"/>
  <c r="S63" i="61"/>
  <c r="T63" i="61" s="1"/>
  <c r="P63" i="63"/>
  <c r="O64" i="63"/>
  <c r="R64" i="63" l="1"/>
  <c r="S63" i="63"/>
  <c r="S64" i="61"/>
  <c r="T64" i="61" s="1"/>
  <c r="R65" i="61"/>
  <c r="P64" i="63"/>
  <c r="O65" i="63"/>
  <c r="R65" i="63" l="1"/>
  <c r="S64" i="63"/>
  <c r="P65" i="63"/>
  <c r="O66" i="63"/>
  <c r="R66" i="61"/>
  <c r="S65" i="61"/>
  <c r="T65" i="61" s="1"/>
  <c r="R66" i="63" l="1"/>
  <c r="S65" i="63"/>
  <c r="S66" i="61"/>
  <c r="T66" i="61" s="1"/>
  <c r="R67" i="61"/>
  <c r="P66" i="63"/>
  <c r="O67" i="63"/>
  <c r="R67" i="63" l="1"/>
  <c r="S66" i="63"/>
  <c r="P67" i="63"/>
  <c r="O68" i="63"/>
  <c r="R68" i="61"/>
  <c r="S67" i="61"/>
  <c r="T67" i="61" s="1"/>
  <c r="R68" i="63" l="1"/>
  <c r="S67" i="63"/>
  <c r="P68" i="63"/>
  <c r="O69" i="63"/>
  <c r="S68" i="61"/>
  <c r="T68" i="61" s="1"/>
  <c r="R69" i="61"/>
  <c r="R70" i="61" s="1"/>
  <c r="R69" i="63" l="1"/>
  <c r="S68" i="63"/>
  <c r="S70" i="61"/>
  <c r="R71" i="61"/>
  <c r="P69" i="63"/>
  <c r="O70" i="63"/>
  <c r="O71" i="63" s="1"/>
  <c r="S69" i="61"/>
  <c r="T69" i="61" s="1"/>
  <c r="R70" i="63" l="1"/>
  <c r="S69" i="63"/>
  <c r="S71" i="61"/>
  <c r="T71" i="61" s="1"/>
  <c r="R72" i="61"/>
  <c r="P71" i="63"/>
  <c r="O72" i="63"/>
  <c r="T70" i="61"/>
  <c r="P70" i="63"/>
  <c r="S72" i="61" l="1"/>
  <c r="R73" i="61"/>
  <c r="S73" i="61" s="1"/>
  <c r="T73" i="61" s="1"/>
  <c r="R71" i="63"/>
  <c r="S70" i="63"/>
  <c r="T72" i="61"/>
  <c r="P72" i="63"/>
  <c r="O73" i="63"/>
  <c r="P73" i="63" l="1"/>
  <c r="O74" i="63"/>
  <c r="R72" i="63"/>
  <c r="R73" i="63" s="1"/>
  <c r="S71" i="63"/>
  <c r="P74" i="63" l="1"/>
  <c r="O75" i="63"/>
  <c r="P75" i="63" s="1"/>
  <c r="S73" i="63"/>
  <c r="R74" i="63"/>
  <c r="R75" i="63" s="1"/>
  <c r="S75" i="63" s="1"/>
  <c r="S72" i="63"/>
  <c r="R75" i="61"/>
  <c r="S75" i="61" l="1"/>
  <c r="R76" i="61"/>
  <c r="S76" i="61" s="1"/>
  <c r="S74" i="63"/>
  <c r="O76" i="63"/>
  <c r="T75" i="61"/>
  <c r="P76" i="63" l="1"/>
  <c r="O77" i="63"/>
  <c r="P77" i="63" s="1"/>
  <c r="T76" i="61"/>
  <c r="R76" i="63"/>
  <c r="S76" i="63" l="1"/>
  <c r="R77" i="63"/>
  <c r="S77" i="6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Simplício</author>
  </authors>
  <commentList>
    <comment ref="A29" authorId="0" shapeId="0" xr:uid="{1A6269FE-2D23-4D44-9313-EAC9EA943BD0}">
      <text>
        <r>
          <rPr>
            <b/>
            <sz val="9"/>
            <color indexed="81"/>
            <rFont val="Segoe UI"/>
            <charset val="1"/>
          </rPr>
          <t>Felipe Simplício:</t>
        </r>
        <r>
          <rPr>
            <sz val="9"/>
            <color indexed="81"/>
            <rFont val="Segoe UI"/>
            <charset val="1"/>
          </rPr>
          <t xml:space="preserve">
Acumulado até o 3º trimestre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Moraes Cornelio</author>
    <author>Felipe Simplício</author>
  </authors>
  <commentList>
    <comment ref="M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  <comment ref="B77" authorId="1" shapeId="0" xr:uid="{27E49A91-2536-451C-90D2-A9A6F7F0A081}">
      <text>
        <r>
          <rPr>
            <b/>
            <sz val="9"/>
            <color indexed="81"/>
            <rFont val="Segoe UI"/>
            <charset val="1"/>
          </rPr>
          <t>Felipe Simplício:</t>
        </r>
        <r>
          <rPr>
            <sz val="9"/>
            <color indexed="81"/>
            <rFont val="Segoe UI"/>
            <charset val="1"/>
          </rPr>
          <t xml:space="preserve">
Acumulado até o 3º trimestre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Simplício</author>
  </authors>
  <commentList>
    <comment ref="B76" authorId="0" shapeId="0" xr:uid="{FF1026C7-BBBA-4512-B4D8-9371F1D8B71F}">
      <text>
        <r>
          <rPr>
            <b/>
            <sz val="9"/>
            <color indexed="81"/>
            <rFont val="Segoe UI"/>
            <charset val="1"/>
          </rPr>
          <t>Felipe Simplício:</t>
        </r>
        <r>
          <rPr>
            <sz val="9"/>
            <color indexed="81"/>
            <rFont val="Segoe UI"/>
            <charset val="1"/>
          </rPr>
          <t xml:space="preserve">
Acumulado até o 3º trimestre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Simplício</author>
  </authors>
  <commentList>
    <comment ref="B76" authorId="0" shapeId="0" xr:uid="{06240C78-CD35-41B2-9327-DD13C57308CE}">
      <text>
        <r>
          <rPr>
            <b/>
            <sz val="9"/>
            <color indexed="81"/>
            <rFont val="Segoe UI"/>
            <charset val="1"/>
          </rPr>
          <t>Felipe Simplício:</t>
        </r>
        <r>
          <rPr>
            <sz val="9"/>
            <color indexed="81"/>
            <rFont val="Segoe UI"/>
            <charset val="1"/>
          </rPr>
          <t xml:space="preserve">
Acumulado até o 3º trimestre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Simplício</author>
  </authors>
  <commentList>
    <comment ref="B77" authorId="0" shapeId="0" xr:uid="{23A386EE-2285-4005-B742-39B416F703C9}">
      <text>
        <r>
          <rPr>
            <b/>
            <sz val="9"/>
            <color indexed="81"/>
            <rFont val="Segoe UI"/>
            <charset val="1"/>
          </rPr>
          <t>Felipe Simplício:</t>
        </r>
        <r>
          <rPr>
            <sz val="9"/>
            <color indexed="81"/>
            <rFont val="Segoe UI"/>
            <charset val="1"/>
          </rPr>
          <t xml:space="preserve">
Acumulado até o 3º trimestre</t>
        </r>
      </text>
    </comment>
  </commentList>
</comments>
</file>

<file path=xl/sharedStrings.xml><?xml version="1.0" encoding="utf-8"?>
<sst xmlns="http://schemas.openxmlformats.org/spreadsheetml/2006/main" count="402" uniqueCount="181">
  <si>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</si>
  <si>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</si>
  <si>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</si>
  <si>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</si>
  <si>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</si>
  <si>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</si>
  <si>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</si>
  <si>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</si>
  <si>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</si>
  <si>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</si>
  <si>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</si>
  <si>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</si>
  <si>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</si>
  <si>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</si>
  <si>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</si>
  <si>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</si>
  <si>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</si>
  <si>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</si>
  <si>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</si>
  <si>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</si>
  <si>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</si>
  <si>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</si>
  <si>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</si>
  <si>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</si>
  <si>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</si>
  <si>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</si>
  <si>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</si>
  <si>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</si>
  <si>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</si>
  <si>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</si>
  <si>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</si>
  <si>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</si>
  <si>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</si>
  <si>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</si>
  <si>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</si>
  <si>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</si>
  <si>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</si>
  <si>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</si>
  <si>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</si>
  <si>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</si>
  <si>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</si>
  <si>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</si>
  <si>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</si>
  <si>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</si>
  <si>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</si>
  <si>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</si>
  <si>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</si>
  <si>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</si>
  <si>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</si>
  <si>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</si>
  <si>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</si>
  <si>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</si>
  <si>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</si>
  <si>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</si>
  <si>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</si>
  <si>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</si>
  <si>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</si>
  <si>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</si>
  <si>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</si>
  <si>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</si>
  <si>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</si>
  <si>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</si>
  <si>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</si>
  <si>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</si>
  <si>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</si>
  <si>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</si>
  <si>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</si>
  <si>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</si>
  <si>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</si>
  <si>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</si>
  <si>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</si>
  <si>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</si>
  <si>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</si>
  <si>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</si>
  <si>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</si>
  <si>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</si>
  <si>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</si>
  <si>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</si>
  <si>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</si>
  <si>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</si>
  <si>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</si>
  <si>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</si>
  <si>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</si>
  <si>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</si>
  <si>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</si>
  <si>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</si>
  <si>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</si>
  <si>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</si>
  <si>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</si>
  <si>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</si>
  <si>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</si>
  <si>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</si>
  <si>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</si>
  <si>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</si>
  <si>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</si>
  <si>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</si>
  <si>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</si>
  <si>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</si>
  <si>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</si>
  <si>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</si>
  <si>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</si>
  <si>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</si>
  <si>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</si>
  <si>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</si>
  <si>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</si>
  <si>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</si>
  <si>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</si>
  <si>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</si>
  <si>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</si>
  <si>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</si>
  <si>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</si>
  <si>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</si>
  <si>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</si>
  <si>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</si>
  <si>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</si>
  <si>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</si>
  <si>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</si>
  <si>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(TGI -1) + 1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</si>
  <si>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</si>
  <si>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</si>
  <si>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</si>
  <si>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</si>
  <si>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</si>
  <si>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</si>
  <si>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</si>
  <si>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</si>
  <si>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</si>
  <si>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</si>
  <si>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</si>
  <si>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</si>
  <si>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</si>
  <si>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</si>
  <si>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</si>
  <si>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</si>
  <si>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</si>
  <si>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</si>
  <si>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</si>
  <si>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</si>
  <si>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</si>
  <si>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</si>
  <si>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</si>
  <si>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</si>
  <si>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</si>
  <si>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</si>
  <si>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</si>
  <si>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</si>
  <si>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</si>
  <si>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</si>
  <si>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</si>
  <si>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</si>
  <si>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</si>
  <si>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</si>
  <si>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</si>
  <si>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</si>
  <si>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</si>
  <si>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</si>
  <si>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</si>
  <si>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</si>
  <si>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</si>
  <si>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</si>
  <si>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</si>
  <si>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</si>
  <si>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</si>
  <si>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</si>
  <si>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</si>
  <si>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</si>
  <si>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</si>
  <si>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</si>
  <si>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</si>
  <si>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</si>
  <si>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</si>
  <si>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</si>
  <si>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</si>
  <si>
    <t>2000-2016</t>
  </si>
  <si>
    <t>Tabelas sinóticas retropoladas - 2000-2016 - tabela 5 (componentes do PIB sob as três óticas)</t>
  </si>
  <si>
    <t>2017-2018</t>
  </si>
  <si>
    <t>Abas</t>
  </si>
  <si>
    <t>Dados</t>
  </si>
  <si>
    <t>Cálculo do Pa</t>
  </si>
  <si>
    <t>Cáculos segundo as três metodologias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</si>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</sst>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#,##0.000"/>
    <numFmt numFmtId="175" formatCode="0.000000"/>
    <numFmt numFmtId="176" formatCode="###\ ###\ ##0;\(\-\)\ ###\ ###\ ##0"/>
  </numFmts>
  <fonts count="2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6"/>
      <name val="Univers 45 Light"/>
      <family val="2"/>
    </font>
    <font>
      <sz val="6"/>
      <name val="Univers 55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7" fillId="0" borderId="0"/>
  </cellStyleXfs>
  <cellXfs count="359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165" fontId="7" fillId="0" borderId="0" xfId="0" applyNumberFormat="1" applyFont="1" applyFill="1"/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5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5" applyNumberFormat="1" applyFont="1"/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5" fontId="7" fillId="0" borderId="1" xfId="0" applyNumberFormat="1" applyFont="1" applyBorder="1" applyAlignment="1">
      <alignment horizontal="center" wrapText="1"/>
    </xf>
    <xf numFmtId="173" fontId="7" fillId="0" borderId="1" xfId="5" applyNumberFormat="1" applyFont="1" applyBorder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2" borderId="3" xfId="0" applyNumberFormat="1" applyFont="1" applyFill="1" applyBorder="1" applyAlignment="1">
      <alignment horizontal="center" vertical="center" wrapText="1"/>
    </xf>
    <xf numFmtId="166" fontId="2" fillId="22" borderId="2" xfId="0" applyNumberFormat="1" applyFont="1" applyFill="1" applyBorder="1" applyAlignment="1">
      <alignment horizontal="center" vertical="center" wrapText="1"/>
    </xf>
    <xf numFmtId="166" fontId="2" fillId="22" borderId="17" xfId="0" applyNumberFormat="1" applyFont="1" applyFill="1" applyBorder="1" applyAlignment="1">
      <alignment horizontal="center" vertical="center" wrapText="1"/>
    </xf>
    <xf numFmtId="166" fontId="2" fillId="22" borderId="4" xfId="0" applyNumberFormat="1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2" borderId="4" xfId="0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3" borderId="4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/>
    </xf>
    <xf numFmtId="0" fontId="6" fillId="23" borderId="3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4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5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5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76" fontId="18" fillId="0" borderId="0" xfId="0" applyNumberFormat="1" applyFont="1" applyFill="1" applyBorder="1" applyAlignment="1">
      <alignment vertical="center"/>
    </xf>
    <xf numFmtId="176" fontId="19" fillId="0" borderId="0" xfId="0" applyNumberFormat="1" applyFont="1" applyFill="1" applyBorder="1" applyAlignment="1">
      <alignment vertical="center"/>
    </xf>
    <xf numFmtId="0" fontId="0" fillId="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4" fillId="10" borderId="15" xfId="0" applyFont="1" applyFill="1" applyBorder="1" applyAlignment="1">
      <alignment wrapText="1"/>
    </xf>
    <xf numFmtId="0" fontId="6" fillId="13" borderId="6" xfId="0" applyFont="1" applyFill="1" applyBorder="1" applyAlignment="1"/>
    <xf numFmtId="0" fontId="7" fillId="0" borderId="0" xfId="0" applyFont="1" applyFill="1" applyBorder="1"/>
    <xf numFmtId="0" fontId="6" fillId="10" borderId="5" xfId="0" applyFont="1" applyFill="1" applyBorder="1" applyAlignment="1">
      <alignment wrapText="1"/>
    </xf>
    <xf numFmtId="166" fontId="2" fillId="18" borderId="10" xfId="0" applyNumberFormat="1" applyFont="1" applyFill="1" applyBorder="1" applyAlignment="1">
      <alignment horizontal="center" vertical="center" wrapText="1"/>
    </xf>
    <xf numFmtId="173" fontId="7" fillId="0" borderId="0" xfId="5" applyNumberFormat="1" applyFont="1" applyBorder="1"/>
    <xf numFmtId="1" fontId="7" fillId="0" borderId="0" xfId="0" applyNumberFormat="1" applyFont="1" applyFill="1" applyBorder="1"/>
    <xf numFmtId="1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 wrapText="1"/>
    </xf>
    <xf numFmtId="172" fontId="7" fillId="0" borderId="1" xfId="0" applyNumberFormat="1" applyFont="1" applyBorder="1"/>
    <xf numFmtId="10" fontId="7" fillId="0" borderId="1" xfId="5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7" fillId="8" borderId="8" xfId="0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/>
    <xf numFmtId="173" fontId="7" fillId="0" borderId="8" xfId="5" applyNumberFormat="1" applyFont="1" applyBorder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3" borderId="14" xfId="0" applyFont="1" applyFill="1" applyBorder="1" applyAlignment="1">
      <alignment horizontal="center"/>
    </xf>
    <xf numFmtId="0" fontId="6" fillId="23" borderId="0" xfId="0" applyFont="1" applyFill="1" applyBorder="1" applyAlignment="1">
      <alignment horizontal="center"/>
    </xf>
    <xf numFmtId="0" fontId="6" fillId="23" borderId="6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7">
    <cellStyle name="Normal" xfId="0" builtinId="0"/>
    <cellStyle name="Normal 2" xfId="2" xr:uid="{00000000-0005-0000-0000-000001000000}"/>
    <cellStyle name="Normal 3" xfId="1" xr:uid="{00000000-0005-0000-0000-000002000000}"/>
    <cellStyle name="Normal 4" xfId="6" xr:uid="{00000000-0005-0000-0000-000003000000}"/>
    <cellStyle name="Normal_quadro04B" xfId="4" xr:uid="{00000000-0005-0000-0000-000004000000}"/>
    <cellStyle name="Porcentagem" xfId="5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alcChain" Target="calcChain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26224"/>
        <c:axId val="1485439824"/>
      </c:barChart>
      <c:catAx>
        <c:axId val="148542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439824"/>
        <c:crosses val="autoZero"/>
        <c:auto val="1"/>
        <c:lblAlgn val="ctr"/>
        <c:lblOffset val="100"/>
        <c:noMultiLvlLbl val="0"/>
      </c:catAx>
      <c:valAx>
        <c:axId val="1485439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8542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90'!$B$2:$B$77</c:f>
              <c:numCache>
                <c:formatCode>General</c:formatCode>
                <c:ptCount val="7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cat>
          <c:val>
            <c:numRef>
              <c:f>'SNA 2008 - Pa calculado até 90'!$S$2:$S$77</c:f>
              <c:numCache>
                <c:formatCode>0.0</c:formatCode>
                <c:ptCount val="76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96.348369449763396</c:v>
                </c:pt>
                <c:pt idx="54">
                  <c:v>95.897123681191104</c:v>
                </c:pt>
                <c:pt idx="55">
                  <c:v>96.199292432612623</c:v>
                </c:pt>
                <c:pt idx="56">
                  <c:v>95.976860602158084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97.093121995197023</c:v>
                </c:pt>
                <c:pt idx="70">
                  <c:v>97.60138561532294</c:v>
                </c:pt>
                <c:pt idx="71">
                  <c:v>97.686990225866765</c:v>
                </c:pt>
                <c:pt idx="72">
                  <c:v>97.225328680377274</c:v>
                </c:pt>
                <c:pt idx="73">
                  <c:v>97.350596820860318</c:v>
                </c:pt>
                <c:pt idx="74">
                  <c:v>99.399208805207607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90'!$B$2:$B$77</c:f>
              <c:numCache>
                <c:formatCode>General</c:formatCode>
                <c:ptCount val="7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cat>
          <c:val>
            <c:numRef>
              <c:f>'Kohli (2008) t - Pa calc até 90'!$O$3:$O$77</c:f>
              <c:numCache>
                <c:formatCode>0.000</c:formatCode>
                <c:ptCount val="75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99.378111826444055</c:v>
                </c:pt>
                <c:pt idx="64">
                  <c:v>100.1913916333654</c:v>
                </c:pt>
                <c:pt idx="65">
                  <c:v>99.621467419167729</c:v>
                </c:pt>
                <c:pt idx="66">
                  <c:v>99.290850189774957</c:v>
                </c:pt>
                <c:pt idx="67">
                  <c:v>98.813421809081589</c:v>
                </c:pt>
                <c:pt idx="68">
                  <c:v>97.546733785753887</c:v>
                </c:pt>
                <c:pt idx="69">
                  <c:v>97.522116070358621</c:v>
                </c:pt>
                <c:pt idx="70">
                  <c:v>98.007130931345998</c:v>
                </c:pt>
                <c:pt idx="71">
                  <c:v>98.101729785054843</c:v>
                </c:pt>
                <c:pt idx="72">
                  <c:v>97.630435152914615</c:v>
                </c:pt>
                <c:pt idx="73">
                  <c:v>97.768672317039218</c:v>
                </c:pt>
                <c:pt idx="74">
                  <c:v>100.13191428690136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90'!$B$2:$B$77</c:f>
              <c:numCache>
                <c:formatCode>General</c:formatCode>
                <c:ptCount val="7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cat>
          <c:val>
            <c:numRef>
              <c:f>'Reinsdorf (2009) - Pa calc 90'!$S$2:$S$77</c:f>
              <c:numCache>
                <c:formatCode>0.00</c:formatCode>
                <c:ptCount val="76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98.290909910968736</c:v>
                </c:pt>
                <c:pt idx="64">
                  <c:v>99.069094447800211</c:v>
                </c:pt>
                <c:pt idx="65">
                  <c:v>98.53061963650778</c:v>
                </c:pt>
                <c:pt idx="66">
                  <c:v>98.205861695223319</c:v>
                </c:pt>
                <c:pt idx="67">
                  <c:v>97.719112033974724</c:v>
                </c:pt>
                <c:pt idx="68">
                  <c:v>96.560624675945661</c:v>
                </c:pt>
                <c:pt idx="69">
                  <c:v>96.535504037409936</c:v>
                </c:pt>
                <c:pt idx="70">
                  <c:v>97.038389616582634</c:v>
                </c:pt>
                <c:pt idx="71">
                  <c:v>97.123426235116</c:v>
                </c:pt>
                <c:pt idx="72">
                  <c:v>96.662166022368112</c:v>
                </c:pt>
                <c:pt idx="73">
                  <c:v>96.786744944337187</c:v>
                </c:pt>
                <c:pt idx="74">
                  <c:v>98.754642279674982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95760"/>
        <c:axId val="1665880528"/>
      </c:lineChart>
      <c:catAx>
        <c:axId val="16658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665880528"/>
        <c:crosses val="autoZero"/>
        <c:auto val="1"/>
        <c:lblAlgn val="ctr"/>
        <c:lblOffset val="100"/>
        <c:noMultiLvlLbl val="0"/>
      </c:catAx>
      <c:valAx>
        <c:axId val="1665880528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665895760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90'!$B$3:$B$77</c:f>
              <c:numCache>
                <c:formatCode>General</c:formatCode>
                <c:ptCount val="75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'SNA 2008 - Pa calculado até 90'!$T$3:$T$76</c:f>
              <c:numCache>
                <c:formatCode>0.00%</c:formatCode>
                <c:ptCount val="74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-4.5982020716743843E-3</c:v>
                </c:pt>
                <c:pt idx="53">
                  <c:v>-4.6834811128544374E-3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-2.6008650030684421E-4</c:v>
                </c:pt>
                <c:pt idx="69">
                  <c:v>5.2348056142541566E-3</c:v>
                </c:pt>
                <c:pt idx="70">
                  <c:v>8.7708396765195928E-4</c:v>
                </c:pt>
                <c:pt idx="71">
                  <c:v>-4.7259265990492461E-3</c:v>
                </c:pt>
                <c:pt idx="72">
                  <c:v>1.2884311339780297E-3</c:v>
                </c:pt>
                <c:pt idx="73">
                  <c:v>2.1043651002130348E-2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90'!$B$3:$B$77</c:f>
              <c:numCache>
                <c:formatCode>General</c:formatCode>
                <c:ptCount val="75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'Kohli (2008) t - Pa calc até 90'!$P$4:$P$77</c:f>
              <c:numCache>
                <c:formatCode>0.0%</c:formatCode>
                <c:ptCount val="74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1.5105828144526434E-2</c:v>
                </c:pt>
                <c:pt idx="63">
                  <c:v>8.1836914786796999E-3</c:v>
                </c:pt>
                <c:pt idx="64">
                  <c:v>-5.6883551062272275E-3</c:v>
                </c:pt>
                <c:pt idx="65">
                  <c:v>-3.3187347863655736E-3</c:v>
                </c:pt>
                <c:pt idx="66">
                  <c:v>-4.8083824418952981E-3</c:v>
                </c:pt>
                <c:pt idx="67">
                  <c:v>-1.2818987543767979E-2</c:v>
                </c:pt>
                <c:pt idx="68">
                  <c:v>-2.5236842321485486E-4</c:v>
                </c:pt>
                <c:pt idx="69">
                  <c:v>4.9733832747995699E-3</c:v>
                </c:pt>
                <c:pt idx="70">
                  <c:v>9.6522419144284832E-4</c:v>
                </c:pt>
                <c:pt idx="71">
                  <c:v>-4.8041419164865928E-3</c:v>
                </c:pt>
                <c:pt idx="72">
                  <c:v>1.4159228513945799E-3</c:v>
                </c:pt>
                <c:pt idx="73">
                  <c:v>2.417177111906299E-2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90'!$B$3:$B$77</c:f>
              <c:numCache>
                <c:formatCode>General</c:formatCode>
                <c:ptCount val="75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'Reinsdorf (2009) - Pa calc 90'!$Q$3:$Q$77</c:f>
              <c:numCache>
                <c:formatCode>0.00%</c:formatCode>
                <c:ptCount val="75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3.8497141850451046E-4</c:v>
                </c:pt>
                <c:pt idx="50">
                  <c:v>-1.461441165321467E-3</c:v>
                </c:pt>
                <c:pt idx="51">
                  <c:v>-1.2990681728923575E-2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1.6256184065787639E-2</c:v>
                </c:pt>
                <c:pt idx="63">
                  <c:v>7.9171567089606123E-3</c:v>
                </c:pt>
                <c:pt idx="64">
                  <c:v>-5.4353460510951452E-3</c:v>
                </c:pt>
                <c:pt idx="65">
                  <c:v>-3.2960103415824254E-3</c:v>
                </c:pt>
                <c:pt idx="66">
                  <c:v>-4.9564216722541203E-3</c:v>
                </c:pt>
                <c:pt idx="67">
                  <c:v>-1.1855279217296713E-2</c:v>
                </c:pt>
                <c:pt idx="68">
                  <c:v>-2.6015405989791694E-4</c:v>
                </c:pt>
                <c:pt idx="69">
                  <c:v>5.2093329204332892E-3</c:v>
                </c:pt>
                <c:pt idx="70">
                  <c:v>8.763193502010283E-4</c:v>
                </c:pt>
                <c:pt idx="71">
                  <c:v>-4.749216853524859E-3</c:v>
                </c:pt>
                <c:pt idx="72">
                  <c:v>1.2888074734457118E-3</c:v>
                </c:pt>
                <c:pt idx="73">
                  <c:v>2.0332302077826245E-2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81072"/>
        <c:axId val="1665882160"/>
      </c:lineChart>
      <c:catAx>
        <c:axId val="16658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1665882160"/>
        <c:crosses val="autoZero"/>
        <c:auto val="1"/>
        <c:lblAlgn val="ctr"/>
        <c:lblOffset val="100"/>
        <c:tickLblSkip val="3"/>
        <c:noMultiLvlLbl val="0"/>
      </c:catAx>
      <c:valAx>
        <c:axId val="1665882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665881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90'!$B$4:$B$77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'Kohli (2008) t - Pa calc até 90'!$K$4:$K$77</c:f>
              <c:numCache>
                <c:formatCode>0,000</c:formatCode>
                <c:ptCount val="74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-4.6958304655379297E-4</c:v>
                </c:pt>
                <c:pt idx="50">
                  <c:v>-1.8392890017523836E-3</c:v>
                </c:pt>
                <c:pt idx="51">
                  <c:v>-1.0998519862814551E-2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1.4133003745318541E-2</c:v>
                </c:pt>
                <c:pt idx="63">
                  <c:v>8.3723232433901649E-3</c:v>
                </c:pt>
                <c:pt idx="64">
                  <c:v>-5.0028041803891294E-3</c:v>
                </c:pt>
                <c:pt idx="65">
                  <c:v>-3.1211270254076673E-3</c:v>
                </c:pt>
                <c:pt idx="66">
                  <c:v>-5.5112957908288063E-3</c:v>
                </c:pt>
                <c:pt idx="67">
                  <c:v>-1.1881303652846771E-2</c:v>
                </c:pt>
                <c:pt idx="68">
                  <c:v>5.3605034734873905E-5</c:v>
                </c:pt>
                <c:pt idx="69">
                  <c:v>5.2997942691698193E-3</c:v>
                </c:pt>
                <c:pt idx="70">
                  <c:v>4.391385632629409E-4</c:v>
                </c:pt>
                <c:pt idx="71">
                  <c:v>-4.7249675622184446E-3</c:v>
                </c:pt>
                <c:pt idx="72">
                  <c:v>3.5875928537759037E-4</c:v>
                </c:pt>
                <c:pt idx="73">
                  <c:v>2.0869665656620236E-2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A35-BD6F-A547030506BB}"/>
            </c:ext>
          </c:extLst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90'!$B$4:$B$77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'Reinsdorf (2009) - Pa calc 90'!$N$3:$N$77</c:f>
              <c:numCache>
                <c:formatCode>00,000</c:formatCode>
                <c:ptCount val="75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-4.8524693301500743E-4</c:v>
                </c:pt>
                <c:pt idx="50">
                  <c:v>-1.8710122865406489E-3</c:v>
                </c:pt>
                <c:pt idx="51">
                  <c:v>-8.0959743497411949E-3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1.535980597899746E-2</c:v>
                </c:pt>
                <c:pt idx="63">
                  <c:v>8.1359228442568071E-3</c:v>
                </c:pt>
                <c:pt idx="64">
                  <c:v>-4.7513647149319323E-3</c:v>
                </c:pt>
                <c:pt idx="65">
                  <c:v>-3.0937771202459549E-3</c:v>
                </c:pt>
                <c:pt idx="66">
                  <c:v>-5.6567940850529592E-3</c:v>
                </c:pt>
                <c:pt idx="67">
                  <c:v>-1.087857680641203E-2</c:v>
                </c:pt>
                <c:pt idx="68">
                  <c:v>5.7870418350532771E-5</c:v>
                </c:pt>
                <c:pt idx="69">
                  <c:v>5.5561856368996753E-3</c:v>
                </c:pt>
                <c:pt idx="70">
                  <c:v>3.8426792322131801E-4</c:v>
                </c:pt>
                <c:pt idx="71">
                  <c:v>-4.6591015368013938E-3</c:v>
                </c:pt>
                <c:pt idx="72">
                  <c:v>3.0849436283566687E-4</c:v>
                </c:pt>
                <c:pt idx="73">
                  <c:v>1.7563965761774804E-2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E-4A35-BD6F-A5470305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900656"/>
        <c:axId val="1665876720"/>
      </c:lineChart>
      <c:catAx>
        <c:axId val="166590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76720"/>
        <c:crosses val="autoZero"/>
        <c:auto val="1"/>
        <c:lblAlgn val="ctr"/>
        <c:lblOffset val="100"/>
        <c:noMultiLvlLbl val="0"/>
      </c:catAx>
      <c:valAx>
        <c:axId val="166587672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900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90'!$B$4:$B$77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'Kohli (2008) t - Pa calc até 90'!$L$4:$L$77</c:f>
              <c:numCache>
                <c:formatCode>0.000</c:formatCode>
                <c:ptCount val="74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8.5601988194280651E-4</c:v>
                </c:pt>
                <c:pt idx="50">
                  <c:v>4.0608340905013145E-4</c:v>
                </c:pt>
                <c:pt idx="51">
                  <c:v>-5.684028104448448E-3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8.5986749509963636E-4</c:v>
                </c:pt>
                <c:pt idx="63">
                  <c:v>-2.2193658693936858E-4</c:v>
                </c:pt>
                <c:pt idx="64">
                  <c:v>-7.0179123412202147E-4</c:v>
                </c:pt>
                <c:pt idx="65">
                  <c:v>-2.0312697583903776E-4</c:v>
                </c:pt>
                <c:pt idx="66">
                  <c:v>6.9131588645479343E-4</c:v>
                </c:pt>
                <c:pt idx="67">
                  <c:v>-1.0205560987209903E-3</c:v>
                </c:pt>
                <c:pt idx="68">
                  <c:v>-3.0600530821904955E-4</c:v>
                </c:pt>
                <c:pt idx="69">
                  <c:v>-3.3873741252822938E-4</c:v>
                </c:pt>
                <c:pt idx="70">
                  <c:v>5.2562009884600611E-4</c:v>
                </c:pt>
                <c:pt idx="71">
                  <c:v>-9.0751337240126313E-5</c:v>
                </c:pt>
                <c:pt idx="72">
                  <c:v>1.0561620924845164E-3</c:v>
                </c:pt>
                <c:pt idx="73">
                  <c:v>3.014592126497287E-3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A-4C03-B8D0-42C05CF5C070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90'!$B$4:$B$77</c:f>
              <c:numCache>
                <c:formatCode>General</c:formatCode>
                <c:ptCount val="7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</c:numCache>
            </c:numRef>
          </c:cat>
          <c:val>
            <c:numRef>
              <c:f>'Reinsdorf (2009) - Pa calc 90'!$O$3:$O$77</c:f>
              <c:numCache>
                <c:formatCode>0.0000</c:formatCode>
                <c:ptCount val="75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8.7021835151951789E-4</c:v>
                </c:pt>
                <c:pt idx="50">
                  <c:v>4.09571121219182E-4</c:v>
                </c:pt>
                <c:pt idx="51">
                  <c:v>-4.8947073791823807E-3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8.9637808679017745E-4</c:v>
                </c:pt>
                <c:pt idx="63">
                  <c:v>-2.1876613529619435E-4</c:v>
                </c:pt>
                <c:pt idx="64">
                  <c:v>-6.8398133616321289E-4</c:v>
                </c:pt>
                <c:pt idx="65">
                  <c:v>-2.0223322133647051E-4</c:v>
                </c:pt>
                <c:pt idx="66">
                  <c:v>7.0037241279883916E-4</c:v>
                </c:pt>
                <c:pt idx="67">
                  <c:v>-9.76702410884684E-4</c:v>
                </c:pt>
                <c:pt idx="68">
                  <c:v>-3.1802447824844972E-4</c:v>
                </c:pt>
                <c:pt idx="69">
                  <c:v>-3.4685271646638652E-4</c:v>
                </c:pt>
                <c:pt idx="70">
                  <c:v>4.9205142697971024E-4</c:v>
                </c:pt>
                <c:pt idx="71">
                  <c:v>-9.0115316723465028E-5</c:v>
                </c:pt>
                <c:pt idx="72">
                  <c:v>9.8031311061004501E-4</c:v>
                </c:pt>
                <c:pt idx="73">
                  <c:v>2.768336316051443E-3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A-4C03-B8D0-42C05CF5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98480"/>
        <c:axId val="1665887600"/>
      </c:lineChart>
      <c:catAx>
        <c:axId val="166589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7600"/>
        <c:crosses val="autoZero"/>
        <c:auto val="1"/>
        <c:lblAlgn val="ctr"/>
        <c:lblOffset val="100"/>
        <c:noMultiLvlLbl val="0"/>
      </c:catAx>
      <c:valAx>
        <c:axId val="166588760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8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88144"/>
        <c:axId val="1665879440"/>
      </c:barChart>
      <c:catAx>
        <c:axId val="1665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879440"/>
        <c:crosses val="autoZero"/>
        <c:auto val="1"/>
        <c:lblAlgn val="ctr"/>
        <c:lblOffset val="100"/>
        <c:noMultiLvlLbl val="0"/>
      </c:catAx>
      <c:valAx>
        <c:axId val="1665879440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88814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444-8AC2-FE1D37349A12}"/>
            </c:ext>
          </c:extLst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0-4444-8AC2-FE1D3734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88688"/>
        <c:axId val="1665878352"/>
      </c:barChart>
      <c:catAx>
        <c:axId val="166588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78352"/>
        <c:crosses val="autoZero"/>
        <c:auto val="1"/>
        <c:lblAlgn val="ctr"/>
        <c:lblOffset val="100"/>
        <c:noMultiLvlLbl val="0"/>
      </c:catAx>
      <c:valAx>
        <c:axId val="16658783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8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90'!$B$47:$B$77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'Kohli (2008) t - Pa calc até 90'!$K$47:$K$77</c:f>
              <c:numCache>
                <c:formatCode>0.000</c:formatCode>
                <c:ptCount val="31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-4.6958304655379297E-4</c:v>
                </c:pt>
                <c:pt idx="7">
                  <c:v>-1.8392890017523836E-3</c:v>
                </c:pt>
                <c:pt idx="8">
                  <c:v>-1.0998519862814551E-2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1.4133003745318541E-2</c:v>
                </c:pt>
                <c:pt idx="20">
                  <c:v>8.3723232433901649E-3</c:v>
                </c:pt>
                <c:pt idx="21">
                  <c:v>-5.0028041803891294E-3</c:v>
                </c:pt>
                <c:pt idx="22">
                  <c:v>-3.1211270254076673E-3</c:v>
                </c:pt>
                <c:pt idx="23">
                  <c:v>-5.5112957908288063E-3</c:v>
                </c:pt>
                <c:pt idx="24">
                  <c:v>-1.1881303652846771E-2</c:v>
                </c:pt>
                <c:pt idx="25">
                  <c:v>5.3605034734873905E-5</c:v>
                </c:pt>
                <c:pt idx="26">
                  <c:v>5.2997942691698193E-3</c:v>
                </c:pt>
                <c:pt idx="27">
                  <c:v>4.391385632629409E-4</c:v>
                </c:pt>
                <c:pt idx="28">
                  <c:v>-4.7249675622184446E-3</c:v>
                </c:pt>
                <c:pt idx="29">
                  <c:v>3.5875928537759037E-4</c:v>
                </c:pt>
                <c:pt idx="30">
                  <c:v>2.0869665656620236E-2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8-4F16-995E-C40EBE67E95A}"/>
            </c:ext>
          </c:extLst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90'!$B$47:$B$77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'Kohli (2008) t - Pa calc até 90'!$L$47:$L$77</c:f>
              <c:numCache>
                <c:formatCode>0.000</c:formatCode>
                <c:ptCount val="31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8.5601988194280651E-4</c:v>
                </c:pt>
                <c:pt idx="7">
                  <c:v>4.0608340905013145E-4</c:v>
                </c:pt>
                <c:pt idx="8">
                  <c:v>-5.684028104448448E-3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8.5986749509963636E-4</c:v>
                </c:pt>
                <c:pt idx="20">
                  <c:v>-2.2193658693936858E-4</c:v>
                </c:pt>
                <c:pt idx="21">
                  <c:v>-7.0179123412202147E-4</c:v>
                </c:pt>
                <c:pt idx="22">
                  <c:v>-2.0312697583903776E-4</c:v>
                </c:pt>
                <c:pt idx="23">
                  <c:v>6.9131588645479343E-4</c:v>
                </c:pt>
                <c:pt idx="24">
                  <c:v>-1.0205560987209903E-3</c:v>
                </c:pt>
                <c:pt idx="25">
                  <c:v>-3.0600530821904955E-4</c:v>
                </c:pt>
                <c:pt idx="26">
                  <c:v>-3.3873741252822938E-4</c:v>
                </c:pt>
                <c:pt idx="27">
                  <c:v>5.2562009884600611E-4</c:v>
                </c:pt>
                <c:pt idx="28">
                  <c:v>-9.0751337240126313E-5</c:v>
                </c:pt>
                <c:pt idx="29">
                  <c:v>1.0561620924845164E-3</c:v>
                </c:pt>
                <c:pt idx="30">
                  <c:v>3.014592126497287E-3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8-4F16-995E-C40EBE67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99024"/>
        <c:axId val="1665889232"/>
      </c:barChart>
      <c:catAx>
        <c:axId val="166589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9232"/>
        <c:crosses val="autoZero"/>
        <c:auto val="1"/>
        <c:lblAlgn val="ctr"/>
        <c:lblOffset val="100"/>
        <c:noMultiLvlLbl val="0"/>
      </c:catAx>
      <c:valAx>
        <c:axId val="166588923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5905552"/>
        <c:axId val="1665877808"/>
      </c:barChart>
      <c:catAx>
        <c:axId val="16659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877808"/>
        <c:crosses val="autoZero"/>
        <c:auto val="1"/>
        <c:lblAlgn val="ctr"/>
        <c:lblOffset val="100"/>
        <c:noMultiLvlLbl val="0"/>
      </c:catAx>
      <c:valAx>
        <c:axId val="1665877808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90555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F8A-8065-D3D739ECB304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F8A-8065-D3D739EC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93584"/>
        <c:axId val="1665889776"/>
      </c:barChart>
      <c:catAx>
        <c:axId val="166589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9776"/>
        <c:crosses val="autoZero"/>
        <c:auto val="1"/>
        <c:lblAlgn val="ctr"/>
        <c:lblOffset val="100"/>
        <c:noMultiLvlLbl val="0"/>
      </c:catAx>
      <c:valAx>
        <c:axId val="166588977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3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90'!$B$46:$B$76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'Reinsdorf (2009) - Pa calc 90'!$N$46:$N$76</c:f>
              <c:numCache>
                <c:formatCode>0.0000</c:formatCode>
                <c:ptCount val="31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-4.8524693301500743E-4</c:v>
                </c:pt>
                <c:pt idx="7">
                  <c:v>-1.8710122865406489E-3</c:v>
                </c:pt>
                <c:pt idx="8">
                  <c:v>-8.0959743497411949E-3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1.535980597899746E-2</c:v>
                </c:pt>
                <c:pt idx="20">
                  <c:v>8.1359228442568071E-3</c:v>
                </c:pt>
                <c:pt idx="21">
                  <c:v>-4.7513647149319323E-3</c:v>
                </c:pt>
                <c:pt idx="22">
                  <c:v>-3.0937771202459549E-3</c:v>
                </c:pt>
                <c:pt idx="23">
                  <c:v>-5.6567940850529592E-3</c:v>
                </c:pt>
                <c:pt idx="24">
                  <c:v>-1.087857680641203E-2</c:v>
                </c:pt>
                <c:pt idx="25">
                  <c:v>5.7870418350532771E-5</c:v>
                </c:pt>
                <c:pt idx="26">
                  <c:v>5.5561856368996753E-3</c:v>
                </c:pt>
                <c:pt idx="27">
                  <c:v>3.8426792322131801E-4</c:v>
                </c:pt>
                <c:pt idx="28">
                  <c:v>-4.6591015368013938E-3</c:v>
                </c:pt>
                <c:pt idx="29">
                  <c:v>3.0849436283566687E-4</c:v>
                </c:pt>
                <c:pt idx="30">
                  <c:v>1.7563965761774804E-2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9-4244-867D-6DD8B4C3A360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90'!$B$46:$B$76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'Reinsdorf (2009) - Pa calc 90'!$O$46:$O$76</c:f>
              <c:numCache>
                <c:formatCode>0.0000</c:formatCode>
                <c:ptCount val="31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8.7021835151951789E-4</c:v>
                </c:pt>
                <c:pt idx="7">
                  <c:v>4.09571121219182E-4</c:v>
                </c:pt>
                <c:pt idx="8">
                  <c:v>-4.8947073791823807E-3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8.9637808679017745E-4</c:v>
                </c:pt>
                <c:pt idx="20">
                  <c:v>-2.1876613529619435E-4</c:v>
                </c:pt>
                <c:pt idx="21">
                  <c:v>-6.8398133616321289E-4</c:v>
                </c:pt>
                <c:pt idx="22">
                  <c:v>-2.0223322133647051E-4</c:v>
                </c:pt>
                <c:pt idx="23">
                  <c:v>7.0037241279883916E-4</c:v>
                </c:pt>
                <c:pt idx="24">
                  <c:v>-9.76702410884684E-4</c:v>
                </c:pt>
                <c:pt idx="25">
                  <c:v>-3.1802447824844972E-4</c:v>
                </c:pt>
                <c:pt idx="26">
                  <c:v>-3.4685271646638652E-4</c:v>
                </c:pt>
                <c:pt idx="27">
                  <c:v>4.9205142697971024E-4</c:v>
                </c:pt>
                <c:pt idx="28">
                  <c:v>-9.0115316723465028E-5</c:v>
                </c:pt>
                <c:pt idx="29">
                  <c:v>9.8031311061004501E-4</c:v>
                </c:pt>
                <c:pt idx="30">
                  <c:v>2.768336316051443E-3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9-4244-867D-6DD8B4C3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82704"/>
        <c:axId val="1665894672"/>
      </c:barChart>
      <c:catAx>
        <c:axId val="166588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94672"/>
        <c:crosses val="autoZero"/>
        <c:auto val="1"/>
        <c:lblAlgn val="ctr"/>
        <c:lblOffset val="100"/>
        <c:noMultiLvlLbl val="0"/>
      </c:catAx>
      <c:valAx>
        <c:axId val="1665894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8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workbookViewId="0">
      <selection activeCell="D21" sqref="D21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79</v>
      </c>
      <c r="F3" s="1" t="s">
        <v>1</v>
      </c>
    </row>
    <row r="4" spans="2:7" ht="47.25" customHeight="1">
      <c r="B4" s="1" t="s">
        <v>3</v>
      </c>
      <c r="C4" t="s">
        <v>173</v>
      </c>
      <c r="D4" s="2" t="s">
        <v>7</v>
      </c>
      <c r="E4" s="2" t="s">
        <v>8</v>
      </c>
      <c r="F4" s="2" t="s">
        <v>9</v>
      </c>
      <c r="G4" s="67" t="s">
        <v>174</v>
      </c>
    </row>
    <row r="5" spans="2:7">
      <c r="B5" s="1" t="s">
        <v>10</v>
      </c>
      <c r="C5" t="s">
        <v>11</v>
      </c>
      <c r="D5" s="2" t="s">
        <v>12</v>
      </c>
      <c r="E5" s="2" t="s">
        <v>8</v>
      </c>
      <c r="F5" s="2" t="s">
        <v>9</v>
      </c>
    </row>
    <row r="6" spans="2:7">
      <c r="B6" s="1" t="s">
        <v>10</v>
      </c>
      <c r="C6" t="s">
        <v>175</v>
      </c>
      <c r="D6" s="2" t="s">
        <v>12</v>
      </c>
      <c r="E6" s="2" t="s">
        <v>8</v>
      </c>
      <c r="F6" s="2" t="s">
        <v>9</v>
      </c>
    </row>
    <row r="7" spans="2:7">
      <c r="C7" t="s">
        <v>176</v>
      </c>
    </row>
    <row r="8" spans="2:7">
      <c r="B8" s="305"/>
      <c r="C8" t="s">
        <v>177</v>
      </c>
    </row>
    <row r="9" spans="2:7">
      <c r="B9" s="306"/>
      <c r="C9" t="s">
        <v>178</v>
      </c>
    </row>
    <row r="10" spans="2:7">
      <c r="B10" s="307"/>
      <c r="C10" t="s">
        <v>179</v>
      </c>
    </row>
    <row r="11" spans="2:7">
      <c r="B11" s="308"/>
      <c r="C11" t="s">
        <v>180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BK50"/>
  <sheetViews>
    <sheetView workbookViewId="0">
      <pane xSplit="1" ySplit="3" topLeftCell="AD4" activePane="bottomRight" state="frozen"/>
      <selection activeCell="U5" sqref="U5"/>
      <selection pane="topRight" activeCell="U5" sqref="U5"/>
      <selection pane="bottomLeft" activeCell="U5" sqref="U5"/>
      <selection pane="bottomRight" activeCell="AF5" sqref="AF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2" customWidth="1"/>
    <col min="19" max="19" width="20.7109375" style="92" customWidth="1"/>
    <col min="20" max="20" width="24.140625" style="92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3" customFormat="1" ht="15.7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28</v>
      </c>
      <c r="K1" s="17"/>
      <c r="L1" s="17"/>
      <c r="M1" s="17"/>
      <c r="N1" s="17"/>
      <c r="O1" s="17"/>
      <c r="P1" s="17"/>
      <c r="Q1" s="17"/>
      <c r="R1" s="336" t="s">
        <v>137</v>
      </c>
      <c r="S1" s="336"/>
      <c r="T1" s="336"/>
      <c r="U1" s="336"/>
      <c r="V1" s="336"/>
      <c r="W1" s="336"/>
      <c r="X1" s="336"/>
      <c r="Y1" s="335" t="s">
        <v>65</v>
      </c>
      <c r="Z1" s="335"/>
      <c r="AA1" s="335"/>
      <c r="AB1" s="335"/>
      <c r="AC1" s="335"/>
      <c r="AD1" s="335"/>
      <c r="AE1" s="327" t="s">
        <v>40</v>
      </c>
      <c r="AF1" s="327"/>
      <c r="AG1" s="327"/>
      <c r="AH1" s="327"/>
      <c r="AI1" s="327"/>
      <c r="AJ1" s="327"/>
      <c r="AK1" s="327"/>
      <c r="AL1" s="327"/>
      <c r="AM1" s="268"/>
      <c r="AN1" s="246"/>
      <c r="AO1" s="95"/>
      <c r="AP1" s="162"/>
      <c r="AQ1" s="329" t="s">
        <v>52</v>
      </c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284"/>
      <c r="BG1" s="284"/>
      <c r="BH1" s="333" t="s">
        <v>53</v>
      </c>
      <c r="BI1" s="333"/>
      <c r="BJ1" s="333"/>
    </row>
    <row r="2" spans="1:63" s="93" customFormat="1" ht="15.75" customHeight="1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12"/>
      <c r="Q2" s="15"/>
      <c r="R2" s="270"/>
      <c r="S2" s="270"/>
      <c r="T2" s="270"/>
      <c r="U2" s="270"/>
      <c r="V2" s="270"/>
      <c r="W2" s="270"/>
      <c r="X2" s="270"/>
      <c r="Y2" s="335"/>
      <c r="Z2" s="335"/>
      <c r="AA2" s="335"/>
      <c r="AB2" s="335"/>
      <c r="AC2" s="335"/>
      <c r="AD2" s="335"/>
      <c r="AE2" s="328"/>
      <c r="AF2" s="328"/>
      <c r="AG2" s="328"/>
      <c r="AH2" s="328"/>
      <c r="AI2" s="328"/>
      <c r="AJ2" s="328"/>
      <c r="AK2" s="328"/>
      <c r="AL2" s="328"/>
      <c r="AM2" s="269"/>
      <c r="AN2" s="247"/>
      <c r="AO2" s="96"/>
      <c r="AP2" s="162"/>
      <c r="AQ2" s="331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  <c r="BC2" s="332"/>
      <c r="BD2" s="332"/>
      <c r="BE2" s="332"/>
      <c r="BF2" s="285"/>
      <c r="BG2" s="285"/>
      <c r="BH2" s="334"/>
      <c r="BI2" s="334"/>
      <c r="BJ2" s="334"/>
    </row>
    <row r="3" spans="1:63" s="188" customFormat="1" ht="103.5" customHeight="1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1" t="s">
        <v>23</v>
      </c>
      <c r="J3" s="165" t="s">
        <v>16</v>
      </c>
      <c r="K3" s="166" t="s">
        <v>17</v>
      </c>
      <c r="L3" s="166" t="s">
        <v>18</v>
      </c>
      <c r="M3" s="166" t="s">
        <v>19</v>
      </c>
      <c r="N3" s="166" t="s">
        <v>24</v>
      </c>
      <c r="O3" s="166" t="s">
        <v>21</v>
      </c>
      <c r="P3" s="166" t="s">
        <v>22</v>
      </c>
      <c r="Q3" s="166" t="s">
        <v>23</v>
      </c>
      <c r="R3" s="167" t="s">
        <v>60</v>
      </c>
      <c r="S3" s="168" t="s">
        <v>61</v>
      </c>
      <c r="T3" s="169" t="s">
        <v>62</v>
      </c>
      <c r="U3" s="170" t="s">
        <v>63</v>
      </c>
      <c r="V3" s="170" t="s">
        <v>64</v>
      </c>
      <c r="W3" s="171" t="s">
        <v>63</v>
      </c>
      <c r="X3" s="171" t="s">
        <v>64</v>
      </c>
      <c r="Y3" s="172" t="s">
        <v>69</v>
      </c>
      <c r="Z3" s="173" t="s">
        <v>70</v>
      </c>
      <c r="AA3" s="272" t="s">
        <v>141</v>
      </c>
      <c r="AB3" s="273" t="s">
        <v>139</v>
      </c>
      <c r="AC3" s="174" t="s">
        <v>138</v>
      </c>
      <c r="AD3" s="271" t="s">
        <v>140</v>
      </c>
      <c r="AE3" s="94" t="s">
        <v>66</v>
      </c>
      <c r="AF3" s="94" t="s">
        <v>143</v>
      </c>
      <c r="AG3" s="274" t="s">
        <v>142</v>
      </c>
      <c r="AH3" s="259" t="s">
        <v>129</v>
      </c>
      <c r="AI3" s="94" t="s">
        <v>67</v>
      </c>
      <c r="AJ3" s="94" t="s">
        <v>68</v>
      </c>
      <c r="AK3" s="184" t="s">
        <v>93</v>
      </c>
      <c r="AL3" s="185" t="s">
        <v>94</v>
      </c>
      <c r="AM3" s="275" t="s">
        <v>144</v>
      </c>
      <c r="AN3" s="258" t="s">
        <v>130</v>
      </c>
      <c r="AO3" s="163" t="s">
        <v>38</v>
      </c>
      <c r="AP3" s="164" t="s">
        <v>90</v>
      </c>
      <c r="AQ3" s="283" t="s">
        <v>41</v>
      </c>
      <c r="AR3" s="283" t="s">
        <v>42</v>
      </c>
      <c r="AS3" s="276" t="s">
        <v>145</v>
      </c>
      <c r="AT3" s="265" t="s">
        <v>133</v>
      </c>
      <c r="AU3" s="283" t="s">
        <v>71</v>
      </c>
      <c r="AV3" s="283" t="s">
        <v>72</v>
      </c>
      <c r="AW3" s="289" t="s">
        <v>45</v>
      </c>
      <c r="AX3" s="287" t="s">
        <v>46</v>
      </c>
      <c r="AY3" s="277" t="s">
        <v>146</v>
      </c>
      <c r="AZ3" s="266" t="s">
        <v>134</v>
      </c>
      <c r="BA3" s="287" t="s">
        <v>47</v>
      </c>
      <c r="BB3" s="288" t="s">
        <v>48</v>
      </c>
      <c r="BC3" s="276" t="s">
        <v>147</v>
      </c>
      <c r="BD3" s="265" t="s">
        <v>135</v>
      </c>
      <c r="BE3" s="286" t="s">
        <v>49</v>
      </c>
      <c r="BF3" s="278" t="s">
        <v>148</v>
      </c>
      <c r="BG3" s="267" t="s">
        <v>136</v>
      </c>
      <c r="BH3" s="280" t="s">
        <v>16</v>
      </c>
      <c r="BI3" s="281" t="s">
        <v>55</v>
      </c>
      <c r="BJ3" s="282" t="s">
        <v>54</v>
      </c>
      <c r="BK3" s="175"/>
    </row>
    <row r="4" spans="1:63" s="93" customFormat="1">
      <c r="A4" s="49">
        <v>1947</v>
      </c>
      <c r="B4" s="102">
        <v>6.4909090909090909E-5</v>
      </c>
      <c r="C4" s="102">
        <v>4.9418181818181814E-5</v>
      </c>
      <c r="D4" s="102">
        <v>6.4000000000000006E-6</v>
      </c>
      <c r="E4" s="102">
        <v>9.6727272727272722E-6</v>
      </c>
      <c r="F4" s="102">
        <v>-1.0909090909090908E-7</v>
      </c>
      <c r="G4" s="102">
        <v>8.2181818181818176E-6</v>
      </c>
      <c r="H4" s="102">
        <v>8.6909090909090915E-6</v>
      </c>
      <c r="I4" s="103">
        <f>SUM(C4:F4)</f>
        <v>6.5381818181818184E-5</v>
      </c>
      <c r="J4" s="104"/>
      <c r="K4" s="104"/>
      <c r="L4" s="104"/>
      <c r="M4" s="104"/>
      <c r="N4" s="104"/>
      <c r="O4" s="104"/>
      <c r="P4" s="104"/>
      <c r="Q4" s="105"/>
      <c r="R4" s="99">
        <v>13.4332817016909</v>
      </c>
      <c r="S4" s="99">
        <v>15.694916549148999</v>
      </c>
      <c r="T4" s="99">
        <v>6.6836363636363598E-15</v>
      </c>
      <c r="U4" s="106">
        <f t="shared" ref="U4:U47" si="0">(R4*T4)</f>
        <v>8.9783170064392224E-14</v>
      </c>
      <c r="V4" s="106">
        <f t="shared" ref="V4:V47" si="1">(S4*T4)</f>
        <v>1.0489911497213034E-13</v>
      </c>
      <c r="W4" s="106"/>
      <c r="X4" s="106"/>
      <c r="Y4" s="100"/>
      <c r="Z4" s="100"/>
      <c r="AA4" s="100">
        <v>21.87322421966482</v>
      </c>
      <c r="AB4" s="100">
        <f>AA4/100+1</f>
        <v>1.2187322421966482</v>
      </c>
      <c r="AC4" s="99">
        <v>5.8674557235843796</v>
      </c>
      <c r="AD4" s="100">
        <f>AC4/100+1</f>
        <v>1.0586745572358438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0">
        <v>100</v>
      </c>
      <c r="BI4" s="100">
        <v>100</v>
      </c>
      <c r="BJ4" s="100">
        <f>(BI4/BH4)*100</f>
        <v>100</v>
      </c>
    </row>
    <row r="5" spans="1:63" s="93" customFormat="1" ht="12.75">
      <c r="A5" s="52">
        <v>1948</v>
      </c>
      <c r="B5" s="102">
        <v>7.5418181818181823E-5</v>
      </c>
      <c r="C5" s="102">
        <v>5.7236363636363641E-5</v>
      </c>
      <c r="D5" s="102">
        <v>7.927272727272727E-6</v>
      </c>
      <c r="E5" s="102">
        <v>9.5999999999999996E-6</v>
      </c>
      <c r="F5" s="102">
        <v>-7.2727272727272726E-8</v>
      </c>
      <c r="G5" s="102">
        <v>8.3636363636363629E-6</v>
      </c>
      <c r="H5" s="102">
        <v>7.6363636363636364E-6</v>
      </c>
      <c r="I5" s="103">
        <f t="shared" ref="I5:I47" si="2">SUM(C5:F5)</f>
        <v>7.4690909090909097E-5</v>
      </c>
      <c r="J5" s="124">
        <f t="shared" ref="J5:Q5" si="3">(B5/B4)</f>
        <v>1.161904761904762</v>
      </c>
      <c r="K5" s="124">
        <f t="shared" si="3"/>
        <v>1.1582045621780723</v>
      </c>
      <c r="L5" s="124">
        <f t="shared" si="3"/>
        <v>1.2386363636363635</v>
      </c>
      <c r="M5" s="124">
        <f t="shared" si="3"/>
        <v>0.99248120300751885</v>
      </c>
      <c r="N5" s="124">
        <f t="shared" si="3"/>
        <v>0.66666666666666674</v>
      </c>
      <c r="O5" s="124">
        <f t="shared" si="3"/>
        <v>1.0176991150442478</v>
      </c>
      <c r="P5" s="124">
        <f t="shared" si="3"/>
        <v>0.87866108786610875</v>
      </c>
      <c r="Q5" s="124">
        <f t="shared" si="3"/>
        <v>1.1423804226918799</v>
      </c>
      <c r="R5" s="99">
        <v>13.945433903746</v>
      </c>
      <c r="S5" s="99">
        <v>16.826558362550301</v>
      </c>
      <c r="T5" s="99">
        <v>6.6836363636363598E-15</v>
      </c>
      <c r="U5" s="106">
        <f t="shared" si="0"/>
        <v>9.3206209145764124E-14</v>
      </c>
      <c r="V5" s="106">
        <f t="shared" si="1"/>
        <v>1.1246259734679068E-13</v>
      </c>
      <c r="W5" s="100">
        <f t="shared" ref="W5:W47" si="4">(U5/U4)</f>
        <v>1.0381256206359935</v>
      </c>
      <c r="X5" s="100">
        <f t="shared" ref="X5:X47" si="5">(V5/V4)</f>
        <v>1.0721024422052541</v>
      </c>
      <c r="Y5" s="101">
        <v>9.6999999999999993</v>
      </c>
      <c r="Z5" s="100">
        <f>Y5/100+1</f>
        <v>1.097</v>
      </c>
      <c r="AA5" s="100">
        <v>3.37211320781452</v>
      </c>
      <c r="AB5" s="100">
        <f t="shared" ref="AB5:AB47" si="6">AA5/100+1</f>
        <v>1.0337211320781452</v>
      </c>
      <c r="AC5" s="99">
        <v>3.3972476979430102</v>
      </c>
      <c r="AD5" s="100">
        <f t="shared" ref="AD5:AD47" si="7">AC5/100+1</f>
        <v>1.0339724769794301</v>
      </c>
      <c r="AE5" s="100">
        <f t="shared" ref="AE5:AE47" si="8">(J5/Z5)</f>
        <v>1.0591656899769937</v>
      </c>
      <c r="AF5" s="100">
        <f>(AD5)</f>
        <v>1.0339724769794301</v>
      </c>
      <c r="AG5" s="100">
        <f>AB5</f>
        <v>1.0337211320781452</v>
      </c>
      <c r="AH5" s="100">
        <f>'Cálculo Pa média harmônica'!M4</f>
        <v>1.0628891673399028</v>
      </c>
      <c r="AI5" s="100">
        <f t="shared" ref="AI5:AI47" si="9">(W5)</f>
        <v>1.0381256206359935</v>
      </c>
      <c r="AJ5" s="100">
        <f t="shared" ref="AJ5:AJ47" si="10">(X5)</f>
        <v>1.0721024422052541</v>
      </c>
      <c r="AK5" s="100">
        <f>GEOMEAN(AI5:AJ5)</f>
        <v>1.0549772571954779</v>
      </c>
      <c r="AL5" s="100">
        <f>(AK5/AF5)</f>
        <v>1.020314641524511</v>
      </c>
      <c r="AM5" s="100">
        <f>(AK5/AG5)</f>
        <v>1.020562726694578</v>
      </c>
      <c r="AN5" s="100">
        <f t="shared" ref="AN5:AN47" si="11">(AK5/AH5)</f>
        <v>0.9925562228052186</v>
      </c>
      <c r="AO5" s="106">
        <f t="shared" ref="AO5:AO47" si="12">(B5/AE5)</f>
        <v>7.1205272727272725E-5</v>
      </c>
      <c r="AP5" s="100">
        <f t="shared" ref="AP5:AP46" si="13">(AI5/AJ5)</f>
        <v>0.96830823228107543</v>
      </c>
      <c r="AQ5" s="106">
        <f t="shared" ref="AQ5:AQ47" si="14">(G5-H5)</f>
        <v>7.2727272727272647E-7</v>
      </c>
      <c r="AR5" s="106">
        <f>(AQ5/AF5)</f>
        <v>7.0337725951596567E-7</v>
      </c>
      <c r="AS5" s="106">
        <f>(AQ5/AG5)</f>
        <v>7.0354828270817199E-7</v>
      </c>
      <c r="AT5" s="106">
        <f t="shared" ref="AT5:AT47" si="15">AQ5/AH5</f>
        <v>6.8424135800807439E-7</v>
      </c>
      <c r="AU5" s="106">
        <f t="shared" ref="AU5:AU47" si="16">(G5/AI5)</f>
        <v>8.0564781346138977E-6</v>
      </c>
      <c r="AV5" s="106">
        <f t="shared" ref="AV5:AV47" si="17">(H5/AJ5)</f>
        <v>7.122792874770501E-6</v>
      </c>
      <c r="AW5" s="106">
        <f>(AU5-AV5)</f>
        <v>9.3368525984339669E-7</v>
      </c>
      <c r="AX5" s="106">
        <f>(AR5-AW5)</f>
        <v>-2.3030800032743101E-7</v>
      </c>
      <c r="AY5" s="106">
        <f>(AS5-AW5)</f>
        <v>-2.3013697713522469E-7</v>
      </c>
      <c r="AZ5" s="106">
        <f>(AT5-AW5)</f>
        <v>-2.494439018353223E-7</v>
      </c>
      <c r="BA5" s="97">
        <f>(AX5/AO5)</f>
        <v>-3.2344234002100727E-3</v>
      </c>
      <c r="BB5" s="106">
        <f>(AO5+AX5)</f>
        <v>7.097496472694529E-5</v>
      </c>
      <c r="BC5" s="106">
        <f>(AO5+AY5)</f>
        <v>7.0975135750137494E-5</v>
      </c>
      <c r="BD5" s="106">
        <f>(AO5+AZ5)</f>
        <v>7.0955828825437401E-5</v>
      </c>
      <c r="BE5" s="100">
        <f t="shared" ref="BE5:BE47" si="18">(BB5/B4)</f>
        <v>1.0934518375299696</v>
      </c>
      <c r="BF5" s="100">
        <f>(BC5/B4)</f>
        <v>1.0934544723410538</v>
      </c>
      <c r="BG5" s="100">
        <f t="shared" ref="BG5:BG47" si="19">(BD5/B4)</f>
        <v>1.0931570267224249</v>
      </c>
      <c r="BH5" s="100">
        <f t="shared" ref="BH5:BH47" si="20">(BH4*Z5)</f>
        <v>109.7</v>
      </c>
      <c r="BI5" s="100">
        <f t="shared" ref="BI5:BI47" si="21">(BI4*BE5)</f>
        <v>109.34518375299696</v>
      </c>
      <c r="BJ5" s="100">
        <f t="shared" ref="BJ5:BJ46" si="22">(BI5/BH5)*100</f>
        <v>99.676557659978997</v>
      </c>
    </row>
    <row r="6" spans="1:63" s="93" customFormat="1" ht="12.75">
      <c r="A6" s="49">
        <v>1949</v>
      </c>
      <c r="B6" s="102">
        <v>8.7963636363636372E-5</v>
      </c>
      <c r="C6" s="102">
        <v>6.7127272727272728E-5</v>
      </c>
      <c r="D6" s="102">
        <v>9.8909090909090902E-6</v>
      </c>
      <c r="E6" s="102">
        <v>1.1454545454545455E-5</v>
      </c>
      <c r="F6" s="102">
        <v>-6.1818181818181813E-7</v>
      </c>
      <c r="G6" s="102">
        <v>7.818181818181818E-6</v>
      </c>
      <c r="H6" s="102">
        <v>7.7090909090909091E-6</v>
      </c>
      <c r="I6" s="103">
        <f t="shared" si="2"/>
        <v>8.7854545454545452E-5</v>
      </c>
      <c r="J6" s="124">
        <f t="shared" ref="J6:J46" si="23">(B6/B5)</f>
        <v>1.1663452266152363</v>
      </c>
      <c r="K6" s="124">
        <f t="shared" ref="K6:K47" si="24">(C6/C5)</f>
        <v>1.1728081321473951</v>
      </c>
      <c r="L6" s="124">
        <f t="shared" ref="L6:L47" si="25">(D6/D5)</f>
        <v>1.2477064220183485</v>
      </c>
      <c r="M6" s="124">
        <f t="shared" ref="M6:M47" si="26">(E6/E5)</f>
        <v>1.1931818181818183</v>
      </c>
      <c r="N6" s="124">
        <f t="shared" ref="N6:N44" si="27">(F6/F5)</f>
        <v>8.5</v>
      </c>
      <c r="O6" s="124">
        <f t="shared" ref="O6:O47" si="28">(G6/G5)</f>
        <v>0.93478260869565222</v>
      </c>
      <c r="P6" s="124">
        <f t="shared" ref="P6:Q47" si="29">(H6/H5)</f>
        <v>1.0095238095238095</v>
      </c>
      <c r="Q6" s="124">
        <f t="shared" ref="Q6:Q20" si="30">(I6/I5)</f>
        <v>1.1762414800389482</v>
      </c>
      <c r="R6" s="99">
        <v>14.5347884497697</v>
      </c>
      <c r="S6" s="99">
        <v>17.5380215455199</v>
      </c>
      <c r="T6" s="99">
        <v>6.6836363636363598E-15</v>
      </c>
      <c r="U6" s="106">
        <f t="shared" si="0"/>
        <v>9.7145240620642521E-14</v>
      </c>
      <c r="V6" s="106">
        <f t="shared" si="1"/>
        <v>1.1721775854787474E-13</v>
      </c>
      <c r="W6" s="100">
        <f t="shared" si="4"/>
        <v>1.0422614706786131</v>
      </c>
      <c r="X6" s="100">
        <f t="shared" si="5"/>
        <v>1.0422821570305816</v>
      </c>
      <c r="Y6" s="101">
        <v>7.7</v>
      </c>
      <c r="Z6" s="100">
        <f t="shared" ref="Z6:Z47" si="31">Y6/100+1</f>
        <v>1.077</v>
      </c>
      <c r="AA6" s="100">
        <v>4.2481104441869588</v>
      </c>
      <c r="AB6" s="100">
        <f t="shared" si="6"/>
        <v>1.0424811044418696</v>
      </c>
      <c r="AC6" s="99">
        <v>5.9657478432254596</v>
      </c>
      <c r="AD6" s="100">
        <f t="shared" si="7"/>
        <v>1.0596574784322546</v>
      </c>
      <c r="AE6" s="100">
        <f t="shared" si="8"/>
        <v>1.0829574991784925</v>
      </c>
      <c r="AF6" s="100">
        <f t="shared" ref="AF6:AF46" si="32">(AD6)</f>
        <v>1.0596574784322546</v>
      </c>
      <c r="AG6" s="100">
        <f t="shared" ref="AG6:AG47" si="33">AB6</f>
        <v>1.0424811044418696</v>
      </c>
      <c r="AH6" s="100">
        <f>'Cálculo Pa média harmônica'!M5</f>
        <v>1.0830119678510381</v>
      </c>
      <c r="AI6" s="100">
        <f t="shared" si="9"/>
        <v>1.0422614706786131</v>
      </c>
      <c r="AJ6" s="100">
        <f t="shared" si="10"/>
        <v>1.0422821570305816</v>
      </c>
      <c r="AK6" s="100">
        <f t="shared" ref="AK6:AK47" si="34">GEOMEAN(AI6:AJ6)</f>
        <v>1.042271813803276</v>
      </c>
      <c r="AL6" s="100">
        <f t="shared" ref="AL6:AL47" si="35">(AK6/AF6)</f>
        <v>0.9835931279844311</v>
      </c>
      <c r="AM6" s="100">
        <f t="shared" ref="AM6:AM47" si="36">(AK6/AG6)</f>
        <v>0.99979923795481584</v>
      </c>
      <c r="AN6" s="100">
        <f t="shared" si="11"/>
        <v>0.96238254492367192</v>
      </c>
      <c r="AO6" s="106">
        <f t="shared" si="12"/>
        <v>8.1225381818181817E-5</v>
      </c>
      <c r="AP6" s="100">
        <f t="shared" si="13"/>
        <v>0.99998015282922292</v>
      </c>
      <c r="AQ6" s="106">
        <f t="shared" si="14"/>
        <v>1.0909090909090897E-7</v>
      </c>
      <c r="AR6" s="106">
        <f t="shared" ref="AR6:AR47" si="37">(AQ6/AF6)</f>
        <v>1.0294921831940179E-7</v>
      </c>
      <c r="AS6" s="106">
        <f t="shared" ref="AS6:AS47" si="38">(AQ6/AG6)</f>
        <v>1.0464545460448876E-7</v>
      </c>
      <c r="AT6" s="106">
        <f t="shared" si="15"/>
        <v>1.0072918151345284E-7</v>
      </c>
      <c r="AU6" s="106">
        <f t="shared" si="16"/>
        <v>7.5011712877493446E-6</v>
      </c>
      <c r="AV6" s="106">
        <f t="shared" si="17"/>
        <v>7.3963569817349533E-6</v>
      </c>
      <c r="AW6" s="106">
        <f t="shared" ref="AW6:AW47" si="39">(AU6-AV6)</f>
        <v>1.0481430601439135E-7</v>
      </c>
      <c r="AX6" s="106">
        <f t="shared" ref="AX6:AX46" si="40">(AR6-AW6)</f>
        <v>-1.8650876949895622E-9</v>
      </c>
      <c r="AY6" s="106">
        <f t="shared" ref="AY6:AY47" si="41">(AS6-AW6)</f>
        <v>-1.68851409902598E-10</v>
      </c>
      <c r="AZ6" s="106">
        <f t="shared" ref="AZ6:AZ47" si="42">(AT6-AW6)</f>
        <v>-4.085124500938514E-9</v>
      </c>
      <c r="BA6" s="97">
        <f t="shared" ref="BA6:BA47" si="43">(AX6/AO6)</f>
        <v>-2.2961882766700314E-5</v>
      </c>
      <c r="BB6" s="106">
        <f t="shared" ref="BB6:BB47" si="44">(AO6+AX6)</f>
        <v>8.1223516730486827E-5</v>
      </c>
      <c r="BC6" s="106">
        <f t="shared" ref="BC6:BC47" si="45">(AO6+AY6)</f>
        <v>8.1225212966771912E-5</v>
      </c>
      <c r="BD6" s="106">
        <f t="shared" ref="BD6:BD47" si="46">(AO6+AZ6)</f>
        <v>8.1221296693680882E-5</v>
      </c>
      <c r="BE6" s="100">
        <f t="shared" si="18"/>
        <v>1.0769752700522601</v>
      </c>
      <c r="BF6" s="100">
        <f t="shared" ref="BF6:BF47" si="47">(BC6/B5)</f>
        <v>1.0769977611312571</v>
      </c>
      <c r="BG6" s="100">
        <f t="shared" si="19"/>
        <v>1.0769458336915256</v>
      </c>
      <c r="BH6" s="100">
        <f t="shared" si="20"/>
        <v>118.1469</v>
      </c>
      <c r="BI6" s="100">
        <f t="shared" si="21"/>
        <v>117.76205880129791</v>
      </c>
      <c r="BJ6" s="100">
        <f t="shared" si="22"/>
        <v>99.67426889854741</v>
      </c>
    </row>
    <row r="7" spans="1:63" s="93" customFormat="1" ht="12.75">
      <c r="A7" s="52">
        <v>1950</v>
      </c>
      <c r="B7" s="102">
        <v>1.0236363636363636E-4</v>
      </c>
      <c r="C7" s="102">
        <v>7.64E-5</v>
      </c>
      <c r="D7" s="102">
        <v>1.1709090909090911E-5</v>
      </c>
      <c r="E7" s="102">
        <v>1.309090909090909E-5</v>
      </c>
      <c r="F7" s="102">
        <v>-4.7272727272727268E-7</v>
      </c>
      <c r="G7" s="102">
        <v>9.4181818181818179E-6</v>
      </c>
      <c r="H7" s="102">
        <v>7.7818181818181817E-6</v>
      </c>
      <c r="I7" s="103">
        <f t="shared" si="2"/>
        <v>1.0072727272727273E-4</v>
      </c>
      <c r="J7" s="124">
        <f t="shared" si="23"/>
        <v>1.1637040099214548</v>
      </c>
      <c r="K7" s="124">
        <f t="shared" si="24"/>
        <v>1.1381365113759481</v>
      </c>
      <c r="L7" s="124">
        <f t="shared" si="25"/>
        <v>1.1838235294117649</v>
      </c>
      <c r="M7" s="124">
        <f t="shared" si="26"/>
        <v>1.1428571428571428</v>
      </c>
      <c r="N7" s="124">
        <f t="shared" si="27"/>
        <v>0.76470588235294112</v>
      </c>
      <c r="O7" s="124">
        <f t="shared" si="28"/>
        <v>1.2046511627906977</v>
      </c>
      <c r="P7" s="124">
        <f t="shared" si="29"/>
        <v>1.0094339622641508</v>
      </c>
      <c r="Q7" s="124">
        <f t="shared" si="30"/>
        <v>1.1465231788079471</v>
      </c>
      <c r="R7" s="99">
        <v>21.738398797450301</v>
      </c>
      <c r="S7" s="99">
        <v>15.8016723826739</v>
      </c>
      <c r="T7" s="99">
        <v>6.6836363636363598E-15</v>
      </c>
      <c r="U7" s="106">
        <f t="shared" si="0"/>
        <v>1.4529155268986775E-13</v>
      </c>
      <c r="V7" s="106">
        <f t="shared" si="1"/>
        <v>1.0561263214310767E-13</v>
      </c>
      <c r="W7" s="100">
        <f t="shared" si="4"/>
        <v>1.4956116404841613</v>
      </c>
      <c r="X7" s="100">
        <f t="shared" si="5"/>
        <v>0.90099515168576405</v>
      </c>
      <c r="Y7" s="101">
        <v>6.8</v>
      </c>
      <c r="Z7" s="100">
        <f t="shared" si="31"/>
        <v>1.0680000000000001</v>
      </c>
      <c r="AA7" s="100">
        <v>9.3756308948455427</v>
      </c>
      <c r="AB7" s="100">
        <f t="shared" si="6"/>
        <v>1.0937563089484554</v>
      </c>
      <c r="AC7" s="99">
        <v>11.1624800981298</v>
      </c>
      <c r="AD7" s="100">
        <f t="shared" si="7"/>
        <v>1.1116248009812979</v>
      </c>
      <c r="AE7" s="100">
        <f t="shared" si="8"/>
        <v>1.0896104961811375</v>
      </c>
      <c r="AF7" s="100">
        <f t="shared" si="32"/>
        <v>1.1116248009812979</v>
      </c>
      <c r="AG7" s="100">
        <f t="shared" si="33"/>
        <v>1.0937563089484554</v>
      </c>
      <c r="AH7" s="100">
        <f>'Cálculo Pa média harmônica'!M6</f>
        <v>1.0461381464957484</v>
      </c>
      <c r="AI7" s="100">
        <f t="shared" si="9"/>
        <v>1.4956116404841613</v>
      </c>
      <c r="AJ7" s="100">
        <f t="shared" si="10"/>
        <v>0.90099515168576405</v>
      </c>
      <c r="AK7" s="100">
        <f t="shared" si="34"/>
        <v>1.1608354047327387</v>
      </c>
      <c r="AL7" s="100">
        <f t="shared" si="35"/>
        <v>1.0442690768575869</v>
      </c>
      <c r="AM7" s="100">
        <f t="shared" si="36"/>
        <v>1.0613291052453664</v>
      </c>
      <c r="AN7" s="100">
        <f t="shared" si="11"/>
        <v>1.1096387304307676</v>
      </c>
      <c r="AO7" s="106">
        <f t="shared" si="12"/>
        <v>9.3945163636363651E-5</v>
      </c>
      <c r="AP7" s="100">
        <f t="shared" si="13"/>
        <v>1.659955259121948</v>
      </c>
      <c r="AQ7" s="106">
        <f t="shared" si="14"/>
        <v>1.6363636363636363E-6</v>
      </c>
      <c r="AR7" s="106">
        <f t="shared" si="37"/>
        <v>1.4720467147900262E-6</v>
      </c>
      <c r="AS7" s="106">
        <f t="shared" si="38"/>
        <v>1.4960952663549406E-6</v>
      </c>
      <c r="AT7" s="106">
        <f t="shared" si="15"/>
        <v>1.5641945969038291E-6</v>
      </c>
      <c r="AU7" s="106">
        <f t="shared" si="16"/>
        <v>6.297210828830506E-6</v>
      </c>
      <c r="AV7" s="106">
        <f t="shared" si="17"/>
        <v>8.6369146018803554E-6</v>
      </c>
      <c r="AW7" s="106">
        <f t="shared" si="39"/>
        <v>-2.3397037730498494E-6</v>
      </c>
      <c r="AX7" s="106">
        <f t="shared" si="40"/>
        <v>3.8117504878398757E-6</v>
      </c>
      <c r="AY7" s="106">
        <f t="shared" si="41"/>
        <v>3.8357990394047896E-6</v>
      </c>
      <c r="AZ7" s="106">
        <f t="shared" si="42"/>
        <v>3.903898369953679E-6</v>
      </c>
      <c r="BA7" s="97">
        <f t="shared" si="43"/>
        <v>4.0574206699922649E-2</v>
      </c>
      <c r="BB7" s="106">
        <f t="shared" si="44"/>
        <v>9.7756914124203528E-5</v>
      </c>
      <c r="BC7" s="106">
        <f t="shared" si="45"/>
        <v>9.7780962675768436E-5</v>
      </c>
      <c r="BD7" s="106">
        <f t="shared" si="46"/>
        <v>9.7849062006317335E-5</v>
      </c>
      <c r="BE7" s="100">
        <f t="shared" si="18"/>
        <v>1.1113332527555175</v>
      </c>
      <c r="BF7" s="100">
        <f t="shared" si="47"/>
        <v>1.1116066447224604</v>
      </c>
      <c r="BG7" s="100">
        <f t="shared" si="19"/>
        <v>1.1123808206588368</v>
      </c>
      <c r="BH7" s="100">
        <f t="shared" si="20"/>
        <v>126.18088920000001</v>
      </c>
      <c r="BI7" s="100">
        <f t="shared" si="21"/>
        <v>130.87289185883293</v>
      </c>
      <c r="BJ7" s="100">
        <f t="shared" si="22"/>
        <v>103.71847328750074</v>
      </c>
    </row>
    <row r="8" spans="1:63" s="93" customFormat="1" ht="12.75">
      <c r="A8" s="49">
        <v>1951</v>
      </c>
      <c r="B8" s="102">
        <v>1.2683636363636363E-4</v>
      </c>
      <c r="C8" s="102">
        <v>9.6254545454545453E-5</v>
      </c>
      <c r="D8" s="102">
        <v>1.3854545454545454E-5</v>
      </c>
      <c r="E8" s="102">
        <v>1.9600000000000002E-5</v>
      </c>
      <c r="F8" s="102">
        <v>-7.6363636363636364E-7</v>
      </c>
      <c r="G8" s="102">
        <v>1.2181818181818182E-5</v>
      </c>
      <c r="H8" s="102">
        <v>1.4290909090909092E-5</v>
      </c>
      <c r="I8" s="103">
        <f t="shared" si="2"/>
        <v>1.2894545454545455E-4</v>
      </c>
      <c r="J8" s="124">
        <f t="shared" si="23"/>
        <v>1.2390763765541741</v>
      </c>
      <c r="K8" s="124">
        <f t="shared" si="24"/>
        <v>1.2598762494050453</v>
      </c>
      <c r="L8" s="124">
        <f t="shared" si="25"/>
        <v>1.183229813664596</v>
      </c>
      <c r="M8" s="124">
        <f t="shared" si="26"/>
        <v>1.4972222222222225</v>
      </c>
      <c r="N8" s="124">
        <f t="shared" si="27"/>
        <v>1.6153846153846156</v>
      </c>
      <c r="O8" s="124">
        <f t="shared" si="28"/>
        <v>1.2934362934362935</v>
      </c>
      <c r="P8" s="124">
        <f t="shared" si="29"/>
        <v>1.8364485981308414</v>
      </c>
      <c r="Q8" s="124">
        <f t="shared" si="30"/>
        <v>1.2801444043321299</v>
      </c>
      <c r="R8" s="99">
        <v>25.641106030849201</v>
      </c>
      <c r="S8" s="99">
        <v>20.718498628000599</v>
      </c>
      <c r="T8" s="99">
        <v>6.6836363636363598E-15</v>
      </c>
      <c r="U8" s="106">
        <f t="shared" si="0"/>
        <v>1.713758286716393E-13</v>
      </c>
      <c r="V8" s="106">
        <f t="shared" si="1"/>
        <v>1.3847491083005484E-13</v>
      </c>
      <c r="W8" s="100">
        <f t="shared" si="4"/>
        <v>1.1795305748948102</v>
      </c>
      <c r="X8" s="100">
        <f t="shared" si="5"/>
        <v>1.3111585993086319</v>
      </c>
      <c r="Y8" s="101">
        <v>4.9000000000000057</v>
      </c>
      <c r="Z8" s="100">
        <f t="shared" si="31"/>
        <v>1.0490000000000002</v>
      </c>
      <c r="AA8" s="100">
        <v>12.076278364849768</v>
      </c>
      <c r="AB8" s="100">
        <f t="shared" si="6"/>
        <v>1.1207627836484977</v>
      </c>
      <c r="AC8" s="99">
        <v>10.807238888505999</v>
      </c>
      <c r="AD8" s="100">
        <f t="shared" si="7"/>
        <v>1.1080723888850601</v>
      </c>
      <c r="AE8" s="100">
        <f t="shared" si="8"/>
        <v>1.1811976897561238</v>
      </c>
      <c r="AF8" s="100">
        <f t="shared" si="32"/>
        <v>1.1080723888850601</v>
      </c>
      <c r="AG8" s="100">
        <f t="shared" si="33"/>
        <v>1.1207627836484977</v>
      </c>
      <c r="AH8" s="100">
        <f>'Cálculo Pa média harmônica'!M7</f>
        <v>1.1944788734797256</v>
      </c>
      <c r="AI8" s="100">
        <f t="shared" si="9"/>
        <v>1.1795305748948102</v>
      </c>
      <c r="AJ8" s="100">
        <f t="shared" si="10"/>
        <v>1.3111585993086319</v>
      </c>
      <c r="AK8" s="100">
        <f t="shared" si="34"/>
        <v>1.2436043005798849</v>
      </c>
      <c r="AL8" s="100">
        <f t="shared" si="35"/>
        <v>1.1223132288597109</v>
      </c>
      <c r="AM8" s="100">
        <f t="shared" si="36"/>
        <v>1.1096052784082395</v>
      </c>
      <c r="AN8" s="100">
        <f t="shared" si="11"/>
        <v>1.0411270790893508</v>
      </c>
      <c r="AO8" s="106">
        <f t="shared" si="12"/>
        <v>1.0737945454545456E-4</v>
      </c>
      <c r="AP8" s="100">
        <f t="shared" si="13"/>
        <v>0.89960938022049464</v>
      </c>
      <c r="AQ8" s="106">
        <f t="shared" si="14"/>
        <v>-2.1090909090909102E-6</v>
      </c>
      <c r="AR8" s="106">
        <f t="shared" si="37"/>
        <v>-1.9033872969374073E-6</v>
      </c>
      <c r="AS8" s="106">
        <f t="shared" si="38"/>
        <v>-1.8818352463712603E-6</v>
      </c>
      <c r="AT8" s="106">
        <f t="shared" si="15"/>
        <v>-1.7656996334700839E-6</v>
      </c>
      <c r="AU8" s="106">
        <f t="shared" si="16"/>
        <v>1.0327683267476597E-5</v>
      </c>
      <c r="AV8" s="106">
        <f t="shared" si="17"/>
        <v>1.0899451140727464E-5</v>
      </c>
      <c r="AW8" s="106">
        <f t="shared" si="39"/>
        <v>-5.717678732508666E-7</v>
      </c>
      <c r="AX8" s="106">
        <f t="shared" si="40"/>
        <v>-1.3316194236865407E-6</v>
      </c>
      <c r="AY8" s="106">
        <f t="shared" si="41"/>
        <v>-1.3100673731203937E-6</v>
      </c>
      <c r="AZ8" s="106">
        <f t="shared" si="42"/>
        <v>-1.1939317602192173E-6</v>
      </c>
      <c r="BA8" s="97">
        <f t="shared" si="43"/>
        <v>-1.2401063400101886E-2</v>
      </c>
      <c r="BB8" s="106">
        <f t="shared" si="44"/>
        <v>1.0604783512176801E-4</v>
      </c>
      <c r="BC8" s="106">
        <f t="shared" si="45"/>
        <v>1.0606938717233417E-4</v>
      </c>
      <c r="BD8" s="106">
        <f t="shared" si="46"/>
        <v>1.0618552278523534E-4</v>
      </c>
      <c r="BE8" s="100">
        <f t="shared" si="18"/>
        <v>1.0359912844932933</v>
      </c>
      <c r="BF8" s="100">
        <f t="shared" si="47"/>
        <v>1.0362018285041528</v>
      </c>
      <c r="BG8" s="100">
        <f t="shared" si="19"/>
        <v>1.0373363682394217</v>
      </c>
      <c r="BH8" s="100">
        <f t="shared" si="20"/>
        <v>132.36375277080003</v>
      </c>
      <c r="BI8" s="100">
        <f t="shared" si="21"/>
        <v>135.58317534218418</v>
      </c>
      <c r="BJ8" s="100">
        <f t="shared" si="22"/>
        <v>102.43225392450066</v>
      </c>
    </row>
    <row r="9" spans="1:63" s="93" customFormat="1" ht="12.75">
      <c r="A9" s="52">
        <v>1952</v>
      </c>
      <c r="B9" s="102">
        <v>1.4916363636363635E-4</v>
      </c>
      <c r="C9" s="102">
        <v>1.142909090909091E-4</v>
      </c>
      <c r="D9" s="102">
        <v>1.6399999999999999E-5</v>
      </c>
      <c r="E9" s="102">
        <v>2.2109090909090908E-5</v>
      </c>
      <c r="F9" s="102">
        <v>5.4545454545454549E-7</v>
      </c>
      <c r="G9" s="102">
        <v>1.0545454545454546E-5</v>
      </c>
      <c r="H9" s="102">
        <v>1.4727272727272728E-5</v>
      </c>
      <c r="I9" s="103">
        <f t="shared" si="2"/>
        <v>1.5334545454545454E-4</v>
      </c>
      <c r="J9" s="124">
        <f t="shared" si="23"/>
        <v>1.176032110091743</v>
      </c>
      <c r="K9" s="124">
        <f t="shared" si="24"/>
        <v>1.1873819418209295</v>
      </c>
      <c r="L9" s="124">
        <f t="shared" si="25"/>
        <v>1.1837270341207349</v>
      </c>
      <c r="M9" s="124">
        <f t="shared" si="26"/>
        <v>1.1280148423005565</v>
      </c>
      <c r="N9" s="124">
        <f t="shared" si="27"/>
        <v>-0.7142857142857143</v>
      </c>
      <c r="O9" s="124">
        <f t="shared" si="28"/>
        <v>0.86567164179104483</v>
      </c>
      <c r="P9" s="124">
        <f t="shared" si="29"/>
        <v>1.0305343511450382</v>
      </c>
      <c r="Q9" s="124">
        <f t="shared" si="30"/>
        <v>1.1892272983643541</v>
      </c>
      <c r="R9" s="99">
        <v>25.382564589060401</v>
      </c>
      <c r="S9" s="99">
        <v>22.3883597747833</v>
      </c>
      <c r="T9" s="99">
        <v>6.6836363636363598E-15</v>
      </c>
      <c r="U9" s="106">
        <f t="shared" si="0"/>
        <v>1.6964783168979268E-13</v>
      </c>
      <c r="V9" s="106">
        <f t="shared" si="1"/>
        <v>1.496356555129152E-13</v>
      </c>
      <c r="W9" s="100">
        <f t="shared" si="4"/>
        <v>0.98991691538275506</v>
      </c>
      <c r="X9" s="100">
        <f t="shared" si="5"/>
        <v>1.0805975942931463</v>
      </c>
      <c r="Y9" s="101">
        <v>7.3</v>
      </c>
      <c r="Z9" s="100">
        <f t="shared" si="31"/>
        <v>1.073</v>
      </c>
      <c r="AA9" s="100">
        <v>17.327395391155132</v>
      </c>
      <c r="AB9" s="100">
        <f t="shared" si="6"/>
        <v>1.1732739539115513</v>
      </c>
      <c r="AC9" s="99">
        <v>20.8292030686369</v>
      </c>
      <c r="AD9" s="100">
        <f t="shared" si="7"/>
        <v>1.2082920306863689</v>
      </c>
      <c r="AE9" s="100">
        <f t="shared" si="8"/>
        <v>1.0960224697965919</v>
      </c>
      <c r="AF9" s="100">
        <f t="shared" si="32"/>
        <v>1.2082920306863689</v>
      </c>
      <c r="AG9" s="100">
        <f t="shared" si="33"/>
        <v>1.1732739539115513</v>
      </c>
      <c r="AH9" s="100">
        <f>'Cálculo Pa média harmônica'!M8</f>
        <v>1.1026385374649379</v>
      </c>
      <c r="AI9" s="100">
        <f t="shared" si="9"/>
        <v>0.98991691538275506</v>
      </c>
      <c r="AJ9" s="100">
        <f t="shared" si="10"/>
        <v>1.0805975942931463</v>
      </c>
      <c r="AK9" s="100">
        <f t="shared" si="34"/>
        <v>1.0342639108625502</v>
      </c>
      <c r="AL9" s="100">
        <f t="shared" si="35"/>
        <v>0.85597180532179606</v>
      </c>
      <c r="AM9" s="100">
        <f t="shared" si="36"/>
        <v>0.88151953549675355</v>
      </c>
      <c r="AN9" s="100">
        <f t="shared" si="11"/>
        <v>0.93798999011989281</v>
      </c>
      <c r="AO9" s="106">
        <f t="shared" si="12"/>
        <v>1.3609541818181817E-4</v>
      </c>
      <c r="AP9" s="100">
        <f t="shared" si="13"/>
        <v>0.91608284213356184</v>
      </c>
      <c r="AQ9" s="106">
        <f t="shared" si="14"/>
        <v>-4.1818181818181823E-6</v>
      </c>
      <c r="AR9" s="106">
        <f t="shared" si="37"/>
        <v>-3.4609333469183813E-6</v>
      </c>
      <c r="AS9" s="106">
        <f t="shared" si="38"/>
        <v>-3.5642299634083873E-6</v>
      </c>
      <c r="AT9" s="106">
        <f t="shared" si="15"/>
        <v>-3.7925558011354715E-6</v>
      </c>
      <c r="AU9" s="106">
        <f t="shared" si="16"/>
        <v>1.0652868318122543E-5</v>
      </c>
      <c r="AV9" s="106">
        <f t="shared" si="17"/>
        <v>1.3628822426637283E-5</v>
      </c>
      <c r="AW9" s="106">
        <f t="shared" si="39"/>
        <v>-2.9759541085147402E-6</v>
      </c>
      <c r="AX9" s="106">
        <f t="shared" si="40"/>
        <v>-4.8497923840364114E-7</v>
      </c>
      <c r="AY9" s="106">
        <f t="shared" si="41"/>
        <v>-5.882758548936471E-7</v>
      </c>
      <c r="AZ9" s="106">
        <f t="shared" si="42"/>
        <v>-8.166016926207313E-7</v>
      </c>
      <c r="BA9" s="97">
        <f t="shared" si="43"/>
        <v>-3.5635236283687948E-3</v>
      </c>
      <c r="BB9" s="106">
        <f t="shared" si="44"/>
        <v>1.3561043894341453E-4</v>
      </c>
      <c r="BC9" s="106">
        <f t="shared" si="45"/>
        <v>1.3550714232692451E-4</v>
      </c>
      <c r="BD9" s="106">
        <f t="shared" si="46"/>
        <v>1.3527881648919745E-4</v>
      </c>
      <c r="BE9" s="100">
        <f t="shared" si="18"/>
        <v>1.0691763391467604</v>
      </c>
      <c r="BF9" s="100">
        <f t="shared" si="47"/>
        <v>1.0683619306165206</v>
      </c>
      <c r="BG9" s="100">
        <f t="shared" si="19"/>
        <v>1.0665617699119638</v>
      </c>
      <c r="BH9" s="100">
        <f t="shared" si="20"/>
        <v>142.02630672306842</v>
      </c>
      <c r="BI9" s="100">
        <f t="shared" si="21"/>
        <v>144.96232306224979</v>
      </c>
      <c r="BJ9" s="100">
        <f t="shared" si="22"/>
        <v>102.06723416733365</v>
      </c>
    </row>
    <row r="10" spans="1:63" s="93" customFormat="1" ht="12.75">
      <c r="A10" s="49">
        <v>1953</v>
      </c>
      <c r="B10" s="102">
        <v>1.7799999999999999E-4</v>
      </c>
      <c r="C10" s="102">
        <v>1.2661818181818182E-4</v>
      </c>
      <c r="D10" s="102">
        <v>2.3636363636363637E-5</v>
      </c>
      <c r="E10" s="102">
        <v>2.6800000000000001E-5</v>
      </c>
      <c r="F10" s="102">
        <v>-8.3636363636363639E-7</v>
      </c>
      <c r="G10" s="102">
        <v>1.1745454545454544E-5</v>
      </c>
      <c r="H10" s="102">
        <v>9.9636363636363645E-6</v>
      </c>
      <c r="I10" s="103">
        <f t="shared" si="2"/>
        <v>1.7621818181818183E-4</v>
      </c>
      <c r="J10" s="124">
        <f t="shared" si="23"/>
        <v>1.1933203315455876</v>
      </c>
      <c r="K10" s="124">
        <f t="shared" si="24"/>
        <v>1.107858733693923</v>
      </c>
      <c r="L10" s="124">
        <f t="shared" si="25"/>
        <v>1.4412416851441243</v>
      </c>
      <c r="M10" s="124">
        <f t="shared" si="26"/>
        <v>1.212171052631579</v>
      </c>
      <c r="N10" s="124">
        <f t="shared" si="27"/>
        <v>-1.5333333333333332</v>
      </c>
      <c r="O10" s="124">
        <f t="shared" si="28"/>
        <v>1.1137931034482758</v>
      </c>
      <c r="P10" s="124">
        <f t="shared" si="29"/>
        <v>0.67654320987654326</v>
      </c>
      <c r="Q10" s="124">
        <f t="shared" si="30"/>
        <v>1.1491581693146788</v>
      </c>
      <c r="R10" s="99">
        <v>24.939807179394499</v>
      </c>
      <c r="S10" s="99">
        <v>21.279230099888199</v>
      </c>
      <c r="T10" s="99">
        <v>1.39836272727273E-14</v>
      </c>
      <c r="U10" s="106">
        <f t="shared" si="0"/>
        <v>3.4874896785034103E-13</v>
      </c>
      <c r="V10" s="106">
        <f t="shared" si="1"/>
        <v>2.9756082236743628E-13</v>
      </c>
      <c r="W10" s="100">
        <f t="shared" si="4"/>
        <v>2.0557231081387553</v>
      </c>
      <c r="X10" s="100">
        <f t="shared" si="5"/>
        <v>1.9885689767420005</v>
      </c>
      <c r="Y10" s="101">
        <v>4.7</v>
      </c>
      <c r="Z10" s="100">
        <f t="shared" si="31"/>
        <v>1.0469999999999999</v>
      </c>
      <c r="AA10" s="100">
        <v>14.307916759844574</v>
      </c>
      <c r="AB10" s="100">
        <f t="shared" si="6"/>
        <v>1.1430791675984457</v>
      </c>
      <c r="AC10" s="99">
        <v>16.7483980784971</v>
      </c>
      <c r="AD10" s="100">
        <f t="shared" si="7"/>
        <v>1.1674839807849711</v>
      </c>
      <c r="AE10" s="100">
        <f t="shared" si="8"/>
        <v>1.1397519881046683</v>
      </c>
      <c r="AF10" s="100">
        <f t="shared" si="32"/>
        <v>1.1674839807849711</v>
      </c>
      <c r="AG10" s="100">
        <f t="shared" si="33"/>
        <v>1.1430791675984457</v>
      </c>
      <c r="AH10" s="100">
        <f>'Cálculo Pa média harmônica'!M9</f>
        <v>1.1334455025952017</v>
      </c>
      <c r="AI10" s="100">
        <f t="shared" si="9"/>
        <v>2.0557231081387553</v>
      </c>
      <c r="AJ10" s="100">
        <f t="shared" si="10"/>
        <v>1.9885689767420005</v>
      </c>
      <c r="AK10" s="100">
        <f t="shared" si="34"/>
        <v>2.0218672551916876</v>
      </c>
      <c r="AL10" s="100">
        <f t="shared" si="35"/>
        <v>1.7318158437019944</v>
      </c>
      <c r="AM10" s="100">
        <f t="shared" si="36"/>
        <v>1.7687902225001033</v>
      </c>
      <c r="AN10" s="100">
        <f t="shared" si="11"/>
        <v>1.7838239690945039</v>
      </c>
      <c r="AO10" s="106">
        <f t="shared" si="12"/>
        <v>1.5617432727272726E-4</v>
      </c>
      <c r="AP10" s="100">
        <f t="shared" si="13"/>
        <v>1.0337700789774855</v>
      </c>
      <c r="AQ10" s="106">
        <f t="shared" si="14"/>
        <v>1.7818181818181799E-6</v>
      </c>
      <c r="AR10" s="106">
        <f t="shared" si="37"/>
        <v>1.5262035378165568E-6</v>
      </c>
      <c r="AS10" s="106">
        <f t="shared" si="38"/>
        <v>1.5587880807605775E-6</v>
      </c>
      <c r="AT10" s="106">
        <f t="shared" si="15"/>
        <v>1.5720369243500697E-6</v>
      </c>
      <c r="AU10" s="106">
        <f t="shared" si="16"/>
        <v>5.7135391916126479E-6</v>
      </c>
      <c r="AV10" s="106">
        <f t="shared" si="17"/>
        <v>5.010455498486367E-6</v>
      </c>
      <c r="AW10" s="106">
        <f t="shared" si="39"/>
        <v>7.0308369312628088E-7</v>
      </c>
      <c r="AX10" s="106">
        <f t="shared" si="40"/>
        <v>8.2311984469027594E-7</v>
      </c>
      <c r="AY10" s="106">
        <f t="shared" si="41"/>
        <v>8.5570438763429665E-7</v>
      </c>
      <c r="AZ10" s="106">
        <f t="shared" si="42"/>
        <v>8.6895323122378878E-7</v>
      </c>
      <c r="BA10" s="97">
        <f t="shared" si="43"/>
        <v>5.2705195473828521E-3</v>
      </c>
      <c r="BB10" s="106">
        <f t="shared" si="44"/>
        <v>1.5699744711741753E-4</v>
      </c>
      <c r="BC10" s="106">
        <f t="shared" si="45"/>
        <v>1.5703003166036154E-4</v>
      </c>
      <c r="BD10" s="106">
        <f t="shared" si="46"/>
        <v>1.5704328050395103E-4</v>
      </c>
      <c r="BE10" s="100">
        <f t="shared" si="18"/>
        <v>1.0525182339661097</v>
      </c>
      <c r="BF10" s="100">
        <f t="shared" si="47"/>
        <v>1.0527366822671727</v>
      </c>
      <c r="BG10" s="100">
        <f t="shared" si="19"/>
        <v>1.0528255031347278</v>
      </c>
      <c r="BH10" s="100">
        <f t="shared" si="20"/>
        <v>148.70154313905263</v>
      </c>
      <c r="BI10" s="100">
        <f t="shared" si="21"/>
        <v>152.5754882611038</v>
      </c>
      <c r="BJ10" s="100">
        <f t="shared" si="22"/>
        <v>102.60518152015987</v>
      </c>
    </row>
    <row r="11" spans="1:63" s="93" customFormat="1" ht="12.75">
      <c r="A11" s="52">
        <v>1954</v>
      </c>
      <c r="B11" s="102">
        <v>2.4407272727272727E-4</v>
      </c>
      <c r="C11" s="102">
        <v>1.7636363636363637E-4</v>
      </c>
      <c r="D11" s="102">
        <v>2.7381818181818185E-5</v>
      </c>
      <c r="E11" s="102">
        <v>3.8472727272727278E-5</v>
      </c>
      <c r="F11" s="102">
        <v>2.2181818181818183E-6</v>
      </c>
      <c r="G11" s="102">
        <v>1.629090909090909E-5</v>
      </c>
      <c r="H11" s="102">
        <v>1.6654545454545453E-5</v>
      </c>
      <c r="I11" s="103">
        <f t="shared" si="2"/>
        <v>2.4443636363636364E-4</v>
      </c>
      <c r="J11" s="124">
        <f t="shared" si="23"/>
        <v>1.3711950970377937</v>
      </c>
      <c r="K11" s="124">
        <f t="shared" si="24"/>
        <v>1.3928776565192418</v>
      </c>
      <c r="L11" s="124">
        <f t="shared" si="25"/>
        <v>1.1584615384615387</v>
      </c>
      <c r="M11" s="124">
        <f t="shared" si="26"/>
        <v>1.435549525101764</v>
      </c>
      <c r="N11" s="124">
        <f t="shared" si="27"/>
        <v>-2.6521739130434785</v>
      </c>
      <c r="O11" s="124">
        <f t="shared" si="28"/>
        <v>1.3869969040247678</v>
      </c>
      <c r="P11" s="124">
        <f t="shared" si="29"/>
        <v>1.6715328467153281</v>
      </c>
      <c r="Q11" s="124">
        <f t="shared" si="30"/>
        <v>1.3871234007428805</v>
      </c>
      <c r="R11" s="99">
        <v>29.6205967951006</v>
      </c>
      <c r="S11" s="99">
        <v>19.9869875378911</v>
      </c>
      <c r="T11" s="99">
        <v>2.1173860606060599E-14</v>
      </c>
      <c r="U11" s="106">
        <f t="shared" si="0"/>
        <v>6.2718238760778543E-13</v>
      </c>
      <c r="V11" s="106">
        <f t="shared" si="1"/>
        <v>4.2320168806237651E-13</v>
      </c>
      <c r="W11" s="100">
        <f t="shared" si="4"/>
        <v>1.7983777600079631</v>
      </c>
      <c r="X11" s="100">
        <f t="shared" si="5"/>
        <v>1.4222359136371636</v>
      </c>
      <c r="Y11" s="101">
        <v>7.8</v>
      </c>
      <c r="Z11" s="100">
        <f t="shared" si="31"/>
        <v>1.0780000000000001</v>
      </c>
      <c r="AA11" s="100">
        <v>22.493592190308288</v>
      </c>
      <c r="AB11" s="100">
        <f t="shared" si="6"/>
        <v>1.2249359219030829</v>
      </c>
      <c r="AC11" s="99">
        <v>26.242124021254799</v>
      </c>
      <c r="AD11" s="100">
        <f t="shared" si="7"/>
        <v>1.2624212402125479</v>
      </c>
      <c r="AE11" s="100">
        <f t="shared" si="8"/>
        <v>1.2719806094970256</v>
      </c>
      <c r="AF11" s="100">
        <f t="shared" si="32"/>
        <v>1.2624212402125479</v>
      </c>
      <c r="AG11" s="100">
        <f t="shared" si="33"/>
        <v>1.2249359219030829</v>
      </c>
      <c r="AH11" s="100">
        <f>'Cálculo Pa média harmônica'!M10</f>
        <v>1.2565132442222398</v>
      </c>
      <c r="AI11" s="100">
        <f t="shared" si="9"/>
        <v>1.7983777600079631</v>
      </c>
      <c r="AJ11" s="100">
        <f t="shared" si="10"/>
        <v>1.4222359136371636</v>
      </c>
      <c r="AK11" s="100">
        <f t="shared" si="34"/>
        <v>1.5992865398575957</v>
      </c>
      <c r="AL11" s="100">
        <f t="shared" si="35"/>
        <v>1.2668406463030766</v>
      </c>
      <c r="AM11" s="100">
        <f t="shared" si="36"/>
        <v>1.3056083271465457</v>
      </c>
      <c r="AN11" s="100">
        <f t="shared" si="11"/>
        <v>1.2727972006753712</v>
      </c>
      <c r="AO11" s="106">
        <f t="shared" si="12"/>
        <v>1.9188399999999999E-4</v>
      </c>
      <c r="AP11" s="100">
        <f t="shared" si="13"/>
        <v>1.2644721897149052</v>
      </c>
      <c r="AQ11" s="106">
        <f t="shared" si="14"/>
        <v>-3.6363636363636323E-7</v>
      </c>
      <c r="AR11" s="106">
        <f t="shared" si="37"/>
        <v>-2.8804677238727345E-7</v>
      </c>
      <c r="AS11" s="106">
        <f t="shared" si="38"/>
        <v>-2.9686153955825797E-7</v>
      </c>
      <c r="AT11" s="106">
        <f t="shared" si="15"/>
        <v>-2.8940113867359028E-7</v>
      </c>
      <c r="AU11" s="106">
        <f t="shared" si="16"/>
        <v>9.0586691256885614E-6</v>
      </c>
      <c r="AV11" s="106">
        <f t="shared" si="17"/>
        <v>1.1710114542076111E-5</v>
      </c>
      <c r="AW11" s="106">
        <f t="shared" si="39"/>
        <v>-2.6514454163875491E-6</v>
      </c>
      <c r="AX11" s="106">
        <f t="shared" si="40"/>
        <v>2.3633986440002756E-6</v>
      </c>
      <c r="AY11" s="106">
        <f t="shared" si="41"/>
        <v>2.3545838768292912E-6</v>
      </c>
      <c r="AZ11" s="106">
        <f t="shared" si="42"/>
        <v>2.362044277713959E-6</v>
      </c>
      <c r="BA11" s="97">
        <f t="shared" si="43"/>
        <v>1.2316809343146252E-2</v>
      </c>
      <c r="BB11" s="106">
        <f t="shared" si="44"/>
        <v>1.9424739864400028E-4</v>
      </c>
      <c r="BC11" s="106">
        <f t="shared" si="45"/>
        <v>1.942385838768293E-4</v>
      </c>
      <c r="BD11" s="106">
        <f t="shared" si="46"/>
        <v>1.9424604427771395E-4</v>
      </c>
      <c r="BE11" s="100">
        <f t="shared" si="18"/>
        <v>1.0912775204719118</v>
      </c>
      <c r="BF11" s="100">
        <f t="shared" si="47"/>
        <v>1.0912279993080298</v>
      </c>
      <c r="BG11" s="100">
        <f t="shared" si="19"/>
        <v>1.0912699116725504</v>
      </c>
      <c r="BH11" s="100">
        <f t="shared" si="20"/>
        <v>160.30026350389875</v>
      </c>
      <c r="BI11" s="100">
        <f t="shared" si="21"/>
        <v>166.50220051436864</v>
      </c>
      <c r="BJ11" s="100">
        <f t="shared" si="22"/>
        <v>103.8689499785626</v>
      </c>
    </row>
    <row r="12" spans="1:63" s="93" customFormat="1" ht="12.75">
      <c r="A12" s="49">
        <v>1955</v>
      </c>
      <c r="B12" s="102">
        <v>2.9625454545454544E-4</v>
      </c>
      <c r="C12" s="102">
        <v>2.1465454545454546E-4</v>
      </c>
      <c r="D12" s="102">
        <v>3.4181818181818185E-5</v>
      </c>
      <c r="E12" s="102">
        <v>3.9963636363636364E-5</v>
      </c>
      <c r="F12" s="102">
        <v>5.1272727272727275E-6</v>
      </c>
      <c r="G12" s="102">
        <v>2.2581818181818184E-5</v>
      </c>
      <c r="H12" s="102">
        <v>2.0254545454545456E-5</v>
      </c>
      <c r="I12" s="103">
        <f t="shared" si="2"/>
        <v>2.9392727272727277E-4</v>
      </c>
      <c r="J12" s="124">
        <f t="shared" si="23"/>
        <v>1.2137961859356377</v>
      </c>
      <c r="K12" s="124">
        <f t="shared" si="24"/>
        <v>1.2171134020618557</v>
      </c>
      <c r="L12" s="124">
        <f t="shared" si="25"/>
        <v>1.248339973439575</v>
      </c>
      <c r="M12" s="124">
        <f t="shared" si="26"/>
        <v>1.0387523629489601</v>
      </c>
      <c r="N12" s="124">
        <f t="shared" si="27"/>
        <v>2.3114754098360657</v>
      </c>
      <c r="O12" s="124">
        <f t="shared" si="28"/>
        <v>1.3861607142857144</v>
      </c>
      <c r="P12" s="124">
        <f t="shared" si="29"/>
        <v>1.2161572052401748</v>
      </c>
      <c r="Q12" s="124">
        <f t="shared" si="30"/>
        <v>1.2024695031240704</v>
      </c>
      <c r="R12" s="99">
        <v>23.5199045425245</v>
      </c>
      <c r="S12" s="99">
        <v>19.634002731385301</v>
      </c>
      <c r="T12" s="99">
        <v>2.53508939393939E-14</v>
      </c>
      <c r="U12" s="106">
        <f t="shared" si="0"/>
        <v>5.9625060552220744E-13</v>
      </c>
      <c r="V12" s="106">
        <f t="shared" si="1"/>
        <v>4.9773952084911892E-13</v>
      </c>
      <c r="W12" s="100">
        <f t="shared" si="4"/>
        <v>0.95068136048341734</v>
      </c>
      <c r="X12" s="100">
        <f t="shared" si="5"/>
        <v>1.1761283919447791</v>
      </c>
      <c r="Y12" s="101">
        <v>8.8000000000000007</v>
      </c>
      <c r="Z12" s="100">
        <f t="shared" si="31"/>
        <v>1.0880000000000001</v>
      </c>
      <c r="AA12" s="100">
        <v>23.074565391434511</v>
      </c>
      <c r="AB12" s="100">
        <f t="shared" si="6"/>
        <v>1.2307456539143451</v>
      </c>
      <c r="AC12" s="99">
        <v>19.068749002594998</v>
      </c>
      <c r="AD12" s="100">
        <f t="shared" si="7"/>
        <v>1.1906874900259501</v>
      </c>
      <c r="AE12" s="100">
        <f t="shared" si="8"/>
        <v>1.1156214944261376</v>
      </c>
      <c r="AF12" s="100">
        <f t="shared" si="32"/>
        <v>1.1906874900259501</v>
      </c>
      <c r="AG12" s="100">
        <f t="shared" si="33"/>
        <v>1.2307456539143451</v>
      </c>
      <c r="AH12" s="100">
        <f>'Cálculo Pa média harmônica'!M11</f>
        <v>1.1347702063861964</v>
      </c>
      <c r="AI12" s="100">
        <f t="shared" si="9"/>
        <v>0.95068136048341734</v>
      </c>
      <c r="AJ12" s="100">
        <f t="shared" si="10"/>
        <v>1.1761283919447791</v>
      </c>
      <c r="AK12" s="100">
        <f t="shared" si="34"/>
        <v>1.0574135140791594</v>
      </c>
      <c r="AL12" s="100">
        <f t="shared" si="35"/>
        <v>0.88806972689039831</v>
      </c>
      <c r="AM12" s="100">
        <f t="shared" si="36"/>
        <v>0.85916493852006814</v>
      </c>
      <c r="AN12" s="100">
        <f t="shared" si="11"/>
        <v>0.9318305222751766</v>
      </c>
      <c r="AO12" s="106">
        <f t="shared" si="12"/>
        <v>2.6555112727272723E-4</v>
      </c>
      <c r="AP12" s="100">
        <f t="shared" si="13"/>
        <v>0.80831426823344055</v>
      </c>
      <c r="AQ12" s="106">
        <f t="shared" si="14"/>
        <v>2.3272727272727281E-6</v>
      </c>
      <c r="AR12" s="106">
        <f t="shared" si="37"/>
        <v>1.9545621724991894E-6</v>
      </c>
      <c r="AS12" s="106">
        <f t="shared" si="38"/>
        <v>1.8909453142254986E-6</v>
      </c>
      <c r="AT12" s="106">
        <f t="shared" si="15"/>
        <v>2.0508757757080971E-6</v>
      </c>
      <c r="AU12" s="106">
        <f t="shared" si="16"/>
        <v>2.3753298550352799E-5</v>
      </c>
      <c r="AV12" s="106">
        <f t="shared" si="17"/>
        <v>1.7221372762759082E-5</v>
      </c>
      <c r="AW12" s="106">
        <f t="shared" si="39"/>
        <v>6.5319257875937173E-6</v>
      </c>
      <c r="AX12" s="106">
        <f t="shared" si="40"/>
        <v>-4.5773636150945283E-6</v>
      </c>
      <c r="AY12" s="106">
        <f t="shared" si="41"/>
        <v>-4.6409804733682187E-6</v>
      </c>
      <c r="AZ12" s="106">
        <f t="shared" si="42"/>
        <v>-4.4810500118856206E-6</v>
      </c>
      <c r="BA12" s="97">
        <f t="shared" si="43"/>
        <v>-1.7237221555431278E-2</v>
      </c>
      <c r="BB12" s="106">
        <f t="shared" si="44"/>
        <v>2.6097376365763269E-4</v>
      </c>
      <c r="BC12" s="106">
        <f t="shared" si="45"/>
        <v>2.6091014679935901E-4</v>
      </c>
      <c r="BD12" s="106">
        <f t="shared" si="46"/>
        <v>2.6107007726084162E-4</v>
      </c>
      <c r="BE12" s="100">
        <f t="shared" si="18"/>
        <v>1.0692459029476906</v>
      </c>
      <c r="BF12" s="100">
        <f t="shared" si="47"/>
        <v>1.0689852558078625</v>
      </c>
      <c r="BG12" s="100">
        <f t="shared" si="19"/>
        <v>1.069640513211136</v>
      </c>
      <c r="BH12" s="100">
        <f t="shared" si="20"/>
        <v>174.40668669224186</v>
      </c>
      <c r="BI12" s="100">
        <f t="shared" si="21"/>
        <v>178.03179573176354</v>
      </c>
      <c r="BJ12" s="100">
        <f t="shared" si="22"/>
        <v>102.07853787505208</v>
      </c>
    </row>
    <row r="13" spans="1:63" s="93" customFormat="1" ht="12.75">
      <c r="A13" s="52">
        <v>1956</v>
      </c>
      <c r="B13" s="102">
        <v>3.741454545454546E-4</v>
      </c>
      <c r="C13" s="102">
        <v>2.6916363636363637E-4</v>
      </c>
      <c r="D13" s="102">
        <v>4.7418181818181813E-5</v>
      </c>
      <c r="E13" s="102">
        <v>5.4109090909090904E-5</v>
      </c>
      <c r="F13" s="102">
        <v>-1.0909090909090908E-7</v>
      </c>
      <c r="G13" s="102">
        <v>2.5309090909090908E-5</v>
      </c>
      <c r="H13" s="102">
        <v>2.1745454545454545E-5</v>
      </c>
      <c r="I13" s="103">
        <f t="shared" si="2"/>
        <v>3.7058181818181818E-4</v>
      </c>
      <c r="J13" s="124">
        <f t="shared" si="23"/>
        <v>1.2629188658401869</v>
      </c>
      <c r="K13" s="124">
        <f t="shared" si="24"/>
        <v>1.2539386752498729</v>
      </c>
      <c r="L13" s="124">
        <f t="shared" si="25"/>
        <v>1.3872340425531913</v>
      </c>
      <c r="M13" s="124">
        <f t="shared" si="26"/>
        <v>1.3539581437670609</v>
      </c>
      <c r="N13" s="124">
        <f t="shared" si="27"/>
        <v>-2.1276595744680847E-2</v>
      </c>
      <c r="O13" s="124">
        <f t="shared" si="28"/>
        <v>1.1207729468599033</v>
      </c>
      <c r="P13" s="124">
        <f t="shared" si="29"/>
        <v>1.0736086175942547</v>
      </c>
      <c r="Q13" s="124">
        <f t="shared" si="30"/>
        <v>1.2607942595570949</v>
      </c>
      <c r="R13" s="99">
        <v>22.941990045191201</v>
      </c>
      <c r="S13" s="99">
        <v>18.996871599461802</v>
      </c>
      <c r="T13" s="99">
        <v>2.4873375757575799E-14</v>
      </c>
      <c r="U13" s="106">
        <f t="shared" si="0"/>
        <v>5.7064473902060413E-13</v>
      </c>
      <c r="V13" s="106">
        <f t="shared" si="1"/>
        <v>4.7251632551183334E-13</v>
      </c>
      <c r="W13" s="100">
        <f t="shared" si="4"/>
        <v>0.95705519413405504</v>
      </c>
      <c r="X13" s="100">
        <f t="shared" si="5"/>
        <v>0.94932450753708275</v>
      </c>
      <c r="Y13" s="101">
        <v>2.9000000000000057</v>
      </c>
      <c r="Z13" s="100">
        <f t="shared" si="31"/>
        <v>1.0290000000000001</v>
      </c>
      <c r="AA13" s="100">
        <v>21.035597429047815</v>
      </c>
      <c r="AB13" s="100">
        <f t="shared" si="6"/>
        <v>1.2103559742904781</v>
      </c>
      <c r="AC13" s="99">
        <v>21.6945751451224</v>
      </c>
      <c r="AD13" s="100">
        <f t="shared" si="7"/>
        <v>1.2169457514512241</v>
      </c>
      <c r="AE13" s="100">
        <f t="shared" si="8"/>
        <v>1.2273264002334177</v>
      </c>
      <c r="AF13" s="100">
        <f t="shared" si="32"/>
        <v>1.2169457514512241</v>
      </c>
      <c r="AG13" s="100">
        <f t="shared" si="33"/>
        <v>1.2103559742904781</v>
      </c>
      <c r="AH13" s="100">
        <f>'Cálculo Pa média harmônica'!M12</f>
        <v>1.2299127226441728</v>
      </c>
      <c r="AI13" s="100">
        <f t="shared" si="9"/>
        <v>0.95705519413405504</v>
      </c>
      <c r="AJ13" s="100">
        <f t="shared" si="10"/>
        <v>0.94932450753708275</v>
      </c>
      <c r="AK13" s="100">
        <f t="shared" si="34"/>
        <v>0.95318201349853371</v>
      </c>
      <c r="AL13" s="100">
        <f t="shared" si="35"/>
        <v>0.7832576040155047</v>
      </c>
      <c r="AM13" s="100">
        <f t="shared" si="36"/>
        <v>0.78752204619578781</v>
      </c>
      <c r="AN13" s="100">
        <f t="shared" si="11"/>
        <v>0.77499971823146974</v>
      </c>
      <c r="AO13" s="106">
        <f t="shared" si="12"/>
        <v>3.0484592727272728E-4</v>
      </c>
      <c r="AP13" s="100">
        <f t="shared" si="13"/>
        <v>1.0081433551284047</v>
      </c>
      <c r="AQ13" s="106">
        <f t="shared" si="14"/>
        <v>3.5636363636363631E-6</v>
      </c>
      <c r="AR13" s="106">
        <f t="shared" si="37"/>
        <v>2.9283444717126292E-6</v>
      </c>
      <c r="AS13" s="106">
        <f t="shared" si="38"/>
        <v>2.9442878288144936E-6</v>
      </c>
      <c r="AT13" s="106">
        <f t="shared" si="15"/>
        <v>2.8974709327137856E-6</v>
      </c>
      <c r="AU13" s="106">
        <f t="shared" si="16"/>
        <v>2.6444755813681792E-5</v>
      </c>
      <c r="AV13" s="106">
        <f t="shared" si="17"/>
        <v>2.2906239513262665E-5</v>
      </c>
      <c r="AW13" s="106">
        <f t="shared" si="39"/>
        <v>3.5385163004191275E-6</v>
      </c>
      <c r="AX13" s="106">
        <f t="shared" si="40"/>
        <v>-6.101718287064983E-7</v>
      </c>
      <c r="AY13" s="106">
        <f t="shared" si="41"/>
        <v>-5.9422847160463394E-7</v>
      </c>
      <c r="AZ13" s="106">
        <f t="shared" si="42"/>
        <v>-6.4104536770534193E-7</v>
      </c>
      <c r="BA13" s="97">
        <f t="shared" si="43"/>
        <v>-2.0015744811332655E-3</v>
      </c>
      <c r="BB13" s="106">
        <f t="shared" si="44"/>
        <v>3.0423575544402079E-4</v>
      </c>
      <c r="BC13" s="106">
        <f t="shared" si="45"/>
        <v>3.0425169880112266E-4</v>
      </c>
      <c r="BD13" s="106">
        <f t="shared" si="46"/>
        <v>3.0420488190502197E-4</v>
      </c>
      <c r="BE13" s="100">
        <f t="shared" si="18"/>
        <v>1.0269403798589141</v>
      </c>
      <c r="BF13" s="100">
        <f t="shared" si="47"/>
        <v>1.0269941962723548</v>
      </c>
      <c r="BG13" s="100">
        <f t="shared" si="19"/>
        <v>1.026836166980251</v>
      </c>
      <c r="BH13" s="100">
        <f t="shared" si="20"/>
        <v>179.4644806063169</v>
      </c>
      <c r="BI13" s="100">
        <f t="shared" si="21"/>
        <v>182.82803993574186</v>
      </c>
      <c r="BJ13" s="100">
        <f t="shared" si="22"/>
        <v>101.87422007857</v>
      </c>
    </row>
    <row r="14" spans="1:63" s="93" customFormat="1" ht="12.75">
      <c r="A14" s="49">
        <v>1957</v>
      </c>
      <c r="B14" s="102">
        <v>4.541818181818182E-4</v>
      </c>
      <c r="C14" s="102">
        <v>3.2265454545454543E-4</v>
      </c>
      <c r="D14" s="102">
        <v>5.552727272727273E-5</v>
      </c>
      <c r="E14" s="102">
        <v>6.832727272727273E-5</v>
      </c>
      <c r="F14" s="102">
        <v>1.0509090909090909E-5</v>
      </c>
      <c r="G14" s="102">
        <v>2.5309090909090908E-5</v>
      </c>
      <c r="H14" s="102">
        <v>2.7963636363636363E-5</v>
      </c>
      <c r="I14" s="103">
        <f t="shared" si="2"/>
        <v>4.5701818181818183E-4</v>
      </c>
      <c r="J14" s="124">
        <f t="shared" si="23"/>
        <v>1.213917776265915</v>
      </c>
      <c r="K14" s="124">
        <f t="shared" si="24"/>
        <v>1.1987300729532557</v>
      </c>
      <c r="L14" s="124">
        <f t="shared" si="25"/>
        <v>1.1710122699386505</v>
      </c>
      <c r="M14" s="124">
        <f t="shared" si="26"/>
        <v>1.2627688172043012</v>
      </c>
      <c r="N14" s="124">
        <f t="shared" si="27"/>
        <v>-96.333333333333343</v>
      </c>
      <c r="O14" s="124">
        <f t="shared" si="28"/>
        <v>1</v>
      </c>
      <c r="P14" s="124">
        <f t="shared" si="29"/>
        <v>1.285953177257525</v>
      </c>
      <c r="Q14" s="124">
        <f t="shared" si="30"/>
        <v>1.2332450201157885</v>
      </c>
      <c r="R14" s="99">
        <v>22.760591013781799</v>
      </c>
      <c r="S14" s="99">
        <v>19.148140136498998</v>
      </c>
      <c r="T14" s="99">
        <v>2.6301945454545401E-14</v>
      </c>
      <c r="U14" s="106">
        <f t="shared" si="0"/>
        <v>5.9864782335770513E-13</v>
      </c>
      <c r="V14" s="106">
        <f t="shared" si="1"/>
        <v>5.0363333742618822E-13</v>
      </c>
      <c r="W14" s="100">
        <f t="shared" si="4"/>
        <v>1.0490727109570179</v>
      </c>
      <c r="X14" s="100">
        <f t="shared" si="5"/>
        <v>1.0658538345329098</v>
      </c>
      <c r="Y14" s="101">
        <v>7.7</v>
      </c>
      <c r="Z14" s="100">
        <f t="shared" si="31"/>
        <v>1.077</v>
      </c>
      <c r="AA14" s="100">
        <v>16.0289119971311</v>
      </c>
      <c r="AB14" s="100">
        <f t="shared" si="6"/>
        <v>1.160289119971311</v>
      </c>
      <c r="AC14" s="99">
        <v>12.509573167751499</v>
      </c>
      <c r="AD14" s="100">
        <f t="shared" si="7"/>
        <v>1.125095731677515</v>
      </c>
      <c r="AE14" s="100">
        <f t="shared" si="8"/>
        <v>1.1271288544716018</v>
      </c>
      <c r="AF14" s="100">
        <f t="shared" si="32"/>
        <v>1.125095731677515</v>
      </c>
      <c r="AG14" s="100">
        <f t="shared" si="33"/>
        <v>1.160289119971311</v>
      </c>
      <c r="AH14" s="100">
        <f>'Cálculo Pa média harmônica'!M13</f>
        <v>1.1282578895741959</v>
      </c>
      <c r="AI14" s="100">
        <f t="shared" si="9"/>
        <v>1.0490727109570179</v>
      </c>
      <c r="AJ14" s="100">
        <f t="shared" si="10"/>
        <v>1.0658538345329098</v>
      </c>
      <c r="AK14" s="100">
        <f t="shared" si="34"/>
        <v>1.0574299842908619</v>
      </c>
      <c r="AL14" s="100">
        <f t="shared" si="35"/>
        <v>0.93985778678071807</v>
      </c>
      <c r="AM14" s="100">
        <f t="shared" si="36"/>
        <v>0.91135042644975206</v>
      </c>
      <c r="AN14" s="100">
        <f t="shared" si="11"/>
        <v>0.93722365610041114</v>
      </c>
      <c r="AO14" s="106">
        <f t="shared" si="12"/>
        <v>4.0295465454545453E-4</v>
      </c>
      <c r="AP14" s="100">
        <f t="shared" si="13"/>
        <v>0.98425569901594823</v>
      </c>
      <c r="AQ14" s="106">
        <f t="shared" si="14"/>
        <v>-2.654545454545455E-6</v>
      </c>
      <c r="AR14" s="106">
        <f t="shared" si="37"/>
        <v>-2.3593951872766721E-6</v>
      </c>
      <c r="AS14" s="106">
        <f t="shared" si="38"/>
        <v>-2.28783103181308E-6</v>
      </c>
      <c r="AT14" s="106">
        <f t="shared" si="15"/>
        <v>-2.3527825323227114E-6</v>
      </c>
      <c r="AU14" s="106">
        <f t="shared" si="16"/>
        <v>2.4125201851836044E-5</v>
      </c>
      <c r="AV14" s="106">
        <f t="shared" si="17"/>
        <v>2.6235901638324446E-5</v>
      </c>
      <c r="AW14" s="106">
        <f t="shared" si="39"/>
        <v>-2.1106997864884016E-6</v>
      </c>
      <c r="AX14" s="106">
        <f t="shared" si="40"/>
        <v>-2.4869540078827055E-7</v>
      </c>
      <c r="AY14" s="106">
        <f t="shared" si="41"/>
        <v>-1.7713124532467844E-7</v>
      </c>
      <c r="AZ14" s="106">
        <f t="shared" si="42"/>
        <v>-2.4208274583430984E-7</v>
      </c>
      <c r="BA14" s="97">
        <f t="shared" si="43"/>
        <v>-6.1717962054268054E-4</v>
      </c>
      <c r="BB14" s="106">
        <f t="shared" si="44"/>
        <v>4.0270595914466625E-4</v>
      </c>
      <c r="BC14" s="106">
        <f t="shared" si="45"/>
        <v>4.0277752330012984E-4</v>
      </c>
      <c r="BD14" s="106">
        <f t="shared" si="46"/>
        <v>4.0271257179962024E-4</v>
      </c>
      <c r="BE14" s="100">
        <f t="shared" si="18"/>
        <v>1.0763352975486753</v>
      </c>
      <c r="BF14" s="100">
        <f t="shared" si="47"/>
        <v>1.0765265711685847</v>
      </c>
      <c r="BG14" s="100">
        <f t="shared" si="19"/>
        <v>1.0763529715705662</v>
      </c>
      <c r="BH14" s="100">
        <f t="shared" si="20"/>
        <v>193.28324561300329</v>
      </c>
      <c r="BI14" s="100">
        <f t="shared" si="21"/>
        <v>196.78427276447781</v>
      </c>
      <c r="BJ14" s="100">
        <f t="shared" si="22"/>
        <v>101.81134538607881</v>
      </c>
    </row>
    <row r="15" spans="1:63" s="93" customFormat="1" ht="12.75">
      <c r="A15" s="52">
        <v>1958</v>
      </c>
      <c r="B15" s="102">
        <v>5.6545454545454542E-4</v>
      </c>
      <c r="C15" s="102">
        <v>3.9920000000000005E-4</v>
      </c>
      <c r="D15" s="102">
        <v>6.5636363636363635E-5</v>
      </c>
      <c r="E15" s="102">
        <v>9.6036363636363656E-5</v>
      </c>
      <c r="F15" s="102">
        <v>6.6545454545454548E-6</v>
      </c>
      <c r="G15" s="102">
        <v>3.2363636363636362E-5</v>
      </c>
      <c r="H15" s="102">
        <v>3.4436363636363636E-5</v>
      </c>
      <c r="I15" s="103">
        <f t="shared" si="2"/>
        <v>5.675272727272728E-4</v>
      </c>
      <c r="J15" s="124">
        <f t="shared" si="23"/>
        <v>1.2449959967974378</v>
      </c>
      <c r="K15" s="124">
        <f t="shared" si="24"/>
        <v>1.2372365603516289</v>
      </c>
      <c r="L15" s="124">
        <f t="shared" si="25"/>
        <v>1.1820563195808775</v>
      </c>
      <c r="M15" s="124">
        <f t="shared" si="26"/>
        <v>1.405534858967536</v>
      </c>
      <c r="N15" s="124">
        <f t="shared" si="27"/>
        <v>0.63321799307958482</v>
      </c>
      <c r="O15" s="124">
        <f t="shared" si="28"/>
        <v>1.2787356321839081</v>
      </c>
      <c r="P15" s="124">
        <f t="shared" si="29"/>
        <v>1.2314694408322497</v>
      </c>
      <c r="Q15" s="124">
        <f t="shared" si="30"/>
        <v>1.2418045830681097</v>
      </c>
      <c r="R15" s="99">
        <v>21.437341069083701</v>
      </c>
      <c r="S15" s="99">
        <v>18.695775339927899</v>
      </c>
      <c r="T15" s="99">
        <v>4.5342327272727299E-14</v>
      </c>
      <c r="U15" s="106">
        <f t="shared" si="0"/>
        <v>9.7201893461147089E-13</v>
      </c>
      <c r="V15" s="106">
        <f t="shared" si="1"/>
        <v>8.4770996408039521E-13</v>
      </c>
      <c r="W15" s="100">
        <f t="shared" si="4"/>
        <v>1.6236907522015134</v>
      </c>
      <c r="X15" s="100">
        <f t="shared" si="5"/>
        <v>1.6831887428513097</v>
      </c>
      <c r="Y15" s="101">
        <v>10.8</v>
      </c>
      <c r="Z15" s="100">
        <f t="shared" si="31"/>
        <v>1.1080000000000001</v>
      </c>
      <c r="AA15" s="100">
        <v>14.773321264052575</v>
      </c>
      <c r="AB15" s="100">
        <f t="shared" si="6"/>
        <v>1.1477332126405257</v>
      </c>
      <c r="AC15" s="99">
        <v>18.1570958081772</v>
      </c>
      <c r="AD15" s="100">
        <f t="shared" si="7"/>
        <v>1.1815709580817719</v>
      </c>
      <c r="AE15" s="100">
        <f t="shared" si="8"/>
        <v>1.1236425963875791</v>
      </c>
      <c r="AF15" s="100">
        <f t="shared" si="32"/>
        <v>1.1815709580817719</v>
      </c>
      <c r="AG15" s="100">
        <f t="shared" si="33"/>
        <v>1.1477332126405257</v>
      </c>
      <c r="AH15" s="100">
        <f>'Cálculo Pa média harmônica'!M14</f>
        <v>1.1265819405524524</v>
      </c>
      <c r="AI15" s="100">
        <f t="shared" si="9"/>
        <v>1.6236907522015134</v>
      </c>
      <c r="AJ15" s="100">
        <f t="shared" si="10"/>
        <v>1.6831887428513097</v>
      </c>
      <c r="AK15" s="100">
        <f t="shared" si="34"/>
        <v>1.6531721011368909</v>
      </c>
      <c r="AL15" s="100">
        <f t="shared" si="35"/>
        <v>1.3991306149067362</v>
      </c>
      <c r="AM15" s="100">
        <f t="shared" si="36"/>
        <v>1.4403801187677843</v>
      </c>
      <c r="AN15" s="100">
        <f t="shared" si="11"/>
        <v>1.4674228670186296</v>
      </c>
      <c r="AO15" s="106">
        <f t="shared" si="12"/>
        <v>5.0323345454545462E-4</v>
      </c>
      <c r="AP15" s="100">
        <f t="shared" si="13"/>
        <v>0.96465162275918792</v>
      </c>
      <c r="AQ15" s="106">
        <f t="shared" si="14"/>
        <v>-2.0727272727272738E-6</v>
      </c>
      <c r="AR15" s="106">
        <f t="shared" si="37"/>
        <v>-1.7542131164871001E-6</v>
      </c>
      <c r="AS15" s="106">
        <f t="shared" si="38"/>
        <v>-1.8059312476970722E-6</v>
      </c>
      <c r="AT15" s="106">
        <f t="shared" si="15"/>
        <v>-1.8398371198022679E-6</v>
      </c>
      <c r="AU15" s="106">
        <f t="shared" si="16"/>
        <v>1.993214306342232E-5</v>
      </c>
      <c r="AV15" s="106">
        <f t="shared" si="17"/>
        <v>2.0459003057511352E-5</v>
      </c>
      <c r="AW15" s="106">
        <f t="shared" si="39"/>
        <v>-5.2685999408903198E-7</v>
      </c>
      <c r="AX15" s="106">
        <f t="shared" si="40"/>
        <v>-1.2273531223980681E-6</v>
      </c>
      <c r="AY15" s="106">
        <f t="shared" si="41"/>
        <v>-1.2790712536080402E-6</v>
      </c>
      <c r="AZ15" s="106">
        <f t="shared" si="42"/>
        <v>-1.3129771257132359E-6</v>
      </c>
      <c r="BA15" s="97">
        <f t="shared" si="43"/>
        <v>-2.4389338811082704E-3</v>
      </c>
      <c r="BB15" s="106">
        <f t="shared" si="44"/>
        <v>5.0200610142305652E-4</v>
      </c>
      <c r="BC15" s="106">
        <f t="shared" si="45"/>
        <v>5.019543832918466E-4</v>
      </c>
      <c r="BD15" s="106">
        <f t="shared" si="46"/>
        <v>5.0192047741974143E-4</v>
      </c>
      <c r="BE15" s="100">
        <f t="shared" si="18"/>
        <v>1.1052976612597321</v>
      </c>
      <c r="BF15" s="100">
        <f t="shared" si="47"/>
        <v>1.1051837902742818</v>
      </c>
      <c r="BG15" s="100">
        <f t="shared" si="19"/>
        <v>1.105109137633538</v>
      </c>
      <c r="BH15" s="100">
        <f t="shared" si="20"/>
        <v>214.15783613920766</v>
      </c>
      <c r="BI15" s="100">
        <f t="shared" si="21"/>
        <v>217.50519645927452</v>
      </c>
      <c r="BJ15" s="100">
        <f t="shared" si="22"/>
        <v>101.56303424633548</v>
      </c>
    </row>
    <row r="16" spans="1:63" s="93" customFormat="1" ht="12.75">
      <c r="A16" s="49">
        <v>1959</v>
      </c>
      <c r="B16" s="102">
        <v>8.4349090909090901E-4</v>
      </c>
      <c r="C16" s="102">
        <v>5.8494545454545457E-4</v>
      </c>
      <c r="D16" s="102">
        <v>9.0545454545454547E-5</v>
      </c>
      <c r="E16" s="102">
        <v>1.5170909090909092E-4</v>
      </c>
      <c r="F16" s="102">
        <v>2.1636363636363636E-5</v>
      </c>
      <c r="G16" s="102">
        <v>5.0181818181818187E-5</v>
      </c>
      <c r="H16" s="102">
        <v>5.552727272727273E-5</v>
      </c>
      <c r="I16" s="103">
        <f t="shared" si="2"/>
        <v>8.488363636363637E-4</v>
      </c>
      <c r="J16" s="124">
        <f t="shared" si="23"/>
        <v>1.4917041800643087</v>
      </c>
      <c r="K16" s="124">
        <f t="shared" si="24"/>
        <v>1.4652942248132628</v>
      </c>
      <c r="L16" s="124">
        <f t="shared" si="25"/>
        <v>1.3795013850415514</v>
      </c>
      <c r="M16" s="124">
        <f t="shared" si="26"/>
        <v>1.5797046573267699</v>
      </c>
      <c r="N16" s="124">
        <f t="shared" si="27"/>
        <v>3.2513661202185791</v>
      </c>
      <c r="O16" s="124">
        <f t="shared" si="28"/>
        <v>1.5505617977528092</v>
      </c>
      <c r="P16" s="124">
        <f t="shared" si="29"/>
        <v>1.6124604012671595</v>
      </c>
      <c r="Q16" s="124">
        <f t="shared" si="30"/>
        <v>1.4956750176202984</v>
      </c>
      <c r="R16" s="99">
        <v>18.867604179858802</v>
      </c>
      <c r="S16" s="99">
        <v>17.0490274177305</v>
      </c>
      <c r="T16" s="99">
        <v>5.37912121212121E-14</v>
      </c>
      <c r="U16" s="106">
        <f t="shared" si="0"/>
        <v>1.0149112986578529E-12</v>
      </c>
      <c r="V16" s="106">
        <f t="shared" si="1"/>
        <v>9.1708785028750227E-13</v>
      </c>
      <c r="W16" s="100">
        <f t="shared" si="4"/>
        <v>1.0441270869517851</v>
      </c>
      <c r="X16" s="100">
        <f t="shared" si="5"/>
        <v>1.0818415367835967</v>
      </c>
      <c r="Y16" s="101">
        <v>9.8000000000000007</v>
      </c>
      <c r="Z16" s="100">
        <f t="shared" si="31"/>
        <v>1.0980000000000001</v>
      </c>
      <c r="AA16" s="100">
        <v>39.175463383192621</v>
      </c>
      <c r="AB16" s="100">
        <f t="shared" si="6"/>
        <v>1.3917546338319262</v>
      </c>
      <c r="AC16" s="99">
        <v>52.057549911580701</v>
      </c>
      <c r="AD16" s="100">
        <f t="shared" si="7"/>
        <v>1.5205754991158069</v>
      </c>
      <c r="AE16" s="100">
        <f t="shared" si="8"/>
        <v>1.3585648270166746</v>
      </c>
      <c r="AF16" s="100">
        <f t="shared" si="32"/>
        <v>1.5205754991158069</v>
      </c>
      <c r="AG16" s="100">
        <f t="shared" si="33"/>
        <v>1.3917546338319262</v>
      </c>
      <c r="AH16" s="100">
        <f>'Cálculo Pa média harmônica'!M15</f>
        <v>1.3600211282758425</v>
      </c>
      <c r="AI16" s="100">
        <f t="shared" si="9"/>
        <v>1.0441270869517851</v>
      </c>
      <c r="AJ16" s="100">
        <f t="shared" si="10"/>
        <v>1.0818415367835967</v>
      </c>
      <c r="AK16" s="100">
        <f t="shared" si="34"/>
        <v>1.0628170361568823</v>
      </c>
      <c r="AL16" s="100">
        <f t="shared" si="35"/>
        <v>0.69895709668799433</v>
      </c>
      <c r="AM16" s="100">
        <f t="shared" si="36"/>
        <v>0.76365259387038786</v>
      </c>
      <c r="AN16" s="100">
        <f t="shared" si="11"/>
        <v>0.78147097428130496</v>
      </c>
      <c r="AO16" s="106">
        <f t="shared" si="12"/>
        <v>6.2086909090909082E-4</v>
      </c>
      <c r="AP16" s="100">
        <f t="shared" si="13"/>
        <v>0.96513865612524019</v>
      </c>
      <c r="AQ16" s="106">
        <f t="shared" si="14"/>
        <v>-5.3454545454545429E-6</v>
      </c>
      <c r="AR16" s="106">
        <f t="shared" si="37"/>
        <v>-3.5154154124953672E-6</v>
      </c>
      <c r="AS16" s="106">
        <f t="shared" si="38"/>
        <v>-3.840802405476367E-6</v>
      </c>
      <c r="AT16" s="106">
        <f t="shared" si="15"/>
        <v>-3.9304202223911085E-6</v>
      </c>
      <c r="AU16" s="106">
        <f t="shared" si="16"/>
        <v>4.8061025146199894E-5</v>
      </c>
      <c r="AV16" s="106">
        <f t="shared" si="17"/>
        <v>5.1326623021297417E-5</v>
      </c>
      <c r="AW16" s="106">
        <f t="shared" si="39"/>
        <v>-3.2655978750975237E-6</v>
      </c>
      <c r="AX16" s="106">
        <f t="shared" si="40"/>
        <v>-2.4981753739784344E-7</v>
      </c>
      <c r="AY16" s="106">
        <f t="shared" si="41"/>
        <v>-5.7520453037884325E-7</v>
      </c>
      <c r="AZ16" s="106">
        <f t="shared" si="42"/>
        <v>-6.6482234729358483E-7</v>
      </c>
      <c r="BA16" s="97">
        <f t="shared" si="43"/>
        <v>-4.0236748946876201E-4</v>
      </c>
      <c r="BB16" s="106">
        <f t="shared" si="44"/>
        <v>6.20619273371693E-4</v>
      </c>
      <c r="BC16" s="106">
        <f t="shared" si="45"/>
        <v>6.2029388637871202E-4</v>
      </c>
      <c r="BD16" s="106">
        <f t="shared" si="46"/>
        <v>6.2020426856179722E-4</v>
      </c>
      <c r="BE16" s="100">
        <f t="shared" si="18"/>
        <v>1.0975582004965632</v>
      </c>
      <c r="BF16" s="100">
        <f t="shared" si="47"/>
        <v>1.0969827572613879</v>
      </c>
      <c r="BG16" s="100">
        <f t="shared" si="19"/>
        <v>1.0968242691607346</v>
      </c>
      <c r="BH16" s="100">
        <f t="shared" si="20"/>
        <v>235.14530408085002</v>
      </c>
      <c r="BI16" s="100">
        <f t="shared" si="21"/>
        <v>238.72461202449279</v>
      </c>
      <c r="BJ16" s="100">
        <f t="shared" si="22"/>
        <v>101.52216858322294</v>
      </c>
    </row>
    <row r="17" spans="1:62" s="93" customFormat="1" ht="12.75">
      <c r="A17" s="52">
        <v>1960</v>
      </c>
      <c r="B17" s="102">
        <v>1.1573090909090908E-3</v>
      </c>
      <c r="C17" s="102">
        <v>8.3963636363636369E-4</v>
      </c>
      <c r="D17" s="102">
        <v>1.3334545454545454E-4</v>
      </c>
      <c r="E17" s="102">
        <v>1.8192727272727273E-4</v>
      </c>
      <c r="F17" s="102">
        <v>1.4872727272727272E-5</v>
      </c>
      <c r="G17" s="102">
        <v>6.1563636363636367E-5</v>
      </c>
      <c r="H17" s="102">
        <v>7.4036363636363636E-5</v>
      </c>
      <c r="I17" s="103">
        <f t="shared" si="2"/>
        <v>1.1697818181818182E-3</v>
      </c>
      <c r="J17" s="124">
        <f t="shared" si="23"/>
        <v>1.3720469046387309</v>
      </c>
      <c r="K17" s="124">
        <f t="shared" si="24"/>
        <v>1.4354096730075843</v>
      </c>
      <c r="L17" s="124">
        <f t="shared" si="25"/>
        <v>1.4726907630522088</v>
      </c>
      <c r="M17" s="124">
        <f t="shared" si="26"/>
        <v>1.1991850431447746</v>
      </c>
      <c r="N17" s="124">
        <f t="shared" si="27"/>
        <v>0.68739495798319328</v>
      </c>
      <c r="O17" s="124">
        <f t="shared" si="28"/>
        <v>1.2268115942028985</v>
      </c>
      <c r="P17" s="124">
        <f t="shared" si="29"/>
        <v>1.3333333333333333</v>
      </c>
      <c r="Q17" s="124">
        <f t="shared" si="30"/>
        <v>1.3781005012209226</v>
      </c>
      <c r="R17" s="99">
        <v>19.174096958846199</v>
      </c>
      <c r="S17" s="99">
        <v>18.439815560307601</v>
      </c>
      <c r="T17" s="99">
        <v>6.6296978787878799E-14</v>
      </c>
      <c r="U17" s="106">
        <f t="shared" si="0"/>
        <v>1.2711846993573579E-12</v>
      </c>
      <c r="V17" s="106">
        <f t="shared" si="1"/>
        <v>1.2225040610541103E-12</v>
      </c>
      <c r="W17" s="100">
        <f t="shared" si="4"/>
        <v>1.2525081758754761</v>
      </c>
      <c r="X17" s="100">
        <f t="shared" si="5"/>
        <v>1.3330283033090686</v>
      </c>
      <c r="Y17" s="101">
        <v>9.4000000000000057</v>
      </c>
      <c r="Z17" s="100">
        <f t="shared" si="31"/>
        <v>1.0940000000000001</v>
      </c>
      <c r="AA17" s="100">
        <v>29.448113085541962</v>
      </c>
      <c r="AB17" s="100">
        <f t="shared" si="6"/>
        <v>1.2944811308554196</v>
      </c>
      <c r="AC17" s="99">
        <v>23.807694146532501</v>
      </c>
      <c r="AD17" s="100">
        <f t="shared" si="7"/>
        <v>1.238076941465325</v>
      </c>
      <c r="AE17" s="100">
        <f t="shared" si="8"/>
        <v>1.2541562199622769</v>
      </c>
      <c r="AF17" s="100">
        <f t="shared" si="32"/>
        <v>1.238076941465325</v>
      </c>
      <c r="AG17" s="100">
        <f t="shared" si="33"/>
        <v>1.2944811308554196</v>
      </c>
      <c r="AH17" s="100">
        <f>'Cálculo Pa média harmônica'!M16</f>
        <v>1.2589578973372593</v>
      </c>
      <c r="AI17" s="100">
        <f t="shared" si="9"/>
        <v>1.2525081758754761</v>
      </c>
      <c r="AJ17" s="100">
        <f t="shared" si="10"/>
        <v>1.3330283033090686</v>
      </c>
      <c r="AK17" s="100">
        <f t="shared" si="34"/>
        <v>1.2921411875518953</v>
      </c>
      <c r="AL17" s="100">
        <f t="shared" si="35"/>
        <v>1.0436679210119062</v>
      </c>
      <c r="AM17" s="100">
        <f t="shared" si="36"/>
        <v>0.99819236970879754</v>
      </c>
      <c r="AN17" s="100">
        <f t="shared" si="11"/>
        <v>1.0263577441984517</v>
      </c>
      <c r="AO17" s="106">
        <f t="shared" si="12"/>
        <v>9.227790545454544E-4</v>
      </c>
      <c r="AP17" s="100">
        <f t="shared" si="13"/>
        <v>0.93959608566921515</v>
      </c>
      <c r="AQ17" s="106">
        <f t="shared" si="14"/>
        <v>-1.2472727272727269E-5</v>
      </c>
      <c r="AR17" s="106">
        <f t="shared" si="37"/>
        <v>-1.0074274752234043E-5</v>
      </c>
      <c r="AS17" s="106">
        <f t="shared" si="38"/>
        <v>-9.6353102223166716E-6</v>
      </c>
      <c r="AT17" s="106">
        <f t="shared" si="15"/>
        <v>-9.9071837899484416E-6</v>
      </c>
      <c r="AU17" s="106">
        <f t="shared" si="16"/>
        <v>4.9152283034483762E-5</v>
      </c>
      <c r="AV17" s="106">
        <f t="shared" si="17"/>
        <v>5.5539978748071615E-5</v>
      </c>
      <c r="AW17" s="106">
        <f t="shared" si="39"/>
        <v>-6.3876957135878526E-6</v>
      </c>
      <c r="AX17" s="106">
        <f t="shared" si="40"/>
        <v>-3.6865790386461904E-6</v>
      </c>
      <c r="AY17" s="106">
        <f t="shared" si="41"/>
        <v>-3.2476145087288191E-6</v>
      </c>
      <c r="AZ17" s="106">
        <f t="shared" si="42"/>
        <v>-3.519488076360589E-6</v>
      </c>
      <c r="BA17" s="97">
        <f t="shared" si="43"/>
        <v>-3.9950831355422753E-3</v>
      </c>
      <c r="BB17" s="106">
        <f t="shared" si="44"/>
        <v>9.1909247550680823E-4</v>
      </c>
      <c r="BC17" s="106">
        <f t="shared" si="45"/>
        <v>9.1953144003672561E-4</v>
      </c>
      <c r="BD17" s="106">
        <f t="shared" si="46"/>
        <v>9.1925956646909382E-4</v>
      </c>
      <c r="BE17" s="100">
        <f t="shared" si="18"/>
        <v>1.0896293790497167</v>
      </c>
      <c r="BF17" s="100">
        <f t="shared" si="47"/>
        <v>1.0901497931113104</v>
      </c>
      <c r="BG17" s="100">
        <f t="shared" si="19"/>
        <v>1.0898274736118332</v>
      </c>
      <c r="BH17" s="100">
        <f t="shared" si="20"/>
        <v>257.24896266444995</v>
      </c>
      <c r="BI17" s="100">
        <f t="shared" si="21"/>
        <v>260.12135076413261</v>
      </c>
      <c r="BJ17" s="100">
        <f t="shared" si="22"/>
        <v>101.11657907963243</v>
      </c>
    </row>
    <row r="18" spans="1:62" s="93" customFormat="1" ht="12.75">
      <c r="A18" s="49">
        <v>1961</v>
      </c>
      <c r="B18" s="102">
        <v>1.6919272727272728E-3</v>
      </c>
      <c r="C18" s="102">
        <v>1.2482181818181818E-3</v>
      </c>
      <c r="D18" s="102">
        <v>1.9560000000000001E-4</v>
      </c>
      <c r="E18" s="102">
        <v>2.2174545454545455E-4</v>
      </c>
      <c r="F18" s="102">
        <v>3.3090909090909088E-5</v>
      </c>
      <c r="G18" s="102">
        <v>9.8036363636363637E-5</v>
      </c>
      <c r="H18" s="102">
        <v>1.0476363636363637E-4</v>
      </c>
      <c r="I18" s="103">
        <f t="shared" si="2"/>
        <v>1.6986545454545454E-3</v>
      </c>
      <c r="J18" s="124">
        <f t="shared" si="23"/>
        <v>1.4619493495883871</v>
      </c>
      <c r="K18" s="124">
        <f t="shared" si="24"/>
        <v>1.4866175833694237</v>
      </c>
      <c r="L18" s="124">
        <f t="shared" si="25"/>
        <v>1.4668666484865014</v>
      </c>
      <c r="M18" s="124">
        <f t="shared" si="26"/>
        <v>1.2188686787927243</v>
      </c>
      <c r="N18" s="124">
        <f t="shared" si="27"/>
        <v>2.2249388753056234</v>
      </c>
      <c r="O18" s="124">
        <f t="shared" si="28"/>
        <v>1.5924394565859421</v>
      </c>
      <c r="P18" s="124">
        <f t="shared" si="29"/>
        <v>1.4150294695481338</v>
      </c>
      <c r="Q18" s="124">
        <f t="shared" si="30"/>
        <v>1.4521122820106311</v>
      </c>
      <c r="R18" s="99">
        <v>20.033827902976402</v>
      </c>
      <c r="S18" s="99">
        <v>19.331316636702301</v>
      </c>
      <c r="T18" s="99">
        <v>9.5501515151515096E-14</v>
      </c>
      <c r="U18" s="106">
        <f t="shared" si="0"/>
        <v>1.9132609190189466E-12</v>
      </c>
      <c r="V18" s="106">
        <f t="shared" si="1"/>
        <v>1.8461700286787606E-12</v>
      </c>
      <c r="W18" s="100">
        <f t="shared" si="4"/>
        <v>1.5051006513736263</v>
      </c>
      <c r="X18" s="100">
        <f t="shared" si="5"/>
        <v>1.5101545160405365</v>
      </c>
      <c r="Y18" s="101">
        <v>8.5999999999999943</v>
      </c>
      <c r="Z18" s="100">
        <f t="shared" si="31"/>
        <v>1.0859999999999999</v>
      </c>
      <c r="AA18" s="100">
        <v>33.254221138051591</v>
      </c>
      <c r="AB18" s="100">
        <f t="shared" si="6"/>
        <v>1.3325422113805159</v>
      </c>
      <c r="AC18" s="99">
        <v>43.151984405058499</v>
      </c>
      <c r="AD18" s="100">
        <f t="shared" si="7"/>
        <v>1.431519844050585</v>
      </c>
      <c r="AE18" s="100">
        <f t="shared" si="8"/>
        <v>1.3461780382950159</v>
      </c>
      <c r="AF18" s="100">
        <f t="shared" si="32"/>
        <v>1.431519844050585</v>
      </c>
      <c r="AG18" s="100">
        <f t="shared" si="33"/>
        <v>1.3325422113805159</v>
      </c>
      <c r="AH18" s="100">
        <f>'Cálculo Pa média harmônica'!M17</f>
        <v>1.3469899724946248</v>
      </c>
      <c r="AI18" s="100">
        <f t="shared" si="9"/>
        <v>1.5051006513736263</v>
      </c>
      <c r="AJ18" s="100">
        <f t="shared" si="10"/>
        <v>1.5101545160405365</v>
      </c>
      <c r="AK18" s="100">
        <f t="shared" si="34"/>
        <v>1.5076254660118458</v>
      </c>
      <c r="AL18" s="100">
        <f t="shared" si="35"/>
        <v>1.0531642102465828</v>
      </c>
      <c r="AM18" s="100">
        <f t="shared" si="36"/>
        <v>1.1313904003460749</v>
      </c>
      <c r="AN18" s="100">
        <f t="shared" si="11"/>
        <v>1.1192551517066782</v>
      </c>
      <c r="AO18" s="106">
        <f t="shared" si="12"/>
        <v>1.2568376727272723E-3</v>
      </c>
      <c r="AP18" s="100">
        <f t="shared" si="13"/>
        <v>0.99665341220833414</v>
      </c>
      <c r="AQ18" s="106">
        <f t="shared" si="14"/>
        <v>-6.7272727272727368E-6</v>
      </c>
      <c r="AR18" s="106">
        <f t="shared" si="37"/>
        <v>-4.6993918772634344E-6</v>
      </c>
      <c r="AS18" s="106">
        <f t="shared" si="38"/>
        <v>-5.0484500001716808E-6</v>
      </c>
      <c r="AT18" s="106">
        <f t="shared" si="15"/>
        <v>-4.9943005253512246E-6</v>
      </c>
      <c r="AU18" s="106">
        <f t="shared" si="16"/>
        <v>6.5136084784024915E-5</v>
      </c>
      <c r="AV18" s="106">
        <f t="shared" si="17"/>
        <v>6.9372792817463087E-5</v>
      </c>
      <c r="AW18" s="106">
        <f t="shared" si="39"/>
        <v>-4.2367080334381721E-6</v>
      </c>
      <c r="AX18" s="106">
        <f t="shared" si="40"/>
        <v>-4.6268384382526227E-7</v>
      </c>
      <c r="AY18" s="106">
        <f t="shared" si="41"/>
        <v>-8.1174196673350869E-7</v>
      </c>
      <c r="AZ18" s="106">
        <f t="shared" si="42"/>
        <v>-7.5759249191305253E-7</v>
      </c>
      <c r="BA18" s="97">
        <f t="shared" si="43"/>
        <v>-3.6813333484925101E-4</v>
      </c>
      <c r="BB18" s="106">
        <f t="shared" si="44"/>
        <v>1.2563749888834471E-3</v>
      </c>
      <c r="BC18" s="106">
        <f t="shared" si="45"/>
        <v>1.2560259307605388E-3</v>
      </c>
      <c r="BD18" s="106">
        <f t="shared" si="46"/>
        <v>1.2560800802353593E-3</v>
      </c>
      <c r="BE18" s="100">
        <f t="shared" si="18"/>
        <v>1.0856002071983535</v>
      </c>
      <c r="BF18" s="100">
        <f t="shared" si="47"/>
        <v>1.0852985953596059</v>
      </c>
      <c r="BG18" s="100">
        <f t="shared" si="19"/>
        <v>1.085345384480374</v>
      </c>
      <c r="BH18" s="100">
        <f t="shared" si="20"/>
        <v>279.37237345359262</v>
      </c>
      <c r="BI18" s="100">
        <f t="shared" si="21"/>
        <v>282.38779228625793</v>
      </c>
      <c r="BJ18" s="100">
        <f t="shared" si="22"/>
        <v>101.07935469616727</v>
      </c>
    </row>
    <row r="19" spans="1:62" s="93" customFormat="1" ht="12.75">
      <c r="A19" s="52">
        <v>1962</v>
      </c>
      <c r="B19" s="102">
        <v>2.7098909090909093E-3</v>
      </c>
      <c r="C19" s="102">
        <v>1.9635636363636365E-3</v>
      </c>
      <c r="D19" s="102">
        <v>3.0374545454545457E-4</v>
      </c>
      <c r="E19" s="102">
        <v>4.2043636363636359E-4</v>
      </c>
      <c r="F19" s="102">
        <v>5.905454545454545E-5</v>
      </c>
      <c r="G19" s="102">
        <v>1.8050909090909091E-4</v>
      </c>
      <c r="H19" s="102">
        <v>2.1741818181818181E-4</v>
      </c>
      <c r="I19" s="103">
        <f t="shared" si="2"/>
        <v>2.7467999999999998E-3</v>
      </c>
      <c r="J19" s="124">
        <f t="shared" si="23"/>
        <v>1.6016592159559835</v>
      </c>
      <c r="K19" s="124">
        <f t="shared" si="24"/>
        <v>1.5730932820602461</v>
      </c>
      <c r="L19" s="124">
        <f t="shared" si="25"/>
        <v>1.5528908719092769</v>
      </c>
      <c r="M19" s="124">
        <f t="shared" si="26"/>
        <v>1.8960314857330269</v>
      </c>
      <c r="N19" s="124">
        <f t="shared" si="27"/>
        <v>1.7846153846153847</v>
      </c>
      <c r="O19" s="124">
        <f t="shared" si="28"/>
        <v>1.8412462908011871</v>
      </c>
      <c r="P19" s="124">
        <f t="shared" si="29"/>
        <v>2.075321069073238</v>
      </c>
      <c r="Q19" s="124">
        <f t="shared" si="30"/>
        <v>1.6170445058120864</v>
      </c>
      <c r="R19" s="99">
        <v>18.693602950222701</v>
      </c>
      <c r="S19" s="99">
        <v>19.2913452920446</v>
      </c>
      <c r="T19" s="99">
        <v>1.35836363636364E-13</v>
      </c>
      <c r="U19" s="106">
        <f t="shared" si="0"/>
        <v>2.5392710480202577E-12</v>
      </c>
      <c r="V19" s="106">
        <f t="shared" si="1"/>
        <v>2.6204661941248292E-12</v>
      </c>
      <c r="W19" s="100">
        <f t="shared" si="4"/>
        <v>1.3271953776813186</v>
      </c>
      <c r="X19" s="100">
        <f t="shared" si="5"/>
        <v>1.4194067466257185</v>
      </c>
      <c r="Y19" s="101">
        <v>6.5999999999999943</v>
      </c>
      <c r="Z19" s="100">
        <f t="shared" si="31"/>
        <v>1.0659999999999998</v>
      </c>
      <c r="AA19" s="100">
        <v>49.513080325461559</v>
      </c>
      <c r="AB19" s="100">
        <f t="shared" si="6"/>
        <v>1.4951308032546156</v>
      </c>
      <c r="AC19" s="99">
        <v>55.152107003922303</v>
      </c>
      <c r="AD19" s="100">
        <f t="shared" si="7"/>
        <v>1.551521070039223</v>
      </c>
      <c r="AE19" s="100">
        <f t="shared" si="8"/>
        <v>1.5024945740675268</v>
      </c>
      <c r="AF19" s="100">
        <f t="shared" si="32"/>
        <v>1.551521070039223</v>
      </c>
      <c r="AG19" s="100">
        <f t="shared" si="33"/>
        <v>1.4951308032546156</v>
      </c>
      <c r="AH19" s="100">
        <f>'Cálculo Pa média harmônica'!M18</f>
        <v>1.5085991995926729</v>
      </c>
      <c r="AI19" s="100">
        <f t="shared" si="9"/>
        <v>1.3271953776813186</v>
      </c>
      <c r="AJ19" s="100">
        <f t="shared" si="10"/>
        <v>1.4194067466257185</v>
      </c>
      <c r="AK19" s="100">
        <f t="shared" si="34"/>
        <v>1.3725268934237072</v>
      </c>
      <c r="AL19" s="100">
        <f t="shared" si="35"/>
        <v>0.8846330996903633</v>
      </c>
      <c r="AM19" s="100">
        <f t="shared" si="36"/>
        <v>0.91799787044449688</v>
      </c>
      <c r="AN19" s="100">
        <f t="shared" si="11"/>
        <v>0.9098022150577133</v>
      </c>
      <c r="AO19" s="106">
        <f t="shared" si="12"/>
        <v>1.8035944727272726E-3</v>
      </c>
      <c r="AP19" s="100">
        <f t="shared" si="13"/>
        <v>0.93503527500935923</v>
      </c>
      <c r="AQ19" s="106">
        <f t="shared" si="14"/>
        <v>-3.6909090909090892E-5</v>
      </c>
      <c r="AR19" s="106">
        <f t="shared" si="37"/>
        <v>-2.3788971752834667E-5</v>
      </c>
      <c r="AS19" s="106">
        <f t="shared" si="38"/>
        <v>-2.4686195233719227E-5</v>
      </c>
      <c r="AT19" s="106">
        <f t="shared" si="15"/>
        <v>-2.4465803056939496E-5</v>
      </c>
      <c r="AU19" s="106">
        <f t="shared" si="16"/>
        <v>1.3600792614607352E-4</v>
      </c>
      <c r="AV19" s="106">
        <f t="shared" si="17"/>
        <v>1.5317538988386428E-4</v>
      </c>
      <c r="AW19" s="106">
        <f t="shared" si="39"/>
        <v>-1.7167463737790769E-5</v>
      </c>
      <c r="AX19" s="106">
        <f t="shared" si="40"/>
        <v>-6.6215080150438975E-6</v>
      </c>
      <c r="AY19" s="106">
        <f t="shared" si="41"/>
        <v>-7.5187314959284575E-6</v>
      </c>
      <c r="AZ19" s="106">
        <f t="shared" si="42"/>
        <v>-7.2983393191487272E-6</v>
      </c>
      <c r="BA19" s="97">
        <f t="shared" si="43"/>
        <v>-3.6712842688142108E-3</v>
      </c>
      <c r="BB19" s="106">
        <f t="shared" si="44"/>
        <v>1.7969729647122287E-3</v>
      </c>
      <c r="BC19" s="106">
        <f t="shared" si="45"/>
        <v>1.7960757412313442E-3</v>
      </c>
      <c r="BD19" s="106">
        <f t="shared" si="46"/>
        <v>1.7962961334081239E-3</v>
      </c>
      <c r="BE19" s="100">
        <f t="shared" si="18"/>
        <v>1.0620864109694439</v>
      </c>
      <c r="BF19" s="100">
        <f t="shared" si="47"/>
        <v>1.0615561142508159</v>
      </c>
      <c r="BG19" s="100">
        <f t="shared" si="19"/>
        <v>1.0616863752734569</v>
      </c>
      <c r="BH19" s="100">
        <f t="shared" si="20"/>
        <v>297.81095010152967</v>
      </c>
      <c r="BI19" s="100">
        <f t="shared" si="21"/>
        <v>299.92023681089648</v>
      </c>
      <c r="BJ19" s="100">
        <f t="shared" si="22"/>
        <v>100.70826365136934</v>
      </c>
    </row>
    <row r="20" spans="1:62" s="93" customFormat="1" ht="12.75">
      <c r="A20" s="49">
        <v>1963</v>
      </c>
      <c r="B20" s="102">
        <v>4.8639272727272727E-3</v>
      </c>
      <c r="C20" s="102">
        <v>3.4259272727272727E-3</v>
      </c>
      <c r="D20" s="102">
        <v>5.7901818181818187E-4</v>
      </c>
      <c r="E20" s="102">
        <v>8.2876363636363642E-4</v>
      </c>
      <c r="F20" s="102">
        <v>4.8545454545454549E-5</v>
      </c>
      <c r="G20" s="102">
        <v>4.2047272727272731E-4</v>
      </c>
      <c r="H20" s="102">
        <v>4.3880000000000004E-4</v>
      </c>
      <c r="I20" s="103">
        <f t="shared" si="2"/>
        <v>4.882254545454546E-3</v>
      </c>
      <c r="J20" s="124">
        <f t="shared" si="23"/>
        <v>1.7948793644829713</v>
      </c>
      <c r="K20" s="124">
        <f t="shared" si="24"/>
        <v>1.7447498055483535</v>
      </c>
      <c r="L20" s="124">
        <f t="shared" si="25"/>
        <v>1.9062612235125105</v>
      </c>
      <c r="M20" s="124">
        <f t="shared" si="26"/>
        <v>1.9711987545407372</v>
      </c>
      <c r="N20" s="124">
        <f t="shared" si="27"/>
        <v>0.82204433497536955</v>
      </c>
      <c r="O20" s="124">
        <f t="shared" si="28"/>
        <v>2.3293714746172443</v>
      </c>
      <c r="P20" s="124">
        <f t="shared" si="29"/>
        <v>2.0182304733232983</v>
      </c>
      <c r="Q20" s="124">
        <f t="shared" si="30"/>
        <v>1.7774335755987136</v>
      </c>
      <c r="R20" s="99">
        <v>18.917495777602898</v>
      </c>
      <c r="S20" s="99">
        <v>19.729428145724899</v>
      </c>
      <c r="T20" s="99">
        <v>2.0242424242424199E-13</v>
      </c>
      <c r="U20" s="106">
        <f t="shared" si="0"/>
        <v>3.8293597513450635E-12</v>
      </c>
      <c r="V20" s="106">
        <f t="shared" si="1"/>
        <v>3.9937145458618805E-12</v>
      </c>
      <c r="W20" s="100">
        <f t="shared" si="4"/>
        <v>1.508054744423847</v>
      </c>
      <c r="X20" s="100">
        <f t="shared" si="5"/>
        <v>1.5240473450166687</v>
      </c>
      <c r="Y20" s="101">
        <v>0.59999999999999432</v>
      </c>
      <c r="Z20" s="100">
        <f t="shared" si="31"/>
        <v>1.006</v>
      </c>
      <c r="AA20" s="100">
        <v>72.741906133218052</v>
      </c>
      <c r="AB20" s="100">
        <f t="shared" si="6"/>
        <v>1.7274190613321805</v>
      </c>
      <c r="AC20" s="99">
        <v>80.591940097794605</v>
      </c>
      <c r="AD20" s="100">
        <f t="shared" si="7"/>
        <v>1.805919400977946</v>
      </c>
      <c r="AE20" s="100">
        <f t="shared" si="8"/>
        <v>1.784174318571542</v>
      </c>
      <c r="AF20" s="100">
        <f t="shared" si="32"/>
        <v>1.805919400977946</v>
      </c>
      <c r="AG20" s="100">
        <f t="shared" si="33"/>
        <v>1.7274190613321805</v>
      </c>
      <c r="AH20" s="100">
        <f>'Cálculo Pa média harmônica'!M19</f>
        <v>1.7849391364357006</v>
      </c>
      <c r="AI20" s="100">
        <f t="shared" si="9"/>
        <v>1.508054744423847</v>
      </c>
      <c r="AJ20" s="100">
        <f t="shared" si="10"/>
        <v>1.5240473450166687</v>
      </c>
      <c r="AK20" s="100">
        <f t="shared" si="34"/>
        <v>1.5160299566232043</v>
      </c>
      <c r="AL20" s="100">
        <f t="shared" si="35"/>
        <v>0.83947819365705911</v>
      </c>
      <c r="AM20" s="100">
        <f t="shared" si="36"/>
        <v>0.87762720150491247</v>
      </c>
      <c r="AN20" s="100">
        <f t="shared" si="11"/>
        <v>0.84934546264167066</v>
      </c>
      <c r="AO20" s="106">
        <f t="shared" si="12"/>
        <v>2.7261502545454551E-3</v>
      </c>
      <c r="AP20" s="100">
        <f t="shared" si="13"/>
        <v>0.98950649358426146</v>
      </c>
      <c r="AQ20" s="106">
        <f t="shared" si="14"/>
        <v>-1.8327272727272734E-5</v>
      </c>
      <c r="AR20" s="106">
        <f t="shared" si="37"/>
        <v>-1.014844445291861E-5</v>
      </c>
      <c r="AS20" s="106">
        <f t="shared" si="38"/>
        <v>-1.0609627471135346E-5</v>
      </c>
      <c r="AT20" s="106">
        <f t="shared" si="15"/>
        <v>-1.0267729780338616E-5</v>
      </c>
      <c r="AU20" s="106">
        <f t="shared" si="16"/>
        <v>2.7881794664779834E-4</v>
      </c>
      <c r="AV20" s="106">
        <f t="shared" si="17"/>
        <v>2.8791756465754734E-4</v>
      </c>
      <c r="AW20" s="106">
        <f t="shared" si="39"/>
        <v>-9.0996180097489962E-6</v>
      </c>
      <c r="AX20" s="106">
        <f t="shared" si="40"/>
        <v>-1.0488264431696136E-6</v>
      </c>
      <c r="AY20" s="106">
        <f t="shared" si="41"/>
        <v>-1.5100094613863498E-6</v>
      </c>
      <c r="AZ20" s="106">
        <f t="shared" si="42"/>
        <v>-1.1681117705896196E-6</v>
      </c>
      <c r="BA20" s="97">
        <f t="shared" si="43"/>
        <v>-3.8472803963055576E-4</v>
      </c>
      <c r="BB20" s="106">
        <f t="shared" si="44"/>
        <v>2.7251014281022856E-3</v>
      </c>
      <c r="BC20" s="106">
        <f t="shared" si="45"/>
        <v>2.7246402450840689E-3</v>
      </c>
      <c r="BD20" s="106">
        <f t="shared" si="46"/>
        <v>2.7249821427748656E-3</v>
      </c>
      <c r="BE20" s="100">
        <f t="shared" si="18"/>
        <v>1.0056129635921318</v>
      </c>
      <c r="BF20" s="100">
        <f t="shared" si="47"/>
        <v>1.0054427785058357</v>
      </c>
      <c r="BG20" s="100">
        <f t="shared" si="19"/>
        <v>1.0055689450941843</v>
      </c>
      <c r="BH20" s="100">
        <f t="shared" si="20"/>
        <v>299.59781580213883</v>
      </c>
      <c r="BI20" s="100">
        <f t="shared" si="21"/>
        <v>301.60367818065959</v>
      </c>
      <c r="BJ20" s="100">
        <f t="shared" si="22"/>
        <v>100.66951835852016</v>
      </c>
    </row>
    <row r="21" spans="1:62" s="93" customFormat="1" ht="12.75">
      <c r="A21" s="52">
        <v>1964</v>
      </c>
      <c r="B21" s="102">
        <v>9.5322181818181823E-3</v>
      </c>
      <c r="C21" s="102">
        <v>6.7776363636363642E-3</v>
      </c>
      <c r="D21" s="102">
        <v>1.0618545454545456E-3</v>
      </c>
      <c r="E21" s="102">
        <v>1.4286909090909091E-3</v>
      </c>
      <c r="F21" s="102">
        <v>1.7810909090909091E-4</v>
      </c>
      <c r="G21" s="102">
        <v>6.2149090909090915E-4</v>
      </c>
      <c r="H21" s="102">
        <v>5.3556363636363645E-4</v>
      </c>
      <c r="I21" s="103">
        <f t="shared" si="2"/>
        <v>9.446290909090908E-3</v>
      </c>
      <c r="J21" s="124">
        <f t="shared" si="23"/>
        <v>1.9597781067300648</v>
      </c>
      <c r="K21" s="124">
        <f t="shared" si="24"/>
        <v>1.978336323012748</v>
      </c>
      <c r="L21" s="124">
        <f t="shared" si="25"/>
        <v>1.8338880864158764</v>
      </c>
      <c r="M21" s="124">
        <f t="shared" si="26"/>
        <v>1.7238822342152604</v>
      </c>
      <c r="N21" s="124">
        <f t="shared" si="27"/>
        <v>3.6689138576779023</v>
      </c>
      <c r="O21" s="124">
        <f t="shared" si="28"/>
        <v>1.4780766237135692</v>
      </c>
      <c r="P21" s="124">
        <f t="shared" si="29"/>
        <v>1.2205187701997182</v>
      </c>
      <c r="Q21" s="124">
        <f t="shared" si="29"/>
        <v>1.9348214684720915</v>
      </c>
      <c r="R21" s="99">
        <v>22.450119027234599</v>
      </c>
      <c r="S21" s="99">
        <v>19.090495305875201</v>
      </c>
      <c r="T21" s="99">
        <v>4.3987878787878798E-13</v>
      </c>
      <c r="U21" s="106">
        <f t="shared" si="0"/>
        <v>9.8753311454344707E-12</v>
      </c>
      <c r="V21" s="106">
        <f t="shared" si="1"/>
        <v>8.3975039351540758E-12</v>
      </c>
      <c r="W21" s="100">
        <f t="shared" si="4"/>
        <v>2.5788465400686782</v>
      </c>
      <c r="X21" s="100">
        <f t="shared" si="5"/>
        <v>2.1026800585573189</v>
      </c>
      <c r="Y21" s="101">
        <v>3.4000000000000057</v>
      </c>
      <c r="Z21" s="100">
        <f t="shared" si="31"/>
        <v>1.034</v>
      </c>
      <c r="AA21" s="100">
        <v>91.723222822788969</v>
      </c>
      <c r="AB21" s="100">
        <f t="shared" si="6"/>
        <v>1.9172322282278897</v>
      </c>
      <c r="AC21" s="99">
        <v>86.585370689738795</v>
      </c>
      <c r="AD21" s="100">
        <f t="shared" si="7"/>
        <v>1.8658537068973879</v>
      </c>
      <c r="AE21" s="100">
        <f t="shared" si="8"/>
        <v>1.8953366602805268</v>
      </c>
      <c r="AF21" s="100">
        <f t="shared" si="32"/>
        <v>1.8658537068973879</v>
      </c>
      <c r="AG21" s="100">
        <f t="shared" si="33"/>
        <v>1.9172322282278897</v>
      </c>
      <c r="AH21" s="100">
        <f>'Cálculo Pa média harmônica'!M20</f>
        <v>1.8731452550225991</v>
      </c>
      <c r="AI21" s="100">
        <f t="shared" si="9"/>
        <v>2.5788465400686782</v>
      </c>
      <c r="AJ21" s="100">
        <f t="shared" si="10"/>
        <v>2.1026800585573189</v>
      </c>
      <c r="AK21" s="100">
        <f t="shared" si="34"/>
        <v>2.3286238841603311</v>
      </c>
      <c r="AL21" s="100">
        <f t="shared" si="35"/>
        <v>1.2480206114510739</v>
      </c>
      <c r="AM21" s="100">
        <f t="shared" si="36"/>
        <v>1.2145758087494145</v>
      </c>
      <c r="AN21" s="100">
        <f t="shared" si="11"/>
        <v>1.243162471205276</v>
      </c>
      <c r="AO21" s="106">
        <f t="shared" si="12"/>
        <v>5.0293007999999998E-3</v>
      </c>
      <c r="AP21" s="100">
        <f t="shared" si="13"/>
        <v>1.2264569350783991</v>
      </c>
      <c r="AQ21" s="106">
        <f t="shared" si="14"/>
        <v>8.5927272727272697E-5</v>
      </c>
      <c r="AR21" s="106">
        <f t="shared" si="37"/>
        <v>4.6052524058896246E-5</v>
      </c>
      <c r="AS21" s="106">
        <f t="shared" si="38"/>
        <v>4.4818395738473394E-5</v>
      </c>
      <c r="AT21" s="106">
        <f t="shared" si="15"/>
        <v>4.5873256490317408E-5</v>
      </c>
      <c r="AU21" s="106">
        <f t="shared" si="16"/>
        <v>2.4099569301023937E-4</v>
      </c>
      <c r="AV21" s="106">
        <f t="shared" si="17"/>
        <v>2.547052435219721E-4</v>
      </c>
      <c r="AW21" s="106">
        <f t="shared" si="39"/>
        <v>-1.3709550511732731E-5</v>
      </c>
      <c r="AX21" s="106">
        <f t="shared" si="40"/>
        <v>5.9762074570628977E-5</v>
      </c>
      <c r="AY21" s="106">
        <f t="shared" si="41"/>
        <v>5.8527946250206124E-5</v>
      </c>
      <c r="AZ21" s="106">
        <f t="shared" si="42"/>
        <v>5.9582807002050139E-5</v>
      </c>
      <c r="BA21" s="97">
        <f t="shared" si="43"/>
        <v>1.1882779922534953E-2</v>
      </c>
      <c r="BB21" s="106">
        <f t="shared" si="44"/>
        <v>5.0890628745706287E-3</v>
      </c>
      <c r="BC21" s="106">
        <f t="shared" si="45"/>
        <v>5.0878287462502057E-3</v>
      </c>
      <c r="BD21" s="106">
        <f t="shared" si="46"/>
        <v>5.08888360700205E-3</v>
      </c>
      <c r="BE21" s="100">
        <f t="shared" si="18"/>
        <v>1.046286794439901</v>
      </c>
      <c r="BF21" s="100">
        <f t="shared" si="47"/>
        <v>1.0460330636065183</v>
      </c>
      <c r="BG21" s="100">
        <f t="shared" si="19"/>
        <v>1.0462499378919867</v>
      </c>
      <c r="BH21" s="100">
        <f t="shared" si="20"/>
        <v>309.78414153941156</v>
      </c>
      <c r="BI21" s="100">
        <f t="shared" si="21"/>
        <v>315.56394563492586</v>
      </c>
      <c r="BJ21" s="100">
        <f t="shared" si="22"/>
        <v>101.86575209008204</v>
      </c>
    </row>
    <row r="22" spans="1:62" s="93" customFormat="1" ht="12.75">
      <c r="A22" s="49">
        <v>1965</v>
      </c>
      <c r="B22" s="102">
        <v>1.5513454545454546E-2</v>
      </c>
      <c r="C22" s="102">
        <v>1.0660000000000001E-2</v>
      </c>
      <c r="D22" s="102">
        <v>1.6530909090909092E-3</v>
      </c>
      <c r="E22" s="102">
        <v>2.2824727272727271E-3</v>
      </c>
      <c r="F22" s="102">
        <v>5.7552727272727278E-4</v>
      </c>
      <c r="G22" s="102">
        <v>1.1802909090909092E-3</v>
      </c>
      <c r="H22" s="102">
        <v>8.3818181818181821E-4</v>
      </c>
      <c r="I22" s="103">
        <f t="shared" si="2"/>
        <v>1.517109090909091E-2</v>
      </c>
      <c r="J22" s="124">
        <f t="shared" si="23"/>
        <v>1.6274758140812402</v>
      </c>
      <c r="K22" s="124">
        <f t="shared" si="24"/>
        <v>1.5728197011562091</v>
      </c>
      <c r="L22" s="124">
        <f t="shared" si="25"/>
        <v>1.5567960001369816</v>
      </c>
      <c r="M22" s="124">
        <f t="shared" si="26"/>
        <v>1.5975972918628623</v>
      </c>
      <c r="N22" s="124">
        <f t="shared" si="27"/>
        <v>3.2313189056757863</v>
      </c>
      <c r="O22" s="124">
        <f t="shared" si="28"/>
        <v>1.8991281961266162</v>
      </c>
      <c r="P22" s="124">
        <f t="shared" si="29"/>
        <v>1.5650461705594783</v>
      </c>
      <c r="Q22" s="124">
        <f t="shared" si="29"/>
        <v>1.6060368090602182</v>
      </c>
      <c r="R22" s="99">
        <v>22.776459885882801</v>
      </c>
      <c r="S22" s="99">
        <v>19.1652756810741</v>
      </c>
      <c r="T22" s="99">
        <v>6.8157575757575795E-13</v>
      </c>
      <c r="U22" s="106">
        <f t="shared" si="0"/>
        <v>1.5523882901614431E-11</v>
      </c>
      <c r="V22" s="106">
        <f t="shared" si="1"/>
        <v>1.3062587291476331E-11</v>
      </c>
      <c r="W22" s="100">
        <f t="shared" si="4"/>
        <v>1.5719860603146842</v>
      </c>
      <c r="X22" s="100">
        <f t="shared" si="5"/>
        <v>1.5555321429255944</v>
      </c>
      <c r="Y22" s="101">
        <v>2.4000000000000057</v>
      </c>
      <c r="Z22" s="100">
        <f t="shared" si="31"/>
        <v>1.024</v>
      </c>
      <c r="AA22" s="100">
        <v>65.673378818403364</v>
      </c>
      <c r="AB22" s="100">
        <f t="shared" si="6"/>
        <v>1.6567337881840336</v>
      </c>
      <c r="AC22" s="99">
        <v>45.3839775081657</v>
      </c>
      <c r="AD22" s="100">
        <f t="shared" si="7"/>
        <v>1.453839775081657</v>
      </c>
      <c r="AE22" s="100">
        <f t="shared" si="8"/>
        <v>1.589331849688711</v>
      </c>
      <c r="AF22" s="100">
        <f t="shared" si="32"/>
        <v>1.453839775081657</v>
      </c>
      <c r="AG22" s="100">
        <f t="shared" si="33"/>
        <v>1.6567337881840336</v>
      </c>
      <c r="AH22" s="100">
        <f>'Cálculo Pa média harmônica'!M21</f>
        <v>1.5887617950484907</v>
      </c>
      <c r="AI22" s="100">
        <f t="shared" si="9"/>
        <v>1.5719860603146842</v>
      </c>
      <c r="AJ22" s="100">
        <f t="shared" si="10"/>
        <v>1.5555321429255944</v>
      </c>
      <c r="AK22" s="100">
        <f t="shared" si="34"/>
        <v>1.5637374603975129</v>
      </c>
      <c r="AL22" s="100">
        <f t="shared" si="35"/>
        <v>1.0755913321395292</v>
      </c>
      <c r="AM22" s="100">
        <f t="shared" si="36"/>
        <v>0.94386766996014781</v>
      </c>
      <c r="AN22" s="100">
        <f t="shared" si="11"/>
        <v>0.98424915885504793</v>
      </c>
      <c r="AO22" s="106">
        <f t="shared" si="12"/>
        <v>9.7609914181818191E-3</v>
      </c>
      <c r="AP22" s="100">
        <f t="shared" si="13"/>
        <v>1.0105776775259325</v>
      </c>
      <c r="AQ22" s="106">
        <f t="shared" si="14"/>
        <v>3.4210909090909097E-4</v>
      </c>
      <c r="AR22" s="106">
        <f t="shared" si="37"/>
        <v>2.3531416375637123E-4</v>
      </c>
      <c r="AS22" s="106">
        <f t="shared" si="38"/>
        <v>2.0649611503612838E-4</v>
      </c>
      <c r="AT22" s="106">
        <f t="shared" si="15"/>
        <v>2.1533063796933097E-4</v>
      </c>
      <c r="AU22" s="106">
        <f t="shared" si="16"/>
        <v>7.5082784694327086E-4</v>
      </c>
      <c r="AV22" s="106">
        <f t="shared" si="17"/>
        <v>5.3883927888844071E-4</v>
      </c>
      <c r="AW22" s="106">
        <f t="shared" si="39"/>
        <v>2.1198856805483015E-4</v>
      </c>
      <c r="AX22" s="106">
        <f t="shared" si="40"/>
        <v>2.3325595701541085E-5</v>
      </c>
      <c r="AY22" s="106">
        <f t="shared" si="41"/>
        <v>-5.4924530187017693E-6</v>
      </c>
      <c r="AZ22" s="106">
        <f t="shared" si="42"/>
        <v>3.3420699145008206E-6</v>
      </c>
      <c r="BA22" s="97">
        <f t="shared" si="43"/>
        <v>2.3896748498408111E-3</v>
      </c>
      <c r="BB22" s="106">
        <f t="shared" si="44"/>
        <v>9.7843170138833604E-3</v>
      </c>
      <c r="BC22" s="106">
        <f t="shared" si="45"/>
        <v>9.7554989651631174E-3</v>
      </c>
      <c r="BD22" s="106">
        <f t="shared" si="46"/>
        <v>9.7643334880963203E-3</v>
      </c>
      <c r="BE22" s="100">
        <f t="shared" si="18"/>
        <v>1.0264470270462371</v>
      </c>
      <c r="BF22" s="100">
        <f t="shared" si="47"/>
        <v>1.0234238011642267</v>
      </c>
      <c r="BG22" s="100">
        <f t="shared" si="19"/>
        <v>1.0243506077862208</v>
      </c>
      <c r="BH22" s="100">
        <f t="shared" si="20"/>
        <v>317.21896093635746</v>
      </c>
      <c r="BI22" s="100">
        <f t="shared" si="21"/>
        <v>323.90967383995007</v>
      </c>
      <c r="BJ22" s="100">
        <f t="shared" si="22"/>
        <v>102.10917811591185</v>
      </c>
    </row>
    <row r="23" spans="1:62" s="93" customFormat="1" ht="12.75">
      <c r="A23" s="52">
        <v>1966</v>
      </c>
      <c r="B23" s="102">
        <v>2.2832363636363637E-2</v>
      </c>
      <c r="C23" s="102">
        <v>1.6037090909090907E-2</v>
      </c>
      <c r="D23" s="102">
        <v>2.4225454545454546E-3</v>
      </c>
      <c r="E23" s="102">
        <v>3.6342909090909094E-3</v>
      </c>
      <c r="F23" s="102">
        <v>5.7512727272727266E-4</v>
      </c>
      <c r="G23" s="102">
        <v>1.4816E-3</v>
      </c>
      <c r="H23" s="102">
        <v>1.3184E-3</v>
      </c>
      <c r="I23" s="103">
        <f t="shared" si="2"/>
        <v>2.2669054545454544E-2</v>
      </c>
      <c r="J23" s="124">
        <f t="shared" si="23"/>
        <v>1.471778163236604</v>
      </c>
      <c r="K23" s="124">
        <f t="shared" si="24"/>
        <v>1.5044175336858261</v>
      </c>
      <c r="L23" s="124">
        <f t="shared" si="25"/>
        <v>1.4654641443026837</v>
      </c>
      <c r="M23" s="124">
        <f t="shared" si="26"/>
        <v>1.5922603874585779</v>
      </c>
      <c r="N23" s="124">
        <f t="shared" si="27"/>
        <v>0.99930498515195532</v>
      </c>
      <c r="O23" s="124">
        <f t="shared" si="28"/>
        <v>1.2552837513093844</v>
      </c>
      <c r="P23" s="124">
        <f t="shared" si="29"/>
        <v>1.5729284164859001</v>
      </c>
      <c r="Q23" s="124">
        <f t="shared" si="29"/>
        <v>1.4942270586402366</v>
      </c>
      <c r="R23" s="99">
        <v>21.813539199788099</v>
      </c>
      <c r="S23" s="99">
        <v>19.959225080731201</v>
      </c>
      <c r="T23" s="99">
        <v>8.0000000000000002E-13</v>
      </c>
      <c r="U23" s="106">
        <f t="shared" si="0"/>
        <v>1.7450831359830481E-11</v>
      </c>
      <c r="V23" s="106">
        <f t="shared" si="1"/>
        <v>1.5967380064584961E-11</v>
      </c>
      <c r="W23" s="100">
        <f t="shared" si="4"/>
        <v>1.1241279949371206</v>
      </c>
      <c r="X23" s="100">
        <f t="shared" si="5"/>
        <v>1.2223749941946096</v>
      </c>
      <c r="Y23" s="101">
        <v>6.7</v>
      </c>
      <c r="Z23" s="100">
        <f t="shared" si="31"/>
        <v>1.0669999999999999</v>
      </c>
      <c r="AA23" s="100">
        <v>41.290383279902684</v>
      </c>
      <c r="AB23" s="100">
        <f t="shared" si="6"/>
        <v>1.4129038327990269</v>
      </c>
      <c r="AC23" s="99">
        <v>41.191290089150598</v>
      </c>
      <c r="AD23" s="100">
        <f t="shared" si="7"/>
        <v>1.4119129008915059</v>
      </c>
      <c r="AE23" s="100">
        <f t="shared" si="8"/>
        <v>1.3793609777287761</v>
      </c>
      <c r="AF23" s="100">
        <f t="shared" si="32"/>
        <v>1.4119129008915059</v>
      </c>
      <c r="AG23" s="100">
        <f t="shared" si="33"/>
        <v>1.4129038327990269</v>
      </c>
      <c r="AH23" s="100">
        <f>'Cálculo Pa média harmônica'!M22</f>
        <v>1.3895960913543242</v>
      </c>
      <c r="AI23" s="100">
        <f t="shared" si="9"/>
        <v>1.1241279949371206</v>
      </c>
      <c r="AJ23" s="100">
        <f t="shared" si="10"/>
        <v>1.2223749941946096</v>
      </c>
      <c r="AK23" s="100">
        <f t="shared" si="34"/>
        <v>1.1722226543132754</v>
      </c>
      <c r="AL23" s="100">
        <f t="shared" si="35"/>
        <v>0.830237228920505</v>
      </c>
      <c r="AM23" s="100">
        <f t="shared" si="36"/>
        <v>0.82965494685583019</v>
      </c>
      <c r="AN23" s="100">
        <f t="shared" si="11"/>
        <v>0.84357077686567694</v>
      </c>
      <c r="AO23" s="106">
        <f t="shared" si="12"/>
        <v>1.6552855999999998E-2</v>
      </c>
      <c r="AP23" s="100">
        <f t="shared" si="13"/>
        <v>0.9196261378676015</v>
      </c>
      <c r="AQ23" s="106">
        <f t="shared" si="14"/>
        <v>1.6320000000000006E-4</v>
      </c>
      <c r="AR23" s="106">
        <f t="shared" si="37"/>
        <v>1.1558786657233092E-4</v>
      </c>
      <c r="AS23" s="106">
        <f t="shared" si="38"/>
        <v>1.1550679969258306E-4</v>
      </c>
      <c r="AT23" s="106">
        <f t="shared" si="15"/>
        <v>1.1744419908445665E-4</v>
      </c>
      <c r="AU23" s="106">
        <f t="shared" si="16"/>
        <v>1.3179993796728416E-3</v>
      </c>
      <c r="AV23" s="106">
        <f t="shared" si="17"/>
        <v>1.078556094702067E-3</v>
      </c>
      <c r="AW23" s="106">
        <f t="shared" si="39"/>
        <v>2.3944328497077462E-4</v>
      </c>
      <c r="AX23" s="106">
        <f t="shared" si="40"/>
        <v>-1.2385541839844368E-4</v>
      </c>
      <c r="AY23" s="106">
        <f t="shared" si="41"/>
        <v>-1.2393648527819155E-4</v>
      </c>
      <c r="AZ23" s="106">
        <f t="shared" si="42"/>
        <v>-1.2199908588631796E-4</v>
      </c>
      <c r="BA23" s="97">
        <f t="shared" si="43"/>
        <v>-7.4824198554281933E-3</v>
      </c>
      <c r="BB23" s="106">
        <f t="shared" si="44"/>
        <v>1.6429000581601554E-2</v>
      </c>
      <c r="BC23" s="106">
        <f t="shared" si="45"/>
        <v>1.6428919514721807E-2</v>
      </c>
      <c r="BD23" s="106">
        <f t="shared" si="46"/>
        <v>1.6430856914113681E-2</v>
      </c>
      <c r="BE23" s="100">
        <f t="shared" si="18"/>
        <v>1.0590162580142579</v>
      </c>
      <c r="BF23" s="100">
        <f t="shared" si="47"/>
        <v>1.0590110324289759</v>
      </c>
      <c r="BG23" s="100">
        <f t="shared" si="19"/>
        <v>1.0591359175334636</v>
      </c>
      <c r="BH23" s="100">
        <f t="shared" si="20"/>
        <v>338.47263131909341</v>
      </c>
      <c r="BI23" s="100">
        <f t="shared" si="21"/>
        <v>343.0256107246027</v>
      </c>
      <c r="BJ23" s="100">
        <f t="shared" si="22"/>
        <v>101.34515437415588</v>
      </c>
    </row>
    <row r="24" spans="1:62" s="93" customFormat="1" ht="12.75">
      <c r="A24" s="49">
        <v>1967</v>
      </c>
      <c r="B24" s="102">
        <v>3.010290909090909E-2</v>
      </c>
      <c r="C24" s="102">
        <v>2.1808727272727271E-2</v>
      </c>
      <c r="D24" s="102">
        <v>3.4155636363636362E-3</v>
      </c>
      <c r="E24" s="102">
        <v>4.8757818181818183E-3</v>
      </c>
      <c r="F24" s="102">
        <v>1.9381818181818181E-5</v>
      </c>
      <c r="G24" s="102">
        <v>1.7228363636363636E-3</v>
      </c>
      <c r="H24" s="102">
        <v>1.739418181818182E-3</v>
      </c>
      <c r="I24" s="103">
        <f t="shared" si="2"/>
        <v>3.0119454545454546E-2</v>
      </c>
      <c r="J24" s="124">
        <f t="shared" si="23"/>
        <v>1.31843157240918</v>
      </c>
      <c r="K24" s="124">
        <f t="shared" si="24"/>
        <v>1.3598929753752664</v>
      </c>
      <c r="L24" s="124">
        <f t="shared" si="25"/>
        <v>1.409906934854398</v>
      </c>
      <c r="M24" s="124">
        <f t="shared" si="26"/>
        <v>1.3416047146873717</v>
      </c>
      <c r="N24" s="124">
        <f t="shared" si="27"/>
        <v>3.3700050581689428E-2</v>
      </c>
      <c r="O24" s="124">
        <f t="shared" si="28"/>
        <v>1.1628215197329668</v>
      </c>
      <c r="P24" s="124">
        <f t="shared" si="29"/>
        <v>1.3193402471315094</v>
      </c>
      <c r="Q24" s="124">
        <f t="shared" si="29"/>
        <v>1.328659494160241</v>
      </c>
      <c r="R24" s="99">
        <v>21.736351225734001</v>
      </c>
      <c r="S24" s="99">
        <v>20.3649453079381</v>
      </c>
      <c r="T24" s="99">
        <v>9.6303030303030303E-13</v>
      </c>
      <c r="U24" s="106">
        <f t="shared" si="0"/>
        <v>2.0932764907691712E-11</v>
      </c>
      <c r="V24" s="106">
        <f t="shared" si="1"/>
        <v>1.9612059451099176E-11</v>
      </c>
      <c r="W24" s="100">
        <f t="shared" si="4"/>
        <v>1.199528233129121</v>
      </c>
      <c r="X24" s="100">
        <f t="shared" si="5"/>
        <v>1.2282578213690782</v>
      </c>
      <c r="Y24" s="101">
        <v>4.2</v>
      </c>
      <c r="Z24" s="100">
        <f t="shared" si="31"/>
        <v>1.042</v>
      </c>
      <c r="AA24" s="100">
        <v>30.445225477351954</v>
      </c>
      <c r="AB24" s="100">
        <f t="shared" si="6"/>
        <v>1.3044522547735196</v>
      </c>
      <c r="AC24" s="99">
        <v>24.4776153744384</v>
      </c>
      <c r="AD24" s="100">
        <f t="shared" si="7"/>
        <v>1.244776153744384</v>
      </c>
      <c r="AE24" s="100">
        <f t="shared" si="8"/>
        <v>1.2652894168994049</v>
      </c>
      <c r="AF24" s="100">
        <f t="shared" si="32"/>
        <v>1.244776153744384</v>
      </c>
      <c r="AG24" s="100">
        <f t="shared" si="33"/>
        <v>1.3044522547735196</v>
      </c>
      <c r="AH24" s="100">
        <f>'Cálculo Pa média harmônica'!M23</f>
        <v>1.2670550378023464</v>
      </c>
      <c r="AI24" s="100">
        <f t="shared" si="9"/>
        <v>1.199528233129121</v>
      </c>
      <c r="AJ24" s="100">
        <f t="shared" si="10"/>
        <v>1.2282578213690782</v>
      </c>
      <c r="AK24" s="100">
        <f t="shared" si="34"/>
        <v>1.2138080302477299</v>
      </c>
      <c r="AL24" s="100">
        <f t="shared" si="35"/>
        <v>0.97512153216986075</v>
      </c>
      <c r="AM24" s="100">
        <f t="shared" si="36"/>
        <v>0.93051165790538848</v>
      </c>
      <c r="AN24" s="100">
        <f t="shared" si="11"/>
        <v>0.95797577376988197</v>
      </c>
      <c r="AO24" s="106">
        <f t="shared" si="12"/>
        <v>2.379132290909091E-2</v>
      </c>
      <c r="AP24" s="100">
        <f t="shared" si="13"/>
        <v>0.97660948072943365</v>
      </c>
      <c r="AQ24" s="106">
        <f t="shared" si="14"/>
        <v>-1.6581818181818407E-5</v>
      </c>
      <c r="AR24" s="106">
        <f t="shared" si="37"/>
        <v>-1.3321124550738702E-5</v>
      </c>
      <c r="AS24" s="106">
        <f t="shared" si="38"/>
        <v>-1.27117095479262E-5</v>
      </c>
      <c r="AT24" s="106">
        <f t="shared" si="15"/>
        <v>-1.3086896533380959E-5</v>
      </c>
      <c r="AU24" s="106">
        <f t="shared" si="16"/>
        <v>1.4362616202389226E-3</v>
      </c>
      <c r="AV24" s="106">
        <f t="shared" si="17"/>
        <v>1.4161669899885828E-3</v>
      </c>
      <c r="AW24" s="106">
        <f t="shared" si="39"/>
        <v>2.0094630250339779E-5</v>
      </c>
      <c r="AX24" s="106">
        <f t="shared" si="40"/>
        <v>-3.3415754801078483E-5</v>
      </c>
      <c r="AY24" s="106">
        <f t="shared" si="41"/>
        <v>-3.2806339798265979E-5</v>
      </c>
      <c r="AZ24" s="106">
        <f t="shared" si="42"/>
        <v>-3.3181526783720736E-5</v>
      </c>
      <c r="BA24" s="97">
        <f t="shared" si="43"/>
        <v>-1.4045353816079717E-3</v>
      </c>
      <c r="BB24" s="106">
        <f t="shared" si="44"/>
        <v>2.3757907154289833E-2</v>
      </c>
      <c r="BC24" s="106">
        <f t="shared" si="45"/>
        <v>2.3758516569292645E-2</v>
      </c>
      <c r="BD24" s="106">
        <f t="shared" si="46"/>
        <v>2.3758141382307189E-2</v>
      </c>
      <c r="BE24" s="100">
        <f t="shared" si="18"/>
        <v>1.0405364741323646</v>
      </c>
      <c r="BF24" s="100">
        <f t="shared" si="47"/>
        <v>1.0405631649740363</v>
      </c>
      <c r="BG24" s="100">
        <f t="shared" si="19"/>
        <v>1.0405467327293756</v>
      </c>
      <c r="BH24" s="100">
        <f t="shared" si="20"/>
        <v>352.68848183449535</v>
      </c>
      <c r="BI24" s="100">
        <f t="shared" si="21"/>
        <v>356.93065952047914</v>
      </c>
      <c r="BJ24" s="100">
        <f t="shared" si="22"/>
        <v>101.20281151908286</v>
      </c>
    </row>
    <row r="25" spans="1:62" s="93" customFormat="1" ht="12.75">
      <c r="A25" s="52">
        <v>1968</v>
      </c>
      <c r="B25" s="102">
        <v>4.1880363636363639E-2</v>
      </c>
      <c r="C25" s="102">
        <v>2.9622181818181818E-2</v>
      </c>
      <c r="D25" s="102">
        <v>4.6284363636363637E-3</v>
      </c>
      <c r="E25" s="102">
        <v>7.8251636363636367E-3</v>
      </c>
      <c r="F25" s="102">
        <v>1.214181818181818E-4</v>
      </c>
      <c r="G25" s="102">
        <v>2.4972363636363635E-3</v>
      </c>
      <c r="H25" s="102">
        <v>2.8142545454545457E-3</v>
      </c>
      <c r="I25" s="103">
        <f t="shared" si="2"/>
        <v>4.2197200000000004E-2</v>
      </c>
      <c r="J25" s="124">
        <f t="shared" si="23"/>
        <v>1.3912397472911107</v>
      </c>
      <c r="K25" s="124">
        <f t="shared" si="24"/>
        <v>1.3582719178310603</v>
      </c>
      <c r="L25" s="124">
        <f t="shared" si="25"/>
        <v>1.3551017800868752</v>
      </c>
      <c r="M25" s="124">
        <f t="shared" si="26"/>
        <v>1.6049043882939054</v>
      </c>
      <c r="N25" s="124">
        <f t="shared" si="27"/>
        <v>6.2645403377110691</v>
      </c>
      <c r="O25" s="124">
        <f t="shared" si="28"/>
        <v>1.4494913250875934</v>
      </c>
      <c r="P25" s="124">
        <f t="shared" si="29"/>
        <v>1.6179286699836937</v>
      </c>
      <c r="Q25" s="124">
        <f t="shared" si="29"/>
        <v>1.4009948266599057</v>
      </c>
      <c r="R25" s="99">
        <v>21.529360767131099</v>
      </c>
      <c r="S25" s="99">
        <v>21.209725243585599</v>
      </c>
      <c r="T25" s="99">
        <v>1.2272727272727301E-12</v>
      </c>
      <c r="U25" s="106">
        <f t="shared" si="0"/>
        <v>2.64223973051155E-11</v>
      </c>
      <c r="V25" s="106">
        <f t="shared" si="1"/>
        <v>2.6030117344400567E-11</v>
      </c>
      <c r="W25" s="100">
        <f t="shared" si="4"/>
        <v>1.2622507070437996</v>
      </c>
      <c r="X25" s="100">
        <f t="shared" si="5"/>
        <v>1.3272505832089798</v>
      </c>
      <c r="Y25" s="101">
        <v>9.8000000000000007</v>
      </c>
      <c r="Z25" s="100">
        <f t="shared" si="31"/>
        <v>1.0980000000000001</v>
      </c>
      <c r="AA25" s="100">
        <v>22.008467143496667</v>
      </c>
      <c r="AB25" s="100">
        <f t="shared" si="6"/>
        <v>1.2200846714349667</v>
      </c>
      <c r="AC25" s="99">
        <v>24.060792807413598</v>
      </c>
      <c r="AD25" s="100">
        <f t="shared" si="7"/>
        <v>1.240607928074136</v>
      </c>
      <c r="AE25" s="100">
        <f t="shared" si="8"/>
        <v>1.2670671651103012</v>
      </c>
      <c r="AF25" s="100">
        <f t="shared" si="32"/>
        <v>1.240607928074136</v>
      </c>
      <c r="AG25" s="100">
        <f t="shared" si="33"/>
        <v>1.2200846714349667</v>
      </c>
      <c r="AH25" s="100">
        <f>'Cálculo Pa média harmônica'!M24</f>
        <v>1.2711930272299401</v>
      </c>
      <c r="AI25" s="100">
        <f t="shared" si="9"/>
        <v>1.2622507070437996</v>
      </c>
      <c r="AJ25" s="100">
        <f t="shared" si="10"/>
        <v>1.3272505832089798</v>
      </c>
      <c r="AK25" s="100">
        <f t="shared" si="34"/>
        <v>1.2943426853348499</v>
      </c>
      <c r="AL25" s="100">
        <f t="shared" si="35"/>
        <v>1.0433132467113355</v>
      </c>
      <c r="AM25" s="100">
        <f t="shared" si="36"/>
        <v>1.0608630004445074</v>
      </c>
      <c r="AN25" s="100">
        <f t="shared" si="11"/>
        <v>1.018210970017162</v>
      </c>
      <c r="AO25" s="106">
        <f t="shared" si="12"/>
        <v>3.3052994181818181E-2</v>
      </c>
      <c r="AP25" s="100">
        <f t="shared" si="13"/>
        <v>0.95102667349519954</v>
      </c>
      <c r="AQ25" s="106">
        <f t="shared" si="14"/>
        <v>-3.1701818181818211E-4</v>
      </c>
      <c r="AR25" s="106">
        <f t="shared" si="37"/>
        <v>-2.5553454451182405E-4</v>
      </c>
      <c r="AS25" s="106">
        <f t="shared" si="38"/>
        <v>-2.5983293556612797E-4</v>
      </c>
      <c r="AT25" s="106">
        <f t="shared" si="15"/>
        <v>-2.493863441880241E-4</v>
      </c>
      <c r="AU25" s="106">
        <f t="shared" si="16"/>
        <v>1.9783996552356145E-3</v>
      </c>
      <c r="AV25" s="106">
        <f t="shared" si="17"/>
        <v>2.1203641430319361E-3</v>
      </c>
      <c r="AW25" s="106">
        <f t="shared" si="39"/>
        <v>-1.4196448779632163E-4</v>
      </c>
      <c r="AX25" s="106">
        <f t="shared" si="40"/>
        <v>-1.1357005671550242E-4</v>
      </c>
      <c r="AY25" s="106">
        <f t="shared" si="41"/>
        <v>-1.1786844776980634E-4</v>
      </c>
      <c r="AZ25" s="106">
        <f t="shared" si="42"/>
        <v>-1.0742185639170247E-4</v>
      </c>
      <c r="BA25" s="97">
        <f t="shared" si="43"/>
        <v>-3.4359990532408448E-3</v>
      </c>
      <c r="BB25" s="106">
        <f t="shared" si="44"/>
        <v>3.293942412510268E-2</v>
      </c>
      <c r="BC25" s="106">
        <f t="shared" si="45"/>
        <v>3.2935125734048373E-2</v>
      </c>
      <c r="BD25" s="106">
        <f t="shared" si="46"/>
        <v>3.2945572325426477E-2</v>
      </c>
      <c r="BE25" s="100">
        <f t="shared" si="18"/>
        <v>1.0942272730395417</v>
      </c>
      <c r="BF25" s="100">
        <f t="shared" si="47"/>
        <v>1.0940844831503211</v>
      </c>
      <c r="BG25" s="100">
        <f t="shared" si="19"/>
        <v>1.0944315124472757</v>
      </c>
      <c r="BH25" s="100">
        <f t="shared" si="20"/>
        <v>387.25195305427593</v>
      </c>
      <c r="BI25" s="100">
        <f t="shared" si="21"/>
        <v>390.56326223129901</v>
      </c>
      <c r="BJ25" s="100">
        <f t="shared" si="22"/>
        <v>100.85507875451798</v>
      </c>
    </row>
    <row r="26" spans="1:62" s="93" customFormat="1" ht="12.75">
      <c r="A26" s="49">
        <v>1969</v>
      </c>
      <c r="B26" s="102">
        <v>5.5054545454545453E-2</v>
      </c>
      <c r="C26" s="102">
        <v>3.6944000000000005E-2</v>
      </c>
      <c r="D26" s="102">
        <v>5.9974181818181829E-3</v>
      </c>
      <c r="E26" s="102">
        <v>1.051829090909091E-2</v>
      </c>
      <c r="F26" s="102">
        <v>1.6010545454545454E-3</v>
      </c>
      <c r="G26" s="102">
        <v>3.6919636363636366E-3</v>
      </c>
      <c r="H26" s="102">
        <v>3.6982545454545455E-3</v>
      </c>
      <c r="I26" s="103">
        <f t="shared" si="2"/>
        <v>5.5060763636363641E-2</v>
      </c>
      <c r="J26" s="124">
        <f t="shared" si="23"/>
        <v>1.314567035104323</v>
      </c>
      <c r="K26" s="124">
        <f t="shared" si="24"/>
        <v>1.2471734940646446</v>
      </c>
      <c r="L26" s="124">
        <f t="shared" si="25"/>
        <v>1.2957763077261515</v>
      </c>
      <c r="M26" s="124">
        <f t="shared" si="26"/>
        <v>1.3441624223948847</v>
      </c>
      <c r="N26" s="124">
        <f t="shared" si="27"/>
        <v>13.186283318358791</v>
      </c>
      <c r="O26" s="124">
        <f t="shared" si="28"/>
        <v>1.4784197804118009</v>
      </c>
      <c r="P26" s="124">
        <f t="shared" si="29"/>
        <v>1.3141151540210874</v>
      </c>
      <c r="Q26" s="124">
        <f t="shared" si="29"/>
        <v>1.3048440094689608</v>
      </c>
      <c r="R26" s="99">
        <v>23.232935964234901</v>
      </c>
      <c r="S26" s="99">
        <v>21.859968581355901</v>
      </c>
      <c r="T26" s="99">
        <v>1.47333333333333E-12</v>
      </c>
      <c r="U26" s="106">
        <f t="shared" si="0"/>
        <v>3.4229858987306006E-11</v>
      </c>
      <c r="V26" s="106">
        <f t="shared" si="1"/>
        <v>3.2207020376530951E-11</v>
      </c>
      <c r="W26" s="100">
        <f t="shared" si="4"/>
        <v>1.2954864992768444</v>
      </c>
      <c r="X26" s="100">
        <f t="shared" si="5"/>
        <v>1.2372983168075928</v>
      </c>
      <c r="Y26" s="101">
        <v>9.5</v>
      </c>
      <c r="Z26" s="100">
        <f t="shared" si="31"/>
        <v>1.095</v>
      </c>
      <c r="AA26" s="100">
        <v>22.644613894082344</v>
      </c>
      <c r="AB26" s="100">
        <f t="shared" si="6"/>
        <v>1.2264461389408234</v>
      </c>
      <c r="AC26" s="99">
        <v>24.162368517996399</v>
      </c>
      <c r="AD26" s="100">
        <f t="shared" si="7"/>
        <v>1.241623685179964</v>
      </c>
      <c r="AE26" s="100">
        <f t="shared" si="8"/>
        <v>1.2005178402779206</v>
      </c>
      <c r="AF26" s="100">
        <f t="shared" si="32"/>
        <v>1.241623685179964</v>
      </c>
      <c r="AG26" s="100">
        <f t="shared" si="33"/>
        <v>1.2264461389408234</v>
      </c>
      <c r="AH26" s="100">
        <f>'Cálculo Pa média harmônica'!M25</f>
        <v>1.197022375091193</v>
      </c>
      <c r="AI26" s="100">
        <f t="shared" si="9"/>
        <v>1.2954864992768444</v>
      </c>
      <c r="AJ26" s="100">
        <f t="shared" si="10"/>
        <v>1.2372983168075928</v>
      </c>
      <c r="AK26" s="100">
        <f t="shared" si="34"/>
        <v>1.2660581601973111</v>
      </c>
      <c r="AL26" s="100">
        <f t="shared" si="35"/>
        <v>1.019679453049259</v>
      </c>
      <c r="AM26" s="100">
        <f t="shared" si="36"/>
        <v>1.0322982151427353</v>
      </c>
      <c r="AN26" s="100">
        <f t="shared" si="11"/>
        <v>1.0576729278772743</v>
      </c>
      <c r="AO26" s="106">
        <f t="shared" si="12"/>
        <v>4.5858998181818184E-2</v>
      </c>
      <c r="AP26" s="100">
        <f t="shared" si="13"/>
        <v>1.0470284180288756</v>
      </c>
      <c r="AQ26" s="106">
        <f t="shared" si="14"/>
        <v>-6.2909090909088299E-6</v>
      </c>
      <c r="AR26" s="106">
        <f t="shared" si="37"/>
        <v>-5.0666793538148475E-6</v>
      </c>
      <c r="AS26" s="106">
        <f t="shared" si="38"/>
        <v>-5.1293806480093365E-6</v>
      </c>
      <c r="AT26" s="106">
        <f t="shared" si="15"/>
        <v>-5.2554649117812594E-6</v>
      </c>
      <c r="AU26" s="106">
        <f t="shared" si="16"/>
        <v>2.8498665469879722E-3</v>
      </c>
      <c r="AV26" s="106">
        <f t="shared" si="17"/>
        <v>2.9889756538233826E-3</v>
      </c>
      <c r="AW26" s="106">
        <f t="shared" si="39"/>
        <v>-1.3910910683541042E-4</v>
      </c>
      <c r="AX26" s="106">
        <f t="shared" si="40"/>
        <v>1.3404242748159557E-4</v>
      </c>
      <c r="AY26" s="106">
        <f t="shared" si="41"/>
        <v>1.3397972618740109E-4</v>
      </c>
      <c r="AZ26" s="106">
        <f t="shared" si="42"/>
        <v>1.3385364192362915E-4</v>
      </c>
      <c r="BA26" s="97">
        <f t="shared" si="43"/>
        <v>2.9229253319087915E-3</v>
      </c>
      <c r="BB26" s="106">
        <f t="shared" si="44"/>
        <v>4.5993040609299776E-2</v>
      </c>
      <c r="BC26" s="106">
        <f t="shared" si="45"/>
        <v>4.5992977908005585E-2</v>
      </c>
      <c r="BD26" s="106">
        <f t="shared" si="46"/>
        <v>4.5992851823741812E-2</v>
      </c>
      <c r="BE26" s="100">
        <f t="shared" si="18"/>
        <v>1.0982006032384399</v>
      </c>
      <c r="BF26" s="100">
        <f t="shared" si="47"/>
        <v>1.0981991060858667</v>
      </c>
      <c r="BG26" s="100">
        <f t="shared" si="19"/>
        <v>1.0981960955039896</v>
      </c>
      <c r="BH26" s="100">
        <f t="shared" si="20"/>
        <v>424.04088859443215</v>
      </c>
      <c r="BI26" s="100">
        <f t="shared" si="21"/>
        <v>428.91681018518557</v>
      </c>
      <c r="BJ26" s="100">
        <f t="shared" si="22"/>
        <v>101.1498706190612</v>
      </c>
    </row>
    <row r="27" spans="1:62" s="93" customFormat="1" ht="12.75">
      <c r="A27" s="52">
        <v>1970</v>
      </c>
      <c r="B27" s="102">
        <v>7.0660110481477204E-2</v>
      </c>
      <c r="C27" s="102">
        <v>4.8439019572386291E-2</v>
      </c>
      <c r="D27" s="102">
        <v>8.002181818181818E-3</v>
      </c>
      <c r="E27" s="102">
        <v>1.3308363636363636E-2</v>
      </c>
      <c r="F27" s="102">
        <v>1.2072727272727272E-3</v>
      </c>
      <c r="G27" s="102">
        <v>4.9672727272727273E-3</v>
      </c>
      <c r="H27" s="102">
        <v>5.2640000000000004E-3</v>
      </c>
      <c r="I27" s="103">
        <f t="shared" si="2"/>
        <v>7.0956837754204471E-2</v>
      </c>
      <c r="J27" s="124">
        <f t="shared" si="23"/>
        <v>1.2834564321272279</v>
      </c>
      <c r="K27" s="124">
        <f t="shared" si="24"/>
        <v>1.311147130045103</v>
      </c>
      <c r="L27" s="124">
        <f t="shared" si="25"/>
        <v>1.3342711105991061</v>
      </c>
      <c r="M27" s="124">
        <f t="shared" si="26"/>
        <v>1.2652591330081278</v>
      </c>
      <c r="N27" s="124">
        <f t="shared" si="27"/>
        <v>0.75404846805514547</v>
      </c>
      <c r="O27" s="124">
        <f t="shared" si="28"/>
        <v>1.345428399767554</v>
      </c>
      <c r="P27" s="124">
        <f t="shared" si="29"/>
        <v>1.4233741715993786</v>
      </c>
      <c r="Q27" s="124">
        <f t="shared" si="29"/>
        <v>1.2887005749288705</v>
      </c>
      <c r="R27" s="99">
        <v>26.726763245153101</v>
      </c>
      <c r="S27" s="99">
        <v>22.872785094302099</v>
      </c>
      <c r="T27" s="99">
        <v>1.6596969696969701E-12</v>
      </c>
      <c r="U27" s="106">
        <f t="shared" si="0"/>
        <v>4.435832796778896E-11</v>
      </c>
      <c r="V27" s="106">
        <f t="shared" si="1"/>
        <v>3.7961892109543222E-11</v>
      </c>
      <c r="W27" s="100">
        <f t="shared" si="4"/>
        <v>1.2958957261331123</v>
      </c>
      <c r="X27" s="100">
        <f t="shared" si="5"/>
        <v>1.178683767257334</v>
      </c>
      <c r="Y27" s="101">
        <v>10.4</v>
      </c>
      <c r="Z27" s="100">
        <f t="shared" si="31"/>
        <v>1.1040000000000001</v>
      </c>
      <c r="AA27" s="100">
        <v>22.395715044123921</v>
      </c>
      <c r="AB27" s="100">
        <f t="shared" si="6"/>
        <v>1.2239571504412392</v>
      </c>
      <c r="AC27" s="99">
        <v>20.952814662416301</v>
      </c>
      <c r="AD27" s="100">
        <f t="shared" si="7"/>
        <v>1.209528146624163</v>
      </c>
      <c r="AE27" s="100">
        <f t="shared" si="8"/>
        <v>1.1625511160572717</v>
      </c>
      <c r="AF27" s="100">
        <f t="shared" si="32"/>
        <v>1.209528146624163</v>
      </c>
      <c r="AG27" s="100">
        <f t="shared" si="33"/>
        <v>1.2239571504412392</v>
      </c>
      <c r="AH27" s="100">
        <f>'Cálculo Pa média harmônica'!M26</f>
        <v>1.1554016320162659</v>
      </c>
      <c r="AI27" s="100">
        <f t="shared" si="9"/>
        <v>1.2958957261331123</v>
      </c>
      <c r="AJ27" s="100">
        <f t="shared" si="10"/>
        <v>1.178683767257334</v>
      </c>
      <c r="AK27" s="100">
        <f t="shared" si="34"/>
        <v>1.2359009897444273</v>
      </c>
      <c r="AL27" s="100">
        <f t="shared" si="35"/>
        <v>1.0218042409297146</v>
      </c>
      <c r="AM27" s="100">
        <f t="shared" si="36"/>
        <v>1.0097583802659122</v>
      </c>
      <c r="AN27" s="100">
        <f t="shared" si="11"/>
        <v>1.0696721862749006</v>
      </c>
      <c r="AO27" s="106">
        <f t="shared" si="12"/>
        <v>6.0780218181818182E-2</v>
      </c>
      <c r="AP27" s="100">
        <f t="shared" si="13"/>
        <v>1.0994430924831666</v>
      </c>
      <c r="AQ27" s="106">
        <f t="shared" si="14"/>
        <v>-2.9672727272727316E-4</v>
      </c>
      <c r="AR27" s="106">
        <f t="shared" si="37"/>
        <v>-2.4532481824044339E-4</v>
      </c>
      <c r="AS27" s="106">
        <f t="shared" si="38"/>
        <v>-2.4243272946303907E-4</v>
      </c>
      <c r="AT27" s="106">
        <f t="shared" si="15"/>
        <v>-2.5681742565090629E-4</v>
      </c>
      <c r="AU27" s="106">
        <f t="shared" si="16"/>
        <v>3.8330805689859161E-3</v>
      </c>
      <c r="AV27" s="106">
        <f t="shared" si="17"/>
        <v>4.4659985538349637E-3</v>
      </c>
      <c r="AW27" s="106">
        <f t="shared" si="39"/>
        <v>-6.3291798484904757E-4</v>
      </c>
      <c r="AX27" s="106">
        <f t="shared" si="40"/>
        <v>3.8759316660860418E-4</v>
      </c>
      <c r="AY27" s="106">
        <f t="shared" si="41"/>
        <v>3.904852553860085E-4</v>
      </c>
      <c r="AZ27" s="106">
        <f t="shared" si="42"/>
        <v>3.7610055919814128E-4</v>
      </c>
      <c r="BA27" s="97">
        <f t="shared" si="43"/>
        <v>6.3769624098609923E-3</v>
      </c>
      <c r="BB27" s="106">
        <f t="shared" si="44"/>
        <v>6.116781134842679E-2</v>
      </c>
      <c r="BC27" s="106">
        <f t="shared" si="45"/>
        <v>6.1170703437204189E-2</v>
      </c>
      <c r="BD27" s="106">
        <f t="shared" si="46"/>
        <v>6.1156318741016326E-2</v>
      </c>
      <c r="BE27" s="100">
        <f t="shared" si="18"/>
        <v>1.1110401665004865</v>
      </c>
      <c r="BF27" s="100">
        <f t="shared" si="47"/>
        <v>1.111092697835611</v>
      </c>
      <c r="BG27" s="100">
        <f t="shared" si="19"/>
        <v>1.1108314170263864</v>
      </c>
      <c r="BH27" s="100">
        <f t="shared" si="20"/>
        <v>468.14114100825316</v>
      </c>
      <c r="BI27" s="100">
        <f t="shared" si="21"/>
        <v>476.54380420300618</v>
      </c>
      <c r="BJ27" s="100">
        <f t="shared" si="22"/>
        <v>101.79489954176124</v>
      </c>
    </row>
    <row r="28" spans="1:62" s="93" customFormat="1" ht="12.75">
      <c r="A28" s="49">
        <v>1971</v>
      </c>
      <c r="B28" s="102">
        <v>9.3925860151740273E-2</v>
      </c>
      <c r="C28" s="102">
        <v>6.5162587424467538E-2</v>
      </c>
      <c r="D28" s="102">
        <v>1.0423636363636364E-2</v>
      </c>
      <c r="E28" s="102">
        <v>1.8698181818181819E-2</v>
      </c>
      <c r="F28" s="102">
        <v>1.2723636363636364E-3</v>
      </c>
      <c r="G28" s="102">
        <v>6.0650909090909089E-3</v>
      </c>
      <c r="H28" s="102">
        <v>7.6960000000000006E-3</v>
      </c>
      <c r="I28" s="103">
        <f t="shared" si="2"/>
        <v>9.5556769242649359E-2</v>
      </c>
      <c r="J28" s="124">
        <f t="shared" si="23"/>
        <v>1.3292628544129144</v>
      </c>
      <c r="K28" s="124">
        <f t="shared" si="24"/>
        <v>1.3452499245384164</v>
      </c>
      <c r="L28" s="124">
        <f t="shared" si="25"/>
        <v>1.3025992911024267</v>
      </c>
      <c r="M28" s="124">
        <f t="shared" si="26"/>
        <v>1.4049948084594788</v>
      </c>
      <c r="N28" s="124">
        <f t="shared" si="27"/>
        <v>1.0539156626506025</v>
      </c>
      <c r="O28" s="124">
        <f t="shared" si="28"/>
        <v>1.2210102489019032</v>
      </c>
      <c r="P28" s="124">
        <f t="shared" si="29"/>
        <v>1.4620060790273557</v>
      </c>
      <c r="Q28" s="124">
        <f t="shared" si="29"/>
        <v>1.346688666900002</v>
      </c>
      <c r="R28" s="99">
        <v>26.749701366218801</v>
      </c>
      <c r="S28" s="99">
        <v>24.291325510593001</v>
      </c>
      <c r="T28" s="99">
        <v>1.9106060606060599E-12</v>
      </c>
      <c r="U28" s="106">
        <f t="shared" si="0"/>
        <v>5.1108141549699843E-11</v>
      </c>
      <c r="V28" s="106">
        <f t="shared" si="1"/>
        <v>4.6411153740693585E-11</v>
      </c>
      <c r="W28" s="100">
        <f t="shared" si="4"/>
        <v>1.1521656449001481</v>
      </c>
      <c r="X28" s="100">
        <f t="shared" si="5"/>
        <v>1.2225721944198431</v>
      </c>
      <c r="Y28" s="101">
        <v>11.342921993190814</v>
      </c>
      <c r="Z28" s="100">
        <f t="shared" si="31"/>
        <v>1.1134292199319082</v>
      </c>
      <c r="AA28" s="100">
        <v>20.132716437168675</v>
      </c>
      <c r="AB28" s="100">
        <f t="shared" si="6"/>
        <v>1.2013271643716867</v>
      </c>
      <c r="AC28" s="99">
        <v>18.108537129817901</v>
      </c>
      <c r="AD28" s="100">
        <f t="shared" si="7"/>
        <v>1.181085371298179</v>
      </c>
      <c r="AE28" s="100">
        <f t="shared" si="8"/>
        <v>1.1938458508338818</v>
      </c>
      <c r="AF28" s="100">
        <f t="shared" si="32"/>
        <v>1.181085371298179</v>
      </c>
      <c r="AG28" s="100">
        <f t="shared" si="33"/>
        <v>1.2013271643716867</v>
      </c>
      <c r="AH28" s="100">
        <f>'Cálculo Pa média harmônica'!M27</f>
        <v>1.1988672881329989</v>
      </c>
      <c r="AI28" s="100">
        <f t="shared" si="9"/>
        <v>1.1521656449001481</v>
      </c>
      <c r="AJ28" s="100">
        <f t="shared" si="10"/>
        <v>1.2225721944198431</v>
      </c>
      <c r="AK28" s="100">
        <f t="shared" si="34"/>
        <v>1.1868469491980538</v>
      </c>
      <c r="AL28" s="100">
        <f t="shared" si="35"/>
        <v>1.0048782061313162</v>
      </c>
      <c r="AM28" s="100">
        <f t="shared" si="36"/>
        <v>0.98794648485185432</v>
      </c>
      <c r="AN28" s="100">
        <f t="shared" si="11"/>
        <v>0.98997358668976243</v>
      </c>
      <c r="AO28" s="106">
        <f t="shared" si="12"/>
        <v>7.8675031693693609E-2</v>
      </c>
      <c r="AP28" s="100">
        <f t="shared" si="13"/>
        <v>0.94241113134991128</v>
      </c>
      <c r="AQ28" s="106">
        <f t="shared" si="14"/>
        <v>-1.6309090909090917E-3</v>
      </c>
      <c r="AR28" s="106">
        <f t="shared" si="37"/>
        <v>-1.3808562281289567E-3</v>
      </c>
      <c r="AS28" s="106">
        <f t="shared" si="38"/>
        <v>-1.357589455460356E-3</v>
      </c>
      <c r="AT28" s="106">
        <f t="shared" si="15"/>
        <v>-1.3603750031823067E-3</v>
      </c>
      <c r="AU28" s="106">
        <f t="shared" si="16"/>
        <v>5.2640789420661275E-3</v>
      </c>
      <c r="AV28" s="106">
        <f t="shared" si="17"/>
        <v>6.2949247783702826E-3</v>
      </c>
      <c r="AW28" s="106">
        <f t="shared" si="39"/>
        <v>-1.0308458363041551E-3</v>
      </c>
      <c r="AX28" s="106">
        <f t="shared" si="40"/>
        <v>-3.5001039182480155E-4</v>
      </c>
      <c r="AY28" s="106">
        <f t="shared" si="41"/>
        <v>-3.2674361915620092E-4</v>
      </c>
      <c r="AZ28" s="106">
        <f t="shared" si="42"/>
        <v>-3.2952916687815155E-4</v>
      </c>
      <c r="BA28" s="97">
        <f t="shared" si="43"/>
        <v>-4.4488115770642579E-3</v>
      </c>
      <c r="BB28" s="106">
        <f t="shared" si="44"/>
        <v>7.8325021301868802E-2</v>
      </c>
      <c r="BC28" s="106">
        <f t="shared" si="45"/>
        <v>7.8348288074537406E-2</v>
      </c>
      <c r="BD28" s="106">
        <f t="shared" si="46"/>
        <v>7.8345502526815464E-2</v>
      </c>
      <c r="BE28" s="100">
        <f t="shared" si="18"/>
        <v>1.1084757831280334</v>
      </c>
      <c r="BF28" s="100">
        <f t="shared" si="47"/>
        <v>1.1088050604601811</v>
      </c>
      <c r="BG28" s="100">
        <f t="shared" si="19"/>
        <v>1.1087656386746367</v>
      </c>
      <c r="BH28" s="100">
        <f t="shared" si="20"/>
        <v>521.24202545085279</v>
      </c>
      <c r="BI28" s="100">
        <f t="shared" si="21"/>
        <v>528.23726655873952</v>
      </c>
      <c r="BJ28" s="100">
        <f t="shared" si="22"/>
        <v>101.34203321419375</v>
      </c>
    </row>
    <row r="29" spans="1:62" s="93" customFormat="1" ht="12.75">
      <c r="A29" s="52">
        <v>1972</v>
      </c>
      <c r="B29" s="102">
        <v>0.12602938079178153</v>
      </c>
      <c r="C29" s="102">
        <v>8.7725380791781535E-2</v>
      </c>
      <c r="D29" s="102">
        <v>1.3575636363636363E-2</v>
      </c>
      <c r="E29" s="102">
        <v>2.5624363636363636E-2</v>
      </c>
      <c r="F29" s="102">
        <v>1.1050909090909091E-3</v>
      </c>
      <c r="G29" s="102">
        <v>9.1647272727272723E-3</v>
      </c>
      <c r="H29" s="102">
        <v>1.1165818181818181E-2</v>
      </c>
      <c r="I29" s="103">
        <f t="shared" si="2"/>
        <v>0.12803047170087245</v>
      </c>
      <c r="J29" s="124">
        <f t="shared" si="23"/>
        <v>1.3417963975861065</v>
      </c>
      <c r="K29" s="124">
        <f t="shared" si="24"/>
        <v>1.3462537977557658</v>
      </c>
      <c r="L29" s="124">
        <f t="shared" si="25"/>
        <v>1.302389673818245</v>
      </c>
      <c r="M29" s="124">
        <f t="shared" si="26"/>
        <v>1.3704200700116687</v>
      </c>
      <c r="N29" s="124">
        <f t="shared" si="27"/>
        <v>0.86853386681909117</v>
      </c>
      <c r="O29" s="124">
        <f t="shared" si="28"/>
        <v>1.5110618142574495</v>
      </c>
      <c r="P29" s="124">
        <f t="shared" si="29"/>
        <v>1.4508599508599507</v>
      </c>
      <c r="Q29" s="124">
        <f t="shared" si="29"/>
        <v>1.3398367558426125</v>
      </c>
      <c r="R29" s="99">
        <v>28.854496093308999</v>
      </c>
      <c r="S29" s="99">
        <v>26.090625793784</v>
      </c>
      <c r="T29" s="99">
        <v>2.14575757575757E-12</v>
      </c>
      <c r="U29" s="106">
        <f t="shared" si="0"/>
        <v>6.1914753586884987E-11</v>
      </c>
      <c r="V29" s="106">
        <f t="shared" si="1"/>
        <v>5.5984157953267882E-11</v>
      </c>
      <c r="W29" s="100">
        <f t="shared" si="4"/>
        <v>1.2114459988077695</v>
      </c>
      <c r="X29" s="100">
        <f t="shared" si="5"/>
        <v>1.2062651634574779</v>
      </c>
      <c r="Y29" s="101">
        <v>11.940348116250831</v>
      </c>
      <c r="Z29" s="100">
        <f t="shared" si="31"/>
        <v>1.1194034811625082</v>
      </c>
      <c r="AA29" s="100">
        <v>16.576408092242122</v>
      </c>
      <c r="AB29" s="100">
        <f t="shared" si="6"/>
        <v>1.1657640809224212</v>
      </c>
      <c r="AC29" s="99">
        <v>14.021714021714001</v>
      </c>
      <c r="AD29" s="100">
        <f t="shared" si="7"/>
        <v>1.1402171402171399</v>
      </c>
      <c r="AE29" s="100">
        <f t="shared" si="8"/>
        <v>1.1986709172930583</v>
      </c>
      <c r="AF29" s="100">
        <f t="shared" si="32"/>
        <v>1.1402171402171399</v>
      </c>
      <c r="AG29" s="100">
        <f t="shared" si="33"/>
        <v>1.1657640809224212</v>
      </c>
      <c r="AH29" s="100">
        <f>'Cálculo Pa média harmônica'!M28</f>
        <v>1.1984242817274016</v>
      </c>
      <c r="AI29" s="100">
        <f t="shared" si="9"/>
        <v>1.2114459988077695</v>
      </c>
      <c r="AJ29" s="100">
        <f t="shared" si="10"/>
        <v>1.2062651634574779</v>
      </c>
      <c r="AK29" s="100">
        <f t="shared" si="34"/>
        <v>1.2088528056681513</v>
      </c>
      <c r="AL29" s="100">
        <f t="shared" si="35"/>
        <v>1.0601952584557188</v>
      </c>
      <c r="AM29" s="100">
        <f t="shared" si="36"/>
        <v>1.0369617879388047</v>
      </c>
      <c r="AN29" s="100">
        <f t="shared" si="11"/>
        <v>1.0087018630210982</v>
      </c>
      <c r="AO29" s="106">
        <f t="shared" si="12"/>
        <v>0.10514093482504097</v>
      </c>
      <c r="AP29" s="100">
        <f t="shared" si="13"/>
        <v>1.0042949390459408</v>
      </c>
      <c r="AQ29" s="106">
        <f t="shared" si="14"/>
        <v>-2.001090909090909E-3</v>
      </c>
      <c r="AR29" s="106">
        <f t="shared" si="37"/>
        <v>-1.7550086194194788E-3</v>
      </c>
      <c r="AS29" s="106">
        <f t="shared" si="38"/>
        <v>-1.7165487784694207E-3</v>
      </c>
      <c r="AT29" s="106">
        <f t="shared" si="15"/>
        <v>-1.6697683279635728E-3</v>
      </c>
      <c r="AU29" s="106">
        <f t="shared" si="16"/>
        <v>7.5651141542806138E-3</v>
      </c>
      <c r="AV29" s="106">
        <f t="shared" si="17"/>
        <v>9.2565204733376909E-3</v>
      </c>
      <c r="AW29" s="106">
        <f t="shared" si="39"/>
        <v>-1.6914063190570771E-3</v>
      </c>
      <c r="AX29" s="106">
        <f t="shared" si="40"/>
        <v>-6.3602300362401677E-5</v>
      </c>
      <c r="AY29" s="106">
        <f t="shared" si="41"/>
        <v>-2.5142459412343587E-5</v>
      </c>
      <c r="AZ29" s="106">
        <f t="shared" si="42"/>
        <v>2.1637991093504273E-5</v>
      </c>
      <c r="BA29" s="97">
        <f t="shared" si="43"/>
        <v>-6.0492424257249221E-4</v>
      </c>
      <c r="BB29" s="106">
        <f t="shared" si="44"/>
        <v>0.10507733252467857</v>
      </c>
      <c r="BC29" s="106">
        <f t="shared" si="45"/>
        <v>0.10511579236562862</v>
      </c>
      <c r="BD29" s="106">
        <f t="shared" si="46"/>
        <v>0.10516257281613448</v>
      </c>
      <c r="BE29" s="100">
        <f t="shared" si="18"/>
        <v>1.1187263268595329</v>
      </c>
      <c r="BF29" s="100">
        <f t="shared" si="47"/>
        <v>1.1191357970617533</v>
      </c>
      <c r="BG29" s="100">
        <f t="shared" si="19"/>
        <v>1.1196338542573998</v>
      </c>
      <c r="BH29" s="100">
        <f t="shared" si="20"/>
        <v>583.48013781788131</v>
      </c>
      <c r="BI29" s="100">
        <f t="shared" si="21"/>
        <v>590.95293692757866</v>
      </c>
      <c r="BJ29" s="100">
        <f t="shared" si="22"/>
        <v>101.2807289615109</v>
      </c>
    </row>
    <row r="30" spans="1:62" s="93" customFormat="1" ht="12.75">
      <c r="A30" s="49">
        <v>1973</v>
      </c>
      <c r="B30" s="102">
        <v>0.18612154588182273</v>
      </c>
      <c r="C30" s="102">
        <v>0.12882409133636816</v>
      </c>
      <c r="D30" s="102">
        <v>1.8437818181818184E-2</v>
      </c>
      <c r="E30" s="102">
        <v>3.7910545454545454E-2</v>
      </c>
      <c r="F30" s="102">
        <v>3.1203636363636364E-3</v>
      </c>
      <c r="G30" s="102">
        <v>1.4600727272727274E-2</v>
      </c>
      <c r="H30" s="102">
        <v>1.6771999999999999E-2</v>
      </c>
      <c r="I30" s="103">
        <f t="shared" si="2"/>
        <v>0.18829281860909544</v>
      </c>
      <c r="J30" s="124">
        <f t="shared" si="23"/>
        <v>1.4768107620025683</v>
      </c>
      <c r="K30" s="124">
        <f t="shared" si="24"/>
        <v>1.4684928144357159</v>
      </c>
      <c r="L30" s="124">
        <f t="shared" si="25"/>
        <v>1.3581549835266389</v>
      </c>
      <c r="M30" s="124">
        <f t="shared" si="26"/>
        <v>1.4794726609618687</v>
      </c>
      <c r="N30" s="124">
        <f t="shared" si="27"/>
        <v>2.8236261928265876</v>
      </c>
      <c r="O30" s="124">
        <f t="shared" si="28"/>
        <v>1.5931436733722177</v>
      </c>
      <c r="P30" s="124">
        <f t="shared" si="29"/>
        <v>1.5020842832019801</v>
      </c>
      <c r="Q30" s="124">
        <f t="shared" si="29"/>
        <v>1.4706875332695688</v>
      </c>
      <c r="R30" s="99">
        <v>39.052499070799001</v>
      </c>
      <c r="S30" s="99">
        <v>31.5681298114852</v>
      </c>
      <c r="T30" s="99">
        <v>2.2133333333333298E-12</v>
      </c>
      <c r="U30" s="106">
        <f t="shared" si="0"/>
        <v>8.6436197943368323E-11</v>
      </c>
      <c r="V30" s="106">
        <f t="shared" si="1"/>
        <v>6.9870793982753794E-11</v>
      </c>
      <c r="W30" s="100">
        <f t="shared" si="4"/>
        <v>1.3960517152357295</v>
      </c>
      <c r="X30" s="100">
        <f t="shared" si="5"/>
        <v>1.2480458139796908</v>
      </c>
      <c r="Y30" s="101">
        <v>13.968721779678091</v>
      </c>
      <c r="Z30" s="100">
        <f t="shared" si="31"/>
        <v>1.1396872177967809</v>
      </c>
      <c r="AA30" s="100">
        <v>12.681607987392663</v>
      </c>
      <c r="AB30" s="100">
        <f t="shared" si="6"/>
        <v>1.1268160798739266</v>
      </c>
      <c r="AC30" s="99">
        <v>13.702666863120699</v>
      </c>
      <c r="AD30" s="100">
        <f t="shared" si="7"/>
        <v>1.1370266686312069</v>
      </c>
      <c r="AE30" s="100">
        <f t="shared" si="8"/>
        <v>1.2958035669273429</v>
      </c>
      <c r="AF30" s="100">
        <f t="shared" si="32"/>
        <v>1.1370266686312069</v>
      </c>
      <c r="AG30" s="100">
        <f t="shared" si="33"/>
        <v>1.1268160798739266</v>
      </c>
      <c r="AH30" s="100">
        <f>'Cálculo Pa média harmônica'!M29</f>
        <v>1.2842749914637941</v>
      </c>
      <c r="AI30" s="100">
        <f t="shared" si="9"/>
        <v>1.3960517152357295</v>
      </c>
      <c r="AJ30" s="100">
        <f t="shared" si="10"/>
        <v>1.2480458139796908</v>
      </c>
      <c r="AK30" s="100">
        <f t="shared" si="34"/>
        <v>1.319975946485056</v>
      </c>
      <c r="AL30" s="100">
        <f t="shared" si="35"/>
        <v>1.1609014835809348</v>
      </c>
      <c r="AM30" s="100">
        <f t="shared" si="36"/>
        <v>1.171420935555642</v>
      </c>
      <c r="AN30" s="100">
        <f t="shared" si="11"/>
        <v>1.0277985285538969</v>
      </c>
      <c r="AO30" s="106">
        <f t="shared" si="12"/>
        <v>0.14363407435523656</v>
      </c>
      <c r="AP30" s="100">
        <f t="shared" si="13"/>
        <v>1.1185901187265608</v>
      </c>
      <c r="AQ30" s="106">
        <f t="shared" si="14"/>
        <v>-2.1712727272727248E-3</v>
      </c>
      <c r="AR30" s="106">
        <f t="shared" si="37"/>
        <v>-1.9096058053647766E-3</v>
      </c>
      <c r="AS30" s="106">
        <f t="shared" si="38"/>
        <v>-1.926909604907002E-3</v>
      </c>
      <c r="AT30" s="106">
        <f t="shared" si="15"/>
        <v>-1.6906602882595621E-3</v>
      </c>
      <c r="AU30" s="106">
        <f t="shared" si="16"/>
        <v>1.0458586249623193E-2</v>
      </c>
      <c r="AV30" s="106">
        <f t="shared" si="17"/>
        <v>1.3438609233837729E-2</v>
      </c>
      <c r="AW30" s="106">
        <f t="shared" si="39"/>
        <v>-2.9800229842145368E-3</v>
      </c>
      <c r="AX30" s="106">
        <f t="shared" si="40"/>
        <v>1.0704171788497602E-3</v>
      </c>
      <c r="AY30" s="106">
        <f t="shared" si="41"/>
        <v>1.0531133793075349E-3</v>
      </c>
      <c r="AZ30" s="106">
        <f t="shared" si="42"/>
        <v>1.2893626959549747E-3</v>
      </c>
      <c r="BA30" s="97">
        <f t="shared" si="43"/>
        <v>7.45239027476446E-3</v>
      </c>
      <c r="BB30" s="106">
        <f t="shared" si="44"/>
        <v>0.14470449153408632</v>
      </c>
      <c r="BC30" s="106">
        <f t="shared" si="45"/>
        <v>0.14468718773454409</v>
      </c>
      <c r="BD30" s="106">
        <f t="shared" si="46"/>
        <v>0.14492343705119154</v>
      </c>
      <c r="BE30" s="100">
        <f t="shared" si="18"/>
        <v>1.1481806117349631</v>
      </c>
      <c r="BF30" s="100">
        <f t="shared" si="47"/>
        <v>1.1480433120082365</v>
      </c>
      <c r="BG30" s="100">
        <f t="shared" si="19"/>
        <v>1.1499178694738308</v>
      </c>
      <c r="BH30" s="100">
        <f t="shared" si="20"/>
        <v>664.98485490934343</v>
      </c>
      <c r="BI30" s="100">
        <f t="shared" si="21"/>
        <v>678.52070462808035</v>
      </c>
      <c r="BJ30" s="100">
        <f t="shared" si="22"/>
        <v>102.03551248104475</v>
      </c>
    </row>
    <row r="31" spans="1:62" s="93" customFormat="1" ht="12.75">
      <c r="A31" s="52">
        <v>1974</v>
      </c>
      <c r="B31" s="102">
        <v>0.27095860139665812</v>
      </c>
      <c r="C31" s="102">
        <v>0.19503714685120357</v>
      </c>
      <c r="D31" s="102">
        <v>2.5280363636363636E-2</v>
      </c>
      <c r="E31" s="102">
        <v>5.9191999999999995E-2</v>
      </c>
      <c r="F31" s="102">
        <v>6.681818181818182E-3</v>
      </c>
      <c r="G31" s="102">
        <v>2.0790545454545454E-2</v>
      </c>
      <c r="H31" s="102">
        <v>3.6023272727272723E-2</v>
      </c>
      <c r="I31" s="103">
        <f t="shared" si="2"/>
        <v>0.2861913286693854</v>
      </c>
      <c r="J31" s="124">
        <f t="shared" si="23"/>
        <v>1.4558153389113928</v>
      </c>
      <c r="K31" s="124">
        <f t="shared" si="24"/>
        <v>1.5139803807499701</v>
      </c>
      <c r="L31" s="124">
        <f t="shared" si="25"/>
        <v>1.371114704954244</v>
      </c>
      <c r="M31" s="124">
        <f t="shared" si="26"/>
        <v>1.5613597559805859</v>
      </c>
      <c r="N31" s="124">
        <f t="shared" si="27"/>
        <v>2.1413588159888124</v>
      </c>
      <c r="O31" s="124">
        <f t="shared" si="28"/>
        <v>1.4239390316796172</v>
      </c>
      <c r="P31" s="124">
        <f t="shared" si="29"/>
        <v>2.1478221277887388</v>
      </c>
      <c r="Q31" s="124">
        <f t="shared" si="29"/>
        <v>1.5199269456130018</v>
      </c>
      <c r="R31" s="99">
        <v>49.12</v>
      </c>
      <c r="S31" s="99">
        <v>47.66</v>
      </c>
      <c r="T31" s="99">
        <v>2.4484848484848499E-12</v>
      </c>
      <c r="U31" s="106">
        <f t="shared" si="0"/>
        <v>1.2026957575757583E-10</v>
      </c>
      <c r="V31" s="106">
        <f t="shared" si="1"/>
        <v>1.1669478787878794E-10</v>
      </c>
      <c r="W31" s="100">
        <f t="shared" si="4"/>
        <v>1.3914260300571599</v>
      </c>
      <c r="X31" s="100">
        <f t="shared" si="5"/>
        <v>1.670151163697835</v>
      </c>
      <c r="Y31" s="101">
        <v>8.1539386845718838</v>
      </c>
      <c r="Z31" s="100">
        <f t="shared" si="31"/>
        <v>1.0815393868457188</v>
      </c>
      <c r="AA31" s="100">
        <v>27.591716664957101</v>
      </c>
      <c r="AB31" s="100">
        <f t="shared" si="6"/>
        <v>1.275917166649571</v>
      </c>
      <c r="AC31" s="99">
        <v>33.831152002073303</v>
      </c>
      <c r="AD31" s="100">
        <f t="shared" si="7"/>
        <v>1.3383115200207329</v>
      </c>
      <c r="AE31" s="100">
        <f t="shared" si="8"/>
        <v>1.3460585500794751</v>
      </c>
      <c r="AF31" s="100">
        <f t="shared" si="32"/>
        <v>1.3383115200207329</v>
      </c>
      <c r="AG31" s="100">
        <f t="shared" si="33"/>
        <v>1.275917166649571</v>
      </c>
      <c r="AH31" s="100">
        <f>'Cálculo Pa média harmônica'!M30</f>
        <v>1.3764177783608909</v>
      </c>
      <c r="AI31" s="100">
        <f t="shared" si="9"/>
        <v>1.3914260300571599</v>
      </c>
      <c r="AJ31" s="100">
        <f t="shared" si="10"/>
        <v>1.670151163697835</v>
      </c>
      <c r="AK31" s="100">
        <f t="shared" si="34"/>
        <v>1.5244316328715513</v>
      </c>
      <c r="AL31" s="100">
        <f t="shared" si="35"/>
        <v>1.1390708441693269</v>
      </c>
      <c r="AM31" s="100">
        <f t="shared" si="36"/>
        <v>1.1947731974439642</v>
      </c>
      <c r="AN31" s="100">
        <f t="shared" si="11"/>
        <v>1.107535558489315</v>
      </c>
      <c r="AO31" s="106">
        <f t="shared" si="12"/>
        <v>0.20129778261180389</v>
      </c>
      <c r="AP31" s="100">
        <f t="shared" si="13"/>
        <v>0.83311382843720716</v>
      </c>
      <c r="AQ31" s="106">
        <f t="shared" si="14"/>
        <v>-1.5232727272727269E-2</v>
      </c>
      <c r="AR31" s="106">
        <f t="shared" si="37"/>
        <v>-1.1382048981011002E-2</v>
      </c>
      <c r="AS31" s="106">
        <f t="shared" si="38"/>
        <v>-1.1938649052529691E-2</v>
      </c>
      <c r="AT31" s="106">
        <f t="shared" si="15"/>
        <v>-1.1066935862211243E-2</v>
      </c>
      <c r="AU31" s="106">
        <f t="shared" si="16"/>
        <v>1.4941897740472323E-2</v>
      </c>
      <c r="AV31" s="106">
        <f t="shared" si="17"/>
        <v>2.156886963902992E-2</v>
      </c>
      <c r="AW31" s="106">
        <f t="shared" si="39"/>
        <v>-6.626971898557597E-3</v>
      </c>
      <c r="AX31" s="106">
        <f t="shared" si="40"/>
        <v>-4.7550770824534051E-3</v>
      </c>
      <c r="AY31" s="106">
        <f t="shared" si="41"/>
        <v>-5.3116771539720945E-3</v>
      </c>
      <c r="AZ31" s="106">
        <f t="shared" si="42"/>
        <v>-4.4399639636536464E-3</v>
      </c>
      <c r="BA31" s="97">
        <f t="shared" si="43"/>
        <v>-2.3622103635505085E-2</v>
      </c>
      <c r="BB31" s="106">
        <f t="shared" si="44"/>
        <v>0.19654270552935049</v>
      </c>
      <c r="BC31" s="106">
        <f t="shared" si="45"/>
        <v>0.19598610545783179</v>
      </c>
      <c r="BD31" s="106">
        <f t="shared" si="46"/>
        <v>0.19685781864815025</v>
      </c>
      <c r="BE31" s="100">
        <f t="shared" si="18"/>
        <v>1.0559911513637688</v>
      </c>
      <c r="BF31" s="100">
        <f t="shared" si="47"/>
        <v>1.0530006320830396</v>
      </c>
      <c r="BG31" s="100">
        <f t="shared" si="19"/>
        <v>1.0576842015547436</v>
      </c>
      <c r="BH31" s="100">
        <f t="shared" si="20"/>
        <v>719.20731224034057</v>
      </c>
      <c r="BI31" s="100">
        <f t="shared" si="21"/>
        <v>716.5118601043622</v>
      </c>
      <c r="BJ31" s="100">
        <f t="shared" si="22"/>
        <v>99.625219030715641</v>
      </c>
    </row>
    <row r="32" spans="1:62" s="93" customFormat="1" ht="12.75">
      <c r="A32" s="49">
        <v>1975</v>
      </c>
      <c r="B32" s="102">
        <v>0.38164275348455717</v>
      </c>
      <c r="C32" s="102">
        <v>0.25919511712092086</v>
      </c>
      <c r="D32" s="102">
        <v>3.8870545454545456E-2</v>
      </c>
      <c r="E32" s="102">
        <v>8.9032727272727277E-2</v>
      </c>
      <c r="F32" s="102">
        <v>9.0399999999999994E-3</v>
      </c>
      <c r="G32" s="102">
        <v>2.7546909090909094E-2</v>
      </c>
      <c r="H32" s="102">
        <v>4.2042545454545457E-2</v>
      </c>
      <c r="I32" s="103">
        <f t="shared" si="2"/>
        <v>0.39613838984819355</v>
      </c>
      <c r="J32" s="124">
        <f t="shared" si="23"/>
        <v>1.4084910075464545</v>
      </c>
      <c r="K32" s="124">
        <f t="shared" si="24"/>
        <v>1.3289525677827119</v>
      </c>
      <c r="L32" s="124">
        <f t="shared" si="25"/>
        <v>1.5375785733807052</v>
      </c>
      <c r="M32" s="124">
        <f t="shared" si="26"/>
        <v>1.50413446534544</v>
      </c>
      <c r="N32" s="124">
        <f t="shared" si="27"/>
        <v>1.3529251700680271</v>
      </c>
      <c r="O32" s="124">
        <f t="shared" si="28"/>
        <v>1.3249728897750728</v>
      </c>
      <c r="P32" s="124">
        <f t="shared" si="29"/>
        <v>1.1670939998384884</v>
      </c>
      <c r="Q32" s="124">
        <f t="shared" si="29"/>
        <v>1.3841732790787014</v>
      </c>
      <c r="R32" s="99">
        <v>50.27</v>
      </c>
      <c r="S32" s="99">
        <v>51.13</v>
      </c>
      <c r="T32" s="99">
        <v>2.9384848484848501E-12</v>
      </c>
      <c r="U32" s="106">
        <f t="shared" si="0"/>
        <v>1.4771763333333342E-10</v>
      </c>
      <c r="V32" s="106">
        <f t="shared" si="1"/>
        <v>1.502447303030304E-10</v>
      </c>
      <c r="W32" s="100">
        <f t="shared" si="4"/>
        <v>1.228221122448157</v>
      </c>
      <c r="X32" s="100">
        <f t="shared" si="5"/>
        <v>1.2875016359693041</v>
      </c>
      <c r="Y32" s="101">
        <v>5.1666490840630388</v>
      </c>
      <c r="Z32" s="100">
        <f t="shared" si="31"/>
        <v>1.0516664908406304</v>
      </c>
      <c r="AA32" s="100">
        <v>28.960548891740267</v>
      </c>
      <c r="AB32" s="100">
        <f t="shared" si="6"/>
        <v>1.2896054889174027</v>
      </c>
      <c r="AC32" s="99">
        <v>31.209605189901001</v>
      </c>
      <c r="AD32" s="100">
        <f t="shared" si="7"/>
        <v>1.3120960518990099</v>
      </c>
      <c r="AE32" s="100">
        <f t="shared" si="8"/>
        <v>1.3392943673812436</v>
      </c>
      <c r="AF32" s="100">
        <f t="shared" si="32"/>
        <v>1.3120960518990099</v>
      </c>
      <c r="AG32" s="100">
        <f t="shared" si="33"/>
        <v>1.2896054889174027</v>
      </c>
      <c r="AH32" s="100">
        <f>'Cálculo Pa média harmônica'!M31</f>
        <v>1.3420042865448811</v>
      </c>
      <c r="AI32" s="100">
        <f t="shared" si="9"/>
        <v>1.228221122448157</v>
      </c>
      <c r="AJ32" s="100">
        <f t="shared" si="10"/>
        <v>1.2875016359693041</v>
      </c>
      <c r="AK32" s="100">
        <f t="shared" si="34"/>
        <v>1.2575121090804879</v>
      </c>
      <c r="AL32" s="100">
        <f t="shared" si="35"/>
        <v>0.95839943063655886</v>
      </c>
      <c r="AM32" s="100">
        <f t="shared" si="36"/>
        <v>0.97511380021819194</v>
      </c>
      <c r="AN32" s="100">
        <f t="shared" si="11"/>
        <v>0.93704030731382648</v>
      </c>
      <c r="AO32" s="106">
        <f t="shared" si="12"/>
        <v>0.28495808149390861</v>
      </c>
      <c r="AP32" s="100">
        <f t="shared" si="13"/>
        <v>0.9539569412069</v>
      </c>
      <c r="AQ32" s="106">
        <f t="shared" si="14"/>
        <v>-1.4495636363636363E-2</v>
      </c>
      <c r="AR32" s="106">
        <f t="shared" si="37"/>
        <v>-1.1047694521035012E-2</v>
      </c>
      <c r="AS32" s="106">
        <f t="shared" si="38"/>
        <v>-1.1240364970689721E-2</v>
      </c>
      <c r="AT32" s="106">
        <f t="shared" si="15"/>
        <v>-1.0801482908044035E-2</v>
      </c>
      <c r="AU32" s="106">
        <f t="shared" si="16"/>
        <v>2.242829779380532E-2</v>
      </c>
      <c r="AV32" s="106">
        <f t="shared" si="17"/>
        <v>3.2654362744085716E-2</v>
      </c>
      <c r="AW32" s="106">
        <f t="shared" si="39"/>
        <v>-1.0226064950280396E-2</v>
      </c>
      <c r="AX32" s="106">
        <f t="shared" si="40"/>
        <v>-8.2162957075461625E-4</v>
      </c>
      <c r="AY32" s="106">
        <f t="shared" si="41"/>
        <v>-1.0143000204093245E-3</v>
      </c>
      <c r="AZ32" s="106">
        <f t="shared" si="42"/>
        <v>-5.7541795776363917E-4</v>
      </c>
      <c r="BA32" s="97">
        <f t="shared" si="43"/>
        <v>-2.8833348626126952E-3</v>
      </c>
      <c r="BB32" s="106">
        <f t="shared" si="44"/>
        <v>0.28413645192315401</v>
      </c>
      <c r="BC32" s="106">
        <f t="shared" si="45"/>
        <v>0.2839437814734993</v>
      </c>
      <c r="BD32" s="106">
        <f t="shared" si="46"/>
        <v>0.284382663536145</v>
      </c>
      <c r="BE32" s="100">
        <f t="shared" si="18"/>
        <v>1.0486341841837483</v>
      </c>
      <c r="BF32" s="100">
        <f t="shared" si="47"/>
        <v>1.0479231144902172</v>
      </c>
      <c r="BG32" s="100">
        <f t="shared" si="19"/>
        <v>1.0495428529313793</v>
      </c>
      <c r="BH32" s="100">
        <f t="shared" si="20"/>
        <v>756.36623025072049</v>
      </c>
      <c r="BI32" s="100">
        <f t="shared" si="21"/>
        <v>751.35882987851789</v>
      </c>
      <c r="BJ32" s="100">
        <f t="shared" si="22"/>
        <v>99.337966163488971</v>
      </c>
    </row>
    <row r="33" spans="1:63" s="93" customFormat="1" ht="12.75">
      <c r="A33" s="52">
        <v>1976</v>
      </c>
      <c r="B33" s="102">
        <v>0.5941683926537894</v>
      </c>
      <c r="C33" s="102">
        <v>0.40914366538106212</v>
      </c>
      <c r="D33" s="102">
        <v>6.2311272727272722E-2</v>
      </c>
      <c r="E33" s="102">
        <v>0.13320109090909091</v>
      </c>
      <c r="F33" s="102">
        <v>3.7083636363636364E-3</v>
      </c>
      <c r="G33" s="102">
        <v>4.1670181818181821E-2</v>
      </c>
      <c r="H33" s="102">
        <v>5.5866181818181822E-2</v>
      </c>
      <c r="I33" s="103">
        <f t="shared" si="2"/>
        <v>0.60836439265378939</v>
      </c>
      <c r="J33" s="124">
        <f t="shared" si="23"/>
        <v>1.556870626335191</v>
      </c>
      <c r="K33" s="124">
        <f t="shared" si="24"/>
        <v>1.5785160998622771</v>
      </c>
      <c r="L33" s="124">
        <f t="shared" si="25"/>
        <v>1.6030460081950342</v>
      </c>
      <c r="M33" s="124">
        <f t="shared" si="26"/>
        <v>1.4960913249469041</v>
      </c>
      <c r="N33" s="124">
        <f t="shared" si="27"/>
        <v>0.41021721641190673</v>
      </c>
      <c r="O33" s="124">
        <f t="shared" si="28"/>
        <v>1.5126989993927713</v>
      </c>
      <c r="P33" s="124">
        <f t="shared" si="29"/>
        <v>1.3288011278618197</v>
      </c>
      <c r="Q33" s="124">
        <f t="shared" si="29"/>
        <v>1.5357370258583729</v>
      </c>
      <c r="R33" s="99">
        <v>58.72</v>
      </c>
      <c r="S33" s="99">
        <v>53.56</v>
      </c>
      <c r="T33" s="99">
        <v>3.8587878787878797E-12</v>
      </c>
      <c r="U33" s="106">
        <f t="shared" si="0"/>
        <v>2.2658802424242429E-10</v>
      </c>
      <c r="V33" s="106">
        <f t="shared" si="1"/>
        <v>2.0667667878787884E-10</v>
      </c>
      <c r="W33" s="100">
        <f t="shared" si="4"/>
        <v>1.5339267163258381</v>
      </c>
      <c r="X33" s="100">
        <f t="shared" si="5"/>
        <v>1.3756001849185004</v>
      </c>
      <c r="Y33" s="101">
        <v>10.257129534787296</v>
      </c>
      <c r="Z33" s="100">
        <f t="shared" si="31"/>
        <v>1.102571295347873</v>
      </c>
      <c r="AA33" s="100">
        <v>41.879861316936328</v>
      </c>
      <c r="AB33" s="100">
        <f t="shared" si="6"/>
        <v>1.4187986131693633</v>
      </c>
      <c r="AC33" s="99">
        <v>44.830639805180397</v>
      </c>
      <c r="AD33" s="100">
        <f t="shared" si="7"/>
        <v>1.4483063980518041</v>
      </c>
      <c r="AE33" s="100">
        <f t="shared" si="8"/>
        <v>1.412036240109064</v>
      </c>
      <c r="AF33" s="100">
        <f t="shared" si="32"/>
        <v>1.4483063980518041</v>
      </c>
      <c r="AG33" s="100">
        <f t="shared" si="33"/>
        <v>1.4187986131693633</v>
      </c>
      <c r="AH33" s="100">
        <f>'Cálculo Pa média harmônica'!M32</f>
        <v>1.4010030672839906</v>
      </c>
      <c r="AI33" s="100">
        <f t="shared" si="9"/>
        <v>1.5339267163258381</v>
      </c>
      <c r="AJ33" s="100">
        <f t="shared" si="10"/>
        <v>1.3756001849185004</v>
      </c>
      <c r="AK33" s="100">
        <f t="shared" si="34"/>
        <v>1.4526079562735608</v>
      </c>
      <c r="AL33" s="100">
        <f t="shared" si="35"/>
        <v>1.0029700609122096</v>
      </c>
      <c r="AM33" s="100">
        <f t="shared" si="36"/>
        <v>1.0238295574793894</v>
      </c>
      <c r="AN33" s="100">
        <f t="shared" si="11"/>
        <v>1.0368342441174039</v>
      </c>
      <c r="AO33" s="106">
        <f t="shared" si="12"/>
        <v>0.42078834506959717</v>
      </c>
      <c r="AP33" s="100">
        <f t="shared" si="13"/>
        <v>1.1150963289647406</v>
      </c>
      <c r="AQ33" s="106">
        <f t="shared" si="14"/>
        <v>-1.4196E-2</v>
      </c>
      <c r="AR33" s="106">
        <f t="shared" si="37"/>
        <v>-9.8017933353714472E-3</v>
      </c>
      <c r="AS33" s="106">
        <f t="shared" si="38"/>
        <v>-1.0005648347998075E-2</v>
      </c>
      <c r="AT33" s="106">
        <f t="shared" si="15"/>
        <v>-1.0132740128485669E-2</v>
      </c>
      <c r="AU33" s="106">
        <f t="shared" si="16"/>
        <v>2.7165692711835006E-2</v>
      </c>
      <c r="AV33" s="106">
        <f t="shared" si="17"/>
        <v>4.0612223254020356E-2</v>
      </c>
      <c r="AW33" s="106">
        <f t="shared" si="39"/>
        <v>-1.344653054218535E-2</v>
      </c>
      <c r="AX33" s="106">
        <f t="shared" si="40"/>
        <v>3.6447372068139031E-3</v>
      </c>
      <c r="AY33" s="106">
        <f t="shared" si="41"/>
        <v>3.4408821941872749E-3</v>
      </c>
      <c r="AZ33" s="106">
        <f t="shared" si="42"/>
        <v>3.3137904136996809E-3</v>
      </c>
      <c r="BA33" s="97">
        <f t="shared" si="43"/>
        <v>8.6616876382616392E-3</v>
      </c>
      <c r="BB33" s="106">
        <f t="shared" si="44"/>
        <v>0.42443308227641108</v>
      </c>
      <c r="BC33" s="106">
        <f t="shared" si="45"/>
        <v>0.42422922726378443</v>
      </c>
      <c r="BD33" s="106">
        <f t="shared" si="46"/>
        <v>0.42410213548329684</v>
      </c>
      <c r="BE33" s="100">
        <f t="shared" si="18"/>
        <v>1.1121214235070898</v>
      </c>
      <c r="BF33" s="100">
        <f t="shared" si="47"/>
        <v>1.1115872721030204</v>
      </c>
      <c r="BG33" s="100">
        <f t="shared" si="19"/>
        <v>1.1112542596736552</v>
      </c>
      <c r="BH33" s="100">
        <f t="shared" si="20"/>
        <v>833.94769424492449</v>
      </c>
      <c r="BI33" s="100">
        <f t="shared" si="21"/>
        <v>835.60225144911863</v>
      </c>
      <c r="BJ33" s="100">
        <f t="shared" si="22"/>
        <v>100.19840059701733</v>
      </c>
    </row>
    <row r="34" spans="1:63" s="93" customFormat="1" ht="12.75">
      <c r="A34" s="49">
        <v>1977</v>
      </c>
      <c r="B34" s="102">
        <v>0.90653741242774433</v>
      </c>
      <c r="C34" s="102">
        <v>0.62724104879138076</v>
      </c>
      <c r="D34" s="102">
        <v>8.5452727272727277E-2</v>
      </c>
      <c r="E34" s="102">
        <v>0.19350472727272727</v>
      </c>
      <c r="F34" s="102">
        <v>6.3643636363636359E-3</v>
      </c>
      <c r="G34" s="102">
        <v>6.5681090909090911E-2</v>
      </c>
      <c r="H34" s="102">
        <v>7.1706545454545453E-2</v>
      </c>
      <c r="I34" s="103">
        <f t="shared" si="2"/>
        <v>0.91256286697319888</v>
      </c>
      <c r="J34" s="124">
        <f t="shared" si="23"/>
        <v>1.5257247333180957</v>
      </c>
      <c r="K34" s="124">
        <f t="shared" si="24"/>
        <v>1.5330581941362587</v>
      </c>
      <c r="L34" s="124">
        <f t="shared" si="25"/>
        <v>1.3713847195312685</v>
      </c>
      <c r="M34" s="124">
        <f t="shared" si="26"/>
        <v>1.4527262948979398</v>
      </c>
      <c r="N34" s="124">
        <f t="shared" si="27"/>
        <v>1.7162188664444007</v>
      </c>
      <c r="O34" s="124">
        <f t="shared" si="28"/>
        <v>1.5762132067403767</v>
      </c>
      <c r="P34" s="124">
        <f t="shared" si="29"/>
        <v>1.2835411893355551</v>
      </c>
      <c r="Q34" s="124">
        <f t="shared" si="29"/>
        <v>1.5000267569777446</v>
      </c>
      <c r="R34" s="99">
        <v>73.180000000000007</v>
      </c>
      <c r="S34" s="99">
        <v>57.2</v>
      </c>
      <c r="T34" s="99">
        <v>5.1145454545454601E-12</v>
      </c>
      <c r="U34" s="106">
        <f t="shared" si="0"/>
        <v>3.7428243636363683E-10</v>
      </c>
      <c r="V34" s="106">
        <f t="shared" si="1"/>
        <v>2.9255200000000031E-10</v>
      </c>
      <c r="W34" s="100">
        <f t="shared" si="4"/>
        <v>1.6518191445245833</v>
      </c>
      <c r="X34" s="100">
        <f t="shared" si="5"/>
        <v>1.4155056183201928</v>
      </c>
      <c r="Y34" s="101">
        <v>4.9343280697893448</v>
      </c>
      <c r="Z34" s="100">
        <f t="shared" si="31"/>
        <v>1.0493432806978935</v>
      </c>
      <c r="AA34" s="100">
        <v>43.747251051291244</v>
      </c>
      <c r="AB34" s="100">
        <f t="shared" si="6"/>
        <v>1.4374725105129125</v>
      </c>
      <c r="AC34" s="99">
        <v>43.111815958422497</v>
      </c>
      <c r="AD34" s="100">
        <f t="shared" si="7"/>
        <v>1.4311181595842251</v>
      </c>
      <c r="AE34" s="100">
        <f t="shared" si="8"/>
        <v>1.453980562303093</v>
      </c>
      <c r="AF34" s="100">
        <f t="shared" si="32"/>
        <v>1.4311181595842251</v>
      </c>
      <c r="AG34" s="100">
        <f t="shared" si="33"/>
        <v>1.4374725105129125</v>
      </c>
      <c r="AH34" s="100">
        <f>'Cálculo Pa média harmônica'!M33</f>
        <v>1.4385077115264304</v>
      </c>
      <c r="AI34" s="100">
        <f t="shared" si="9"/>
        <v>1.6518191445245833</v>
      </c>
      <c r="AJ34" s="100">
        <f t="shared" si="10"/>
        <v>1.4155056183201928</v>
      </c>
      <c r="AK34" s="100">
        <f t="shared" si="34"/>
        <v>1.5291040774006857</v>
      </c>
      <c r="AL34" s="100">
        <f t="shared" si="35"/>
        <v>1.0684680836171683</v>
      </c>
      <c r="AM34" s="100">
        <f t="shared" si="36"/>
        <v>1.0637449177063412</v>
      </c>
      <c r="AN34" s="100">
        <f t="shared" si="11"/>
        <v>1.0629794092505223</v>
      </c>
      <c r="AO34" s="106">
        <f t="shared" si="12"/>
        <v>0.62348661043432152</v>
      </c>
      <c r="AP34" s="100">
        <f t="shared" si="13"/>
        <v>1.1669463710676247</v>
      </c>
      <c r="AQ34" s="106">
        <f t="shared" si="14"/>
        <v>-6.0254545454545422E-3</v>
      </c>
      <c r="AR34" s="106">
        <f t="shared" si="37"/>
        <v>-4.2103124085890184E-3</v>
      </c>
      <c r="AS34" s="106">
        <f t="shared" si="38"/>
        <v>-4.1917007117614835E-3</v>
      </c>
      <c r="AT34" s="106">
        <f t="shared" si="15"/>
        <v>-4.1886842157146361E-3</v>
      </c>
      <c r="AU34" s="106">
        <f t="shared" si="16"/>
        <v>3.9762882714375399E-2</v>
      </c>
      <c r="AV34" s="106">
        <f t="shared" si="17"/>
        <v>5.0657902396488513E-2</v>
      </c>
      <c r="AW34" s="106">
        <f t="shared" si="39"/>
        <v>-1.0895019682113115E-2</v>
      </c>
      <c r="AX34" s="106">
        <f t="shared" si="40"/>
        <v>6.6847072735240964E-3</v>
      </c>
      <c r="AY34" s="106">
        <f t="shared" si="41"/>
        <v>6.7033189703516313E-3</v>
      </c>
      <c r="AZ34" s="106">
        <f t="shared" si="42"/>
        <v>6.7063354663984788E-3</v>
      </c>
      <c r="BA34" s="97">
        <f t="shared" si="43"/>
        <v>1.0721492910437197E-2</v>
      </c>
      <c r="BB34" s="106">
        <f t="shared" si="44"/>
        <v>0.63017131770784562</v>
      </c>
      <c r="BC34" s="106">
        <f t="shared" si="45"/>
        <v>0.63018992940467311</v>
      </c>
      <c r="BD34" s="106">
        <f t="shared" si="46"/>
        <v>0.63019294590071995</v>
      </c>
      <c r="BE34" s="100">
        <f t="shared" si="18"/>
        <v>1.060593807242511</v>
      </c>
      <c r="BF34" s="100">
        <f t="shared" si="47"/>
        <v>1.0606251311854495</v>
      </c>
      <c r="BG34" s="100">
        <f t="shared" si="19"/>
        <v>1.0606302080223937</v>
      </c>
      <c r="BH34" s="100">
        <f t="shared" si="20"/>
        <v>875.09740940941288</v>
      </c>
      <c r="BI34" s="100">
        <f t="shared" si="21"/>
        <v>886.23457320483465</v>
      </c>
      <c r="BJ34" s="100">
        <f t="shared" si="22"/>
        <v>101.27267703865539</v>
      </c>
    </row>
    <row r="35" spans="1:63" s="93" customFormat="1" ht="12.75">
      <c r="A35" s="52">
        <v>1978</v>
      </c>
      <c r="B35" s="102">
        <v>1.3153620530151782</v>
      </c>
      <c r="C35" s="102">
        <v>0.90073732574245102</v>
      </c>
      <c r="D35" s="102">
        <v>0.12733418181818182</v>
      </c>
      <c r="E35" s="102">
        <v>0.29286690909090912</v>
      </c>
      <c r="F35" s="102">
        <v>1.0101818181818182E-2</v>
      </c>
      <c r="G35" s="102">
        <v>8.8036727272727267E-2</v>
      </c>
      <c r="H35" s="102">
        <v>0.10371490909090909</v>
      </c>
      <c r="I35" s="103">
        <f t="shared" si="2"/>
        <v>1.3310402348333601</v>
      </c>
      <c r="J35" s="124">
        <f t="shared" si="23"/>
        <v>1.4509738208074443</v>
      </c>
      <c r="K35" s="124">
        <f t="shared" si="24"/>
        <v>1.436030577842546</v>
      </c>
      <c r="L35" s="124">
        <f t="shared" si="25"/>
        <v>1.4901125555862891</v>
      </c>
      <c r="M35" s="124">
        <f t="shared" si="26"/>
        <v>1.5134871029695307</v>
      </c>
      <c r="N35" s="124">
        <f t="shared" si="27"/>
        <v>1.5872471717518</v>
      </c>
      <c r="O35" s="124">
        <f t="shared" si="28"/>
        <v>1.3403663985206755</v>
      </c>
      <c r="P35" s="124">
        <f t="shared" si="29"/>
        <v>1.4463799424928878</v>
      </c>
      <c r="Q35" s="124">
        <f t="shared" si="29"/>
        <v>1.4585737410598052</v>
      </c>
      <c r="R35" s="99">
        <v>68.44</v>
      </c>
      <c r="S35" s="99">
        <v>61.97</v>
      </c>
      <c r="T35" s="99">
        <v>6.5345454545454496E-12</v>
      </c>
      <c r="U35" s="106">
        <f t="shared" si="0"/>
        <v>4.4722429090909053E-10</v>
      </c>
      <c r="V35" s="106">
        <f t="shared" si="1"/>
        <v>4.049457818181815E-10</v>
      </c>
      <c r="W35" s="100">
        <f t="shared" si="4"/>
        <v>1.1948845242489192</v>
      </c>
      <c r="X35" s="100">
        <f t="shared" si="5"/>
        <v>1.3841839461640359</v>
      </c>
      <c r="Y35" s="101">
        <v>4.9698976892475315</v>
      </c>
      <c r="Z35" s="100">
        <f t="shared" si="31"/>
        <v>1.0496989768924754</v>
      </c>
      <c r="AA35" s="100">
        <v>38.686718365507723</v>
      </c>
      <c r="AB35" s="100">
        <f t="shared" si="6"/>
        <v>1.3868671836550772</v>
      </c>
      <c r="AC35" s="99">
        <v>38.143366400085398</v>
      </c>
      <c r="AD35" s="100">
        <f t="shared" si="7"/>
        <v>1.381433664000854</v>
      </c>
      <c r="AE35" s="100">
        <f t="shared" si="8"/>
        <v>1.382276112245914</v>
      </c>
      <c r="AF35" s="100">
        <f t="shared" si="32"/>
        <v>1.381433664000854</v>
      </c>
      <c r="AG35" s="100">
        <f t="shared" si="33"/>
        <v>1.3868671836550772</v>
      </c>
      <c r="AH35" s="100">
        <f>'Cálculo Pa média harmônica'!M34</f>
        <v>1.3969160983308053</v>
      </c>
      <c r="AI35" s="100">
        <f t="shared" si="9"/>
        <v>1.1948845242489192</v>
      </c>
      <c r="AJ35" s="100">
        <f t="shared" si="10"/>
        <v>1.3841839461640359</v>
      </c>
      <c r="AK35" s="100">
        <f t="shared" si="34"/>
        <v>1.2860559770030253</v>
      </c>
      <c r="AL35" s="100">
        <f t="shared" si="35"/>
        <v>0.93095746145232949</v>
      </c>
      <c r="AM35" s="100">
        <f t="shared" si="36"/>
        <v>0.92731012180534489</v>
      </c>
      <c r="AN35" s="100">
        <f t="shared" si="11"/>
        <v>0.92063938452692451</v>
      </c>
      <c r="AO35" s="106">
        <f t="shared" si="12"/>
        <v>0.95159139434015527</v>
      </c>
      <c r="AP35" s="100">
        <f t="shared" si="13"/>
        <v>0.86324113753831722</v>
      </c>
      <c r="AQ35" s="106">
        <f t="shared" si="14"/>
        <v>-1.5678181818181827E-2</v>
      </c>
      <c r="AR35" s="106">
        <f t="shared" si="37"/>
        <v>-1.1349210770479772E-2</v>
      </c>
      <c r="AS35" s="106">
        <f t="shared" si="38"/>
        <v>-1.1304746411882142E-2</v>
      </c>
      <c r="AT35" s="106">
        <f t="shared" si="15"/>
        <v>-1.1223424110378502E-2</v>
      </c>
      <c r="AU35" s="106">
        <f t="shared" si="16"/>
        <v>7.3678021169506239E-2</v>
      </c>
      <c r="AV35" s="106">
        <f t="shared" si="17"/>
        <v>7.4928559443513523E-2</v>
      </c>
      <c r="AW35" s="106">
        <f t="shared" si="39"/>
        <v>-1.2505382740072846E-3</v>
      </c>
      <c r="AX35" s="106">
        <f t="shared" si="40"/>
        <v>-1.0098672496472488E-2</v>
      </c>
      <c r="AY35" s="106">
        <f t="shared" si="41"/>
        <v>-1.0054208137874858E-2</v>
      </c>
      <c r="AZ35" s="106">
        <f t="shared" si="42"/>
        <v>-9.9728858363712179E-3</v>
      </c>
      <c r="BA35" s="97">
        <f t="shared" si="43"/>
        <v>-1.0612404185806059E-2</v>
      </c>
      <c r="BB35" s="106">
        <f t="shared" si="44"/>
        <v>0.94149272184368282</v>
      </c>
      <c r="BC35" s="106">
        <f t="shared" si="45"/>
        <v>0.94153718620228044</v>
      </c>
      <c r="BD35" s="106">
        <f t="shared" si="46"/>
        <v>0.94161850850378404</v>
      </c>
      <c r="BE35" s="100">
        <f t="shared" si="18"/>
        <v>1.0385591470762654</v>
      </c>
      <c r="BF35" s="100">
        <f t="shared" si="47"/>
        <v>1.0386081956406028</v>
      </c>
      <c r="BG35" s="100">
        <f t="shared" si="19"/>
        <v>1.0386979021440397</v>
      </c>
      <c r="BH35" s="100">
        <f t="shared" si="20"/>
        <v>918.58885533831631</v>
      </c>
      <c r="BI35" s="100">
        <f t="shared" si="21"/>
        <v>920.40702245711111</v>
      </c>
      <c r="BJ35" s="100">
        <f t="shared" si="22"/>
        <v>100.19793045694259</v>
      </c>
    </row>
    <row r="36" spans="1:63" s="93" customFormat="1" ht="12.75">
      <c r="A36" s="49">
        <v>1979</v>
      </c>
      <c r="B36" s="102">
        <v>2.1677221865500833</v>
      </c>
      <c r="C36" s="102">
        <v>1.4967480047319015</v>
      </c>
      <c r="D36" s="102">
        <v>0.21461418181818182</v>
      </c>
      <c r="E36" s="102">
        <v>0.50639563636363638</v>
      </c>
      <c r="F36" s="102">
        <v>-4.8316363636363643E-3</v>
      </c>
      <c r="G36" s="102">
        <v>0.15695963636363636</v>
      </c>
      <c r="H36" s="102">
        <v>0.20216363636363638</v>
      </c>
      <c r="I36" s="103">
        <f t="shared" si="2"/>
        <v>2.2129261865500833</v>
      </c>
      <c r="J36" s="124">
        <f t="shared" si="23"/>
        <v>1.648004198981609</v>
      </c>
      <c r="K36" s="124">
        <f t="shared" si="24"/>
        <v>1.6616919960524303</v>
      </c>
      <c r="L36" s="124">
        <f t="shared" si="25"/>
        <v>1.6854404587499179</v>
      </c>
      <c r="M36" s="124">
        <f t="shared" si="26"/>
        <v>1.729098169320473</v>
      </c>
      <c r="N36" s="124">
        <f t="shared" si="27"/>
        <v>-0.47829373650107998</v>
      </c>
      <c r="O36" s="124">
        <f t="shared" si="28"/>
        <v>1.7828881334649589</v>
      </c>
      <c r="P36" s="124">
        <f t="shared" si="29"/>
        <v>1.9492244474363289</v>
      </c>
      <c r="Q36" s="124">
        <f t="shared" si="29"/>
        <v>1.6625539398717959</v>
      </c>
      <c r="R36" s="99">
        <v>75.63</v>
      </c>
      <c r="S36" s="99">
        <v>74.33</v>
      </c>
      <c r="T36" s="99">
        <v>9.7466666666666604E-12</v>
      </c>
      <c r="U36" s="106">
        <f t="shared" si="0"/>
        <v>7.3714039999999951E-10</v>
      </c>
      <c r="V36" s="106">
        <f t="shared" si="1"/>
        <v>7.2446973333333285E-10</v>
      </c>
      <c r="W36" s="100">
        <f t="shared" si="4"/>
        <v>1.648256624213289</v>
      </c>
      <c r="X36" s="100">
        <f t="shared" si="5"/>
        <v>1.7890536606666418</v>
      </c>
      <c r="Y36" s="101">
        <v>6.7595601220407247</v>
      </c>
      <c r="Z36" s="100">
        <f t="shared" si="31"/>
        <v>1.0675956012204073</v>
      </c>
      <c r="AA36" s="100">
        <v>52.703972286278209</v>
      </c>
      <c r="AB36" s="100">
        <f t="shared" si="6"/>
        <v>1.5270397228627821</v>
      </c>
      <c r="AC36" s="99">
        <v>75.932333346219806</v>
      </c>
      <c r="AD36" s="100">
        <f t="shared" si="7"/>
        <v>1.759323333462198</v>
      </c>
      <c r="AE36" s="100">
        <f t="shared" si="8"/>
        <v>1.5436596002247627</v>
      </c>
      <c r="AF36" s="100">
        <f t="shared" si="32"/>
        <v>1.759323333462198</v>
      </c>
      <c r="AG36" s="100">
        <f t="shared" si="33"/>
        <v>1.5270397228627821</v>
      </c>
      <c r="AH36" s="100">
        <f>'Cálculo Pa média harmônica'!M35</f>
        <v>1.5561550182308985</v>
      </c>
      <c r="AI36" s="100">
        <f t="shared" si="9"/>
        <v>1.648256624213289</v>
      </c>
      <c r="AJ36" s="100">
        <f t="shared" si="10"/>
        <v>1.7890536606666418</v>
      </c>
      <c r="AK36" s="100">
        <f t="shared" si="34"/>
        <v>1.7172127262709258</v>
      </c>
      <c r="AL36" s="100">
        <f t="shared" si="35"/>
        <v>0.97606431609793853</v>
      </c>
      <c r="AM36" s="100">
        <f t="shared" si="36"/>
        <v>1.12453703761656</v>
      </c>
      <c r="AN36" s="100">
        <f t="shared" si="11"/>
        <v>1.1034972134223004</v>
      </c>
      <c r="AO36" s="106">
        <f t="shared" si="12"/>
        <v>1.4042747418112482</v>
      </c>
      <c r="AP36" s="100">
        <f t="shared" si="13"/>
        <v>0.92130083096507642</v>
      </c>
      <c r="AQ36" s="106">
        <f t="shared" si="14"/>
        <v>-4.5204000000000022E-2</v>
      </c>
      <c r="AR36" s="106">
        <f t="shared" si="37"/>
        <v>-2.5693969459861826E-2</v>
      </c>
      <c r="AS36" s="106">
        <f t="shared" si="38"/>
        <v>-2.960237335231521E-2</v>
      </c>
      <c r="AT36" s="106">
        <f t="shared" si="15"/>
        <v>-2.9048519890640331E-2</v>
      </c>
      <c r="AU36" s="106">
        <f t="shared" si="16"/>
        <v>9.5227669076441909E-2</v>
      </c>
      <c r="AV36" s="106">
        <f t="shared" si="17"/>
        <v>0.11300032011801459</v>
      </c>
      <c r="AW36" s="106">
        <f t="shared" si="39"/>
        <v>-1.7772651041572676E-2</v>
      </c>
      <c r="AX36" s="106">
        <f t="shared" si="40"/>
        <v>-7.92131841828915E-3</v>
      </c>
      <c r="AY36" s="106">
        <f t="shared" si="41"/>
        <v>-1.1829722310742533E-2</v>
      </c>
      <c r="AZ36" s="106">
        <f t="shared" si="42"/>
        <v>-1.1275868849067654E-2</v>
      </c>
      <c r="BA36" s="97">
        <f t="shared" si="43"/>
        <v>-5.6408608532488103E-3</v>
      </c>
      <c r="BB36" s="106">
        <f t="shared" si="44"/>
        <v>1.3963534233929591</v>
      </c>
      <c r="BC36" s="106">
        <f t="shared" si="45"/>
        <v>1.3924450195005056</v>
      </c>
      <c r="BD36" s="106">
        <f t="shared" si="46"/>
        <v>1.3929988729621805</v>
      </c>
      <c r="BE36" s="100">
        <f t="shared" si="18"/>
        <v>1.0615734429863823</v>
      </c>
      <c r="BF36" s="100">
        <f t="shared" si="47"/>
        <v>1.0586020908149445</v>
      </c>
      <c r="BG36" s="100">
        <f t="shared" si="19"/>
        <v>1.0590231562245824</v>
      </c>
      <c r="BH36" s="100">
        <f t="shared" si="20"/>
        <v>980.68142128927559</v>
      </c>
      <c r="BI36" s="100">
        <f t="shared" si="21"/>
        <v>977.07965177864003</v>
      </c>
      <c r="BJ36" s="100">
        <f t="shared" si="22"/>
        <v>99.632727873451472</v>
      </c>
    </row>
    <row r="37" spans="1:63" s="93" customFormat="1" ht="12.75">
      <c r="A37" s="52">
        <v>1980</v>
      </c>
      <c r="B37" s="107">
        <v>4.5482930909090911</v>
      </c>
      <c r="C37" s="107">
        <v>3.1440309090909095</v>
      </c>
      <c r="D37" s="107">
        <v>0.41418181818181821</v>
      </c>
      <c r="E37" s="107">
        <v>1.071534909090909</v>
      </c>
      <c r="F37" s="107">
        <v>0.02</v>
      </c>
      <c r="G37" s="107">
        <v>0.40763636363636363</v>
      </c>
      <c r="H37" s="107">
        <v>0.50909090909090904</v>
      </c>
      <c r="I37" s="103">
        <f t="shared" si="2"/>
        <v>4.6497476363636361</v>
      </c>
      <c r="J37" s="124">
        <f t="shared" si="23"/>
        <v>2.0981900352035754</v>
      </c>
      <c r="K37" s="124">
        <f t="shared" si="24"/>
        <v>2.1005746452650662</v>
      </c>
      <c r="L37" s="124">
        <f t="shared" si="25"/>
        <v>1.9298902554944266</v>
      </c>
      <c r="M37" s="124">
        <f t="shared" si="26"/>
        <v>2.1160034410751778</v>
      </c>
      <c r="N37" s="124">
        <f t="shared" si="27"/>
        <v>-4.1393843606532696</v>
      </c>
      <c r="O37" s="124">
        <f t="shared" si="28"/>
        <v>2.5970776505366753</v>
      </c>
      <c r="P37" s="124">
        <f t="shared" si="29"/>
        <v>2.518212069430704</v>
      </c>
      <c r="Q37" s="124">
        <f t="shared" si="29"/>
        <v>2.1011761099960222</v>
      </c>
      <c r="R37" s="99">
        <v>81.96</v>
      </c>
      <c r="S37" s="99">
        <v>99.92</v>
      </c>
      <c r="T37" s="99">
        <v>1.9093939393939401E-11</v>
      </c>
      <c r="U37" s="106">
        <f t="shared" si="0"/>
        <v>1.5649392727272732E-9</v>
      </c>
      <c r="V37" s="106">
        <f t="shared" si="1"/>
        <v>1.907866424242425E-9</v>
      </c>
      <c r="W37" s="100">
        <f t="shared" si="4"/>
        <v>2.1229867101671194</v>
      </c>
      <c r="X37" s="100">
        <f t="shared" si="5"/>
        <v>2.6334660186067489</v>
      </c>
      <c r="Y37" s="101">
        <v>9.1999999999999993</v>
      </c>
      <c r="Z37" s="100">
        <f t="shared" si="31"/>
        <v>1.0920000000000001</v>
      </c>
      <c r="AA37" s="100">
        <v>82.813489288772459</v>
      </c>
      <c r="AB37" s="100">
        <f t="shared" si="6"/>
        <v>1.8281348928877246</v>
      </c>
      <c r="AC37" s="99">
        <v>86.353256998247602</v>
      </c>
      <c r="AD37" s="100">
        <f t="shared" si="7"/>
        <v>1.8635325699824761</v>
      </c>
      <c r="AE37" s="100">
        <f t="shared" si="8"/>
        <v>1.9214194461571201</v>
      </c>
      <c r="AF37" s="100">
        <f t="shared" si="32"/>
        <v>1.8635325699824761</v>
      </c>
      <c r="AG37" s="100">
        <f t="shared" si="33"/>
        <v>1.8281348928877246</v>
      </c>
      <c r="AH37" s="100">
        <f>'Cálculo Pa média harmônica'!M36</f>
        <v>1.9631963570745665</v>
      </c>
      <c r="AI37" s="100">
        <f t="shared" si="9"/>
        <v>2.1229867101671194</v>
      </c>
      <c r="AJ37" s="100">
        <f t="shared" si="10"/>
        <v>2.6334660186067489</v>
      </c>
      <c r="AK37" s="100">
        <f t="shared" si="34"/>
        <v>2.3644900843900452</v>
      </c>
      <c r="AL37" s="100">
        <f t="shared" si="35"/>
        <v>1.2688214429288349</v>
      </c>
      <c r="AM37" s="100">
        <f t="shared" si="36"/>
        <v>1.2933892863097718</v>
      </c>
      <c r="AN37" s="100">
        <f t="shared" si="11"/>
        <v>1.2044083496128026</v>
      </c>
      <c r="AO37" s="106">
        <f t="shared" si="12"/>
        <v>2.3671526277126915</v>
      </c>
      <c r="AP37" s="100">
        <f t="shared" si="13"/>
        <v>0.80615686519862451</v>
      </c>
      <c r="AQ37" s="106">
        <f t="shared" si="14"/>
        <v>-0.10145454545454541</v>
      </c>
      <c r="AR37" s="106">
        <f t="shared" si="37"/>
        <v>-5.4442056494617343E-2</v>
      </c>
      <c r="AS37" s="106">
        <f t="shared" si="38"/>
        <v>-5.5496203179125181E-2</v>
      </c>
      <c r="AT37" s="106">
        <f t="shared" si="15"/>
        <v>-5.1678246594613023E-2</v>
      </c>
      <c r="AU37" s="106">
        <f t="shared" si="16"/>
        <v>0.19201079388964942</v>
      </c>
      <c r="AV37" s="106">
        <f t="shared" si="17"/>
        <v>0.19331592110698534</v>
      </c>
      <c r="AW37" s="106">
        <f t="shared" si="39"/>
        <v>-1.3051272173359163E-3</v>
      </c>
      <c r="AX37" s="106">
        <f t="shared" si="40"/>
        <v>-5.3136929277281426E-2</v>
      </c>
      <c r="AY37" s="106">
        <f t="shared" si="41"/>
        <v>-5.4191075961789265E-2</v>
      </c>
      <c r="AZ37" s="106">
        <f t="shared" si="42"/>
        <v>-5.0373119377277106E-2</v>
      </c>
      <c r="BA37" s="97">
        <f t="shared" si="43"/>
        <v>-2.2447614342732958E-2</v>
      </c>
      <c r="BB37" s="106">
        <f t="shared" si="44"/>
        <v>2.3140156984354099</v>
      </c>
      <c r="BC37" s="106">
        <f t="shared" si="45"/>
        <v>2.3129615517509023</v>
      </c>
      <c r="BD37" s="106">
        <f t="shared" si="46"/>
        <v>2.3167795083354146</v>
      </c>
      <c r="BE37" s="100">
        <f t="shared" si="18"/>
        <v>1.0674872051377358</v>
      </c>
      <c r="BF37" s="100">
        <f t="shared" si="47"/>
        <v>1.0670009128023765</v>
      </c>
      <c r="BG37" s="100">
        <f t="shared" si="19"/>
        <v>1.0687621885821794</v>
      </c>
      <c r="BH37" s="100">
        <f t="shared" si="20"/>
        <v>1070.9041120478889</v>
      </c>
      <c r="BI37" s="100">
        <f t="shared" si="21"/>
        <v>1043.0200266741326</v>
      </c>
      <c r="BJ37" s="100">
        <f t="shared" si="22"/>
        <v>97.396210822233783</v>
      </c>
    </row>
    <row r="38" spans="1:63" s="93" customFormat="1" ht="12.75">
      <c r="A38" s="49">
        <v>1981</v>
      </c>
      <c r="B38" s="107">
        <v>8.7330138181818189</v>
      </c>
      <c r="C38" s="107">
        <v>5.7995592727272731</v>
      </c>
      <c r="D38" s="107">
        <v>0.83127272727272727</v>
      </c>
      <c r="E38" s="107">
        <v>2.1229090909090909</v>
      </c>
      <c r="F38" s="107">
        <v>1.3090909090909091E-2</v>
      </c>
      <c r="G38" s="107">
        <v>0.84036363636363631</v>
      </c>
      <c r="H38" s="107">
        <v>0.87418181818181817</v>
      </c>
      <c r="I38" s="103">
        <f t="shared" si="2"/>
        <v>8.7668320000000008</v>
      </c>
      <c r="J38" s="124">
        <f t="shared" si="23"/>
        <v>1.9200639984342578</v>
      </c>
      <c r="K38" s="124">
        <f t="shared" si="24"/>
        <v>1.8446253998196871</v>
      </c>
      <c r="L38" s="124">
        <f t="shared" si="25"/>
        <v>2.0070237050043898</v>
      </c>
      <c r="M38" s="124">
        <f t="shared" si="26"/>
        <v>1.9811851885536502</v>
      </c>
      <c r="N38" s="124">
        <f t="shared" si="27"/>
        <v>0.65454545454545454</v>
      </c>
      <c r="O38" s="124">
        <f t="shared" si="28"/>
        <v>2.0615521855486172</v>
      </c>
      <c r="P38" s="124">
        <f t="shared" si="29"/>
        <v>1.7171428571428573</v>
      </c>
      <c r="Q38" s="124">
        <f t="shared" si="29"/>
        <v>1.8854425413195448</v>
      </c>
      <c r="R38" s="99">
        <v>78.98</v>
      </c>
      <c r="S38" s="99">
        <v>109.28</v>
      </c>
      <c r="T38" s="99">
        <v>3.3695454545454603E-11</v>
      </c>
      <c r="U38" s="106">
        <f t="shared" si="0"/>
        <v>2.6612670000000047E-9</v>
      </c>
      <c r="V38" s="106">
        <f t="shared" si="1"/>
        <v>3.6822392727272792E-9</v>
      </c>
      <c r="W38" s="100">
        <f t="shared" si="4"/>
        <v>1.7005560831521107</v>
      </c>
      <c r="X38" s="100">
        <f t="shared" si="5"/>
        <v>1.9300299150604432</v>
      </c>
      <c r="Y38" s="101">
        <v>-4.25</v>
      </c>
      <c r="Z38" s="100">
        <f t="shared" si="31"/>
        <v>0.95750000000000002</v>
      </c>
      <c r="AA38" s="100">
        <v>105.58491650107831</v>
      </c>
      <c r="AB38" s="100">
        <f t="shared" si="6"/>
        <v>2.0558491650107831</v>
      </c>
      <c r="AC38" s="99">
        <v>100.58918497715899</v>
      </c>
      <c r="AD38" s="100">
        <f t="shared" si="7"/>
        <v>2.0058918497715901</v>
      </c>
      <c r="AE38" s="100">
        <f t="shared" si="8"/>
        <v>2.0052887712107133</v>
      </c>
      <c r="AF38" s="100">
        <f t="shared" si="32"/>
        <v>2.0058918497715901</v>
      </c>
      <c r="AG38" s="100">
        <f t="shared" si="33"/>
        <v>2.0558491650107831</v>
      </c>
      <c r="AH38" s="100">
        <f>'Cálculo Pa média harmônica'!M37</f>
        <v>2.0322958999019956</v>
      </c>
      <c r="AI38" s="100">
        <f t="shared" si="9"/>
        <v>1.7005560831521107</v>
      </c>
      <c r="AJ38" s="100">
        <f t="shared" si="10"/>
        <v>1.9300299150604432</v>
      </c>
      <c r="AK38" s="100">
        <f t="shared" si="34"/>
        <v>1.811663355240589</v>
      </c>
      <c r="AL38" s="100">
        <f t="shared" si="35"/>
        <v>0.90317100368441205</v>
      </c>
      <c r="AM38" s="100">
        <f t="shared" si="36"/>
        <v>0.88122386898509975</v>
      </c>
      <c r="AN38" s="100">
        <f t="shared" si="11"/>
        <v>0.89143680077687193</v>
      </c>
      <c r="AO38" s="106">
        <f t="shared" si="12"/>
        <v>4.3549906345454543</v>
      </c>
      <c r="AP38" s="100">
        <f t="shared" si="13"/>
        <v>0.88110348439798869</v>
      </c>
      <c r="AQ38" s="106">
        <f t="shared" si="14"/>
        <v>-3.3818181818181858E-2</v>
      </c>
      <c r="AR38" s="106">
        <f t="shared" si="37"/>
        <v>-1.6859424311451647E-2</v>
      </c>
      <c r="AS38" s="106">
        <f t="shared" si="38"/>
        <v>-1.6449738820213729E-2</v>
      </c>
      <c r="AT38" s="106">
        <f t="shared" si="15"/>
        <v>-1.6640382839827945E-2</v>
      </c>
      <c r="AU38" s="106">
        <f t="shared" si="16"/>
        <v>0.4941699040033764</v>
      </c>
      <c r="AV38" s="106">
        <f t="shared" si="17"/>
        <v>0.45293692670791647</v>
      </c>
      <c r="AW38" s="106">
        <f t="shared" si="39"/>
        <v>4.1232977295459938E-2</v>
      </c>
      <c r="AX38" s="106">
        <f t="shared" si="40"/>
        <v>-5.8092401606911585E-2</v>
      </c>
      <c r="AY38" s="106">
        <f t="shared" si="41"/>
        <v>-5.7682716115673667E-2</v>
      </c>
      <c r="AZ38" s="106">
        <f t="shared" si="42"/>
        <v>-5.7873360135287884E-2</v>
      </c>
      <c r="BA38" s="97">
        <f t="shared" si="43"/>
        <v>-1.3339271305453655E-2</v>
      </c>
      <c r="BB38" s="106">
        <f t="shared" si="44"/>
        <v>4.2968982329385428</v>
      </c>
      <c r="BC38" s="106">
        <f t="shared" si="45"/>
        <v>4.2973079184297802</v>
      </c>
      <c r="BD38" s="106">
        <f t="shared" si="46"/>
        <v>4.2971172744101667</v>
      </c>
      <c r="BE38" s="100">
        <f t="shared" si="18"/>
        <v>0.94472764772502804</v>
      </c>
      <c r="BF38" s="100">
        <f t="shared" si="47"/>
        <v>0.94481772228334016</v>
      </c>
      <c r="BG38" s="100">
        <f t="shared" si="19"/>
        <v>0.94477580677442219</v>
      </c>
      <c r="BH38" s="100">
        <f t="shared" si="20"/>
        <v>1025.3906872858536</v>
      </c>
      <c r="BI38" s="100">
        <f t="shared" si="21"/>
        <v>985.36985632994936</v>
      </c>
      <c r="BJ38" s="100">
        <f t="shared" si="22"/>
        <v>96.097016341952852</v>
      </c>
    </row>
    <row r="39" spans="1:63" s="93" customFormat="1" ht="12.75">
      <c r="A39" s="52">
        <v>1982</v>
      </c>
      <c r="B39" s="107">
        <v>17.702079272727271</v>
      </c>
      <c r="C39" s="107">
        <v>11.979170181818182</v>
      </c>
      <c r="D39" s="107">
        <v>1.8389090909090908</v>
      </c>
      <c r="E39" s="107">
        <v>4.0690909090909093</v>
      </c>
      <c r="F39" s="107">
        <v>-6.2909090909090915E-2</v>
      </c>
      <c r="G39" s="107">
        <v>1.3985454545454545</v>
      </c>
      <c r="H39" s="107">
        <v>1.5207272727272727</v>
      </c>
      <c r="I39" s="103">
        <f t="shared" si="2"/>
        <v>17.82426109090909</v>
      </c>
      <c r="J39" s="124">
        <f t="shared" si="23"/>
        <v>2.0270298022284337</v>
      </c>
      <c r="K39" s="124">
        <f t="shared" si="24"/>
        <v>2.0655311237443246</v>
      </c>
      <c r="L39" s="124">
        <f t="shared" si="25"/>
        <v>2.212160979877515</v>
      </c>
      <c r="M39" s="124">
        <f t="shared" si="26"/>
        <v>1.9167523124357657</v>
      </c>
      <c r="N39" s="124">
        <f t="shared" si="27"/>
        <v>-4.8055555555555562</v>
      </c>
      <c r="O39" s="124">
        <f t="shared" si="28"/>
        <v>1.6642146257031589</v>
      </c>
      <c r="P39" s="124">
        <f t="shared" si="29"/>
        <v>1.7396006655574043</v>
      </c>
      <c r="Q39" s="124">
        <f t="shared" si="29"/>
        <v>2.0331473320019238</v>
      </c>
      <c r="R39" s="99">
        <v>75.05</v>
      </c>
      <c r="S39" s="99">
        <v>106.82</v>
      </c>
      <c r="T39" s="99">
        <v>6.4953333333333299E-11</v>
      </c>
      <c r="U39" s="106">
        <f t="shared" si="0"/>
        <v>4.8747476666666641E-9</v>
      </c>
      <c r="V39" s="106">
        <f t="shared" si="1"/>
        <v>6.9383150666666621E-9</v>
      </c>
      <c r="W39" s="100">
        <f t="shared" si="4"/>
        <v>1.8317394183547369</v>
      </c>
      <c r="X39" s="100">
        <f t="shared" si="5"/>
        <v>1.8842651312900003</v>
      </c>
      <c r="Y39" s="101">
        <v>0.82999999999999829</v>
      </c>
      <c r="Z39" s="100">
        <f t="shared" si="31"/>
        <v>1.0083</v>
      </c>
      <c r="AA39" s="100">
        <v>97.99696806276981</v>
      </c>
      <c r="AB39" s="100">
        <f t="shared" si="6"/>
        <v>1.9799696806276981</v>
      </c>
      <c r="AC39" s="99">
        <v>101.81379969138101</v>
      </c>
      <c r="AD39" s="100">
        <f t="shared" si="7"/>
        <v>2.01813799691381</v>
      </c>
      <c r="AE39" s="100">
        <f t="shared" si="8"/>
        <v>2.0103439474644786</v>
      </c>
      <c r="AF39" s="100">
        <f t="shared" si="32"/>
        <v>2.01813799691381</v>
      </c>
      <c r="AG39" s="100">
        <f t="shared" si="33"/>
        <v>1.9799696806276981</v>
      </c>
      <c r="AH39" s="100">
        <f>'Cálculo Pa média harmônica'!M38</f>
        <v>2.0142552994021101</v>
      </c>
      <c r="AI39" s="100">
        <f t="shared" si="9"/>
        <v>1.8317394183547369</v>
      </c>
      <c r="AJ39" s="100">
        <f t="shared" si="10"/>
        <v>1.8842651312900003</v>
      </c>
      <c r="AK39" s="100">
        <f t="shared" si="34"/>
        <v>1.8578166528522821</v>
      </c>
      <c r="AL39" s="100">
        <f t="shared" si="35"/>
        <v>0.92055977128090571</v>
      </c>
      <c r="AM39" s="100">
        <f t="shared" si="36"/>
        <v>0.9383056069137935</v>
      </c>
      <c r="AN39" s="100">
        <f t="shared" si="11"/>
        <v>0.92233425097788568</v>
      </c>
      <c r="AO39" s="106">
        <f t="shared" si="12"/>
        <v>8.805497832872728</v>
      </c>
      <c r="AP39" s="100">
        <f t="shared" si="13"/>
        <v>0.97212403283220372</v>
      </c>
      <c r="AQ39" s="106">
        <f t="shared" si="14"/>
        <v>-0.12218181818181817</v>
      </c>
      <c r="AR39" s="106">
        <f t="shared" si="37"/>
        <v>-6.054185510042516E-2</v>
      </c>
      <c r="AS39" s="106">
        <f t="shared" si="38"/>
        <v>-6.170893391816161E-2</v>
      </c>
      <c r="AT39" s="106">
        <f t="shared" si="15"/>
        <v>-6.0658556151290906E-2</v>
      </c>
      <c r="AU39" s="106">
        <f t="shared" si="16"/>
        <v>0.76350677423409063</v>
      </c>
      <c r="AV39" s="106">
        <f t="shared" si="17"/>
        <v>0.80706650432264626</v>
      </c>
      <c r="AW39" s="106">
        <f t="shared" si="39"/>
        <v>-4.3559730088555626E-2</v>
      </c>
      <c r="AX39" s="106">
        <f t="shared" si="40"/>
        <v>-1.6982125011869534E-2</v>
      </c>
      <c r="AY39" s="106">
        <f t="shared" si="41"/>
        <v>-1.8149203829605984E-2</v>
      </c>
      <c r="AZ39" s="106">
        <f t="shared" si="42"/>
        <v>-1.709882606273528E-2</v>
      </c>
      <c r="BA39" s="97">
        <f t="shared" si="43"/>
        <v>-1.9285820443305068E-3</v>
      </c>
      <c r="BB39" s="106">
        <f t="shared" si="44"/>
        <v>8.7885157078608582</v>
      </c>
      <c r="BC39" s="106">
        <f t="shared" si="45"/>
        <v>8.7873486290431213</v>
      </c>
      <c r="BD39" s="106">
        <f t="shared" si="46"/>
        <v>8.7883990068099926</v>
      </c>
      <c r="BE39" s="100">
        <f t="shared" si="18"/>
        <v>1.0063554107247015</v>
      </c>
      <c r="BF39" s="100">
        <f t="shared" si="47"/>
        <v>1.0062217708562626</v>
      </c>
      <c r="BG39" s="100">
        <f t="shared" si="19"/>
        <v>1.0063420475200513</v>
      </c>
      <c r="BH39" s="100">
        <f t="shared" si="20"/>
        <v>1033.9014299903261</v>
      </c>
      <c r="BI39" s="100">
        <f t="shared" si="21"/>
        <v>991.63228648266625</v>
      </c>
      <c r="BJ39" s="100">
        <f t="shared" si="22"/>
        <v>95.911685361722022</v>
      </c>
    </row>
    <row r="40" spans="1:63" s="93" customFormat="1" ht="12.75">
      <c r="A40" s="49">
        <v>1983</v>
      </c>
      <c r="B40" s="107">
        <v>39.776848727272728</v>
      </c>
      <c r="C40" s="107">
        <v>27.31648509090909</v>
      </c>
      <c r="D40" s="107">
        <v>4.119272727272727</v>
      </c>
      <c r="E40" s="107">
        <v>7.9294545454545453</v>
      </c>
      <c r="F40" s="107">
        <v>-0.61745454545454548</v>
      </c>
      <c r="G40" s="107">
        <v>4.8701818181818179</v>
      </c>
      <c r="H40" s="107">
        <v>3.8410909090909091</v>
      </c>
      <c r="I40" s="103">
        <f t="shared" si="2"/>
        <v>38.747757818181817</v>
      </c>
      <c r="J40" s="124">
        <f t="shared" si="23"/>
        <v>2.2470156253652629</v>
      </c>
      <c r="K40" s="124">
        <f t="shared" si="24"/>
        <v>2.2803319993207603</v>
      </c>
      <c r="L40" s="124">
        <f t="shared" si="25"/>
        <v>2.24006327862369</v>
      </c>
      <c r="M40" s="124">
        <f t="shared" si="26"/>
        <v>1.9487042001787309</v>
      </c>
      <c r="N40" s="124">
        <f t="shared" si="27"/>
        <v>9.8150289017341041</v>
      </c>
      <c r="O40" s="124">
        <f t="shared" si="28"/>
        <v>3.4823192927717108</v>
      </c>
      <c r="P40" s="124">
        <f t="shared" si="29"/>
        <v>2.5258249641319943</v>
      </c>
      <c r="Q40" s="124">
        <f t="shared" si="29"/>
        <v>2.173877369757804</v>
      </c>
      <c r="R40" s="99">
        <v>71.31</v>
      </c>
      <c r="S40" s="99">
        <v>102.58</v>
      </c>
      <c r="T40" s="99">
        <v>2.08808181818182E-10</v>
      </c>
      <c r="U40" s="106">
        <f t="shared" si="0"/>
        <v>1.4890111445454559E-8</v>
      </c>
      <c r="V40" s="106">
        <f t="shared" si="1"/>
        <v>2.1419543290909111E-8</v>
      </c>
      <c r="W40" s="100">
        <f t="shared" si="4"/>
        <v>3.0545399400409101</v>
      </c>
      <c r="X40" s="100">
        <f t="shared" si="5"/>
        <v>3.0871390366536913</v>
      </c>
      <c r="Y40" s="101">
        <v>-2.9300000000000068</v>
      </c>
      <c r="Z40" s="100">
        <f t="shared" si="31"/>
        <v>0.9706999999999999</v>
      </c>
      <c r="AA40" s="100">
        <v>142.02205314314335</v>
      </c>
      <c r="AB40" s="100">
        <f t="shared" si="6"/>
        <v>2.4202205314314336</v>
      </c>
      <c r="AC40" s="99">
        <v>177.878674455534</v>
      </c>
      <c r="AD40" s="100">
        <f t="shared" si="7"/>
        <v>2.7787867445553402</v>
      </c>
      <c r="AE40" s="100">
        <f t="shared" si="8"/>
        <v>2.3148404505668725</v>
      </c>
      <c r="AF40" s="100">
        <f t="shared" si="32"/>
        <v>2.7787867445553402</v>
      </c>
      <c r="AG40" s="100">
        <f t="shared" si="33"/>
        <v>2.4202205314314336</v>
      </c>
      <c r="AH40" s="100">
        <f>'Cálculo Pa média harmônica'!M39</f>
        <v>2.3018619223786621</v>
      </c>
      <c r="AI40" s="100">
        <f t="shared" si="9"/>
        <v>3.0545399400409101</v>
      </c>
      <c r="AJ40" s="100">
        <f t="shared" si="10"/>
        <v>3.0871390366536913</v>
      </c>
      <c r="AK40" s="100">
        <f t="shared" si="34"/>
        <v>3.0707962302826477</v>
      </c>
      <c r="AL40" s="100">
        <f t="shared" si="35"/>
        <v>1.1050852449542812</v>
      </c>
      <c r="AM40" s="100">
        <f t="shared" si="36"/>
        <v>1.2688084372486637</v>
      </c>
      <c r="AN40" s="100">
        <f t="shared" si="11"/>
        <v>1.3340488412569058</v>
      </c>
      <c r="AO40" s="106">
        <f t="shared" si="12"/>
        <v>17.183408350036363</v>
      </c>
      <c r="AP40" s="100">
        <f t="shared" si="13"/>
        <v>0.98944035360062144</v>
      </c>
      <c r="AQ40" s="106">
        <f t="shared" si="14"/>
        <v>1.0290909090909088</v>
      </c>
      <c r="AR40" s="106">
        <f t="shared" si="37"/>
        <v>0.3703382100505821</v>
      </c>
      <c r="AS40" s="106">
        <f t="shared" si="38"/>
        <v>0.42520542889628965</v>
      </c>
      <c r="AT40" s="106">
        <f t="shared" si="15"/>
        <v>0.44706891368509322</v>
      </c>
      <c r="AU40" s="106">
        <f t="shared" si="16"/>
        <v>1.5944076403586298</v>
      </c>
      <c r="AV40" s="106">
        <f t="shared" si="17"/>
        <v>1.2442234909038838</v>
      </c>
      <c r="AW40" s="106">
        <f t="shared" si="39"/>
        <v>0.35018414945474596</v>
      </c>
      <c r="AX40" s="106">
        <f t="shared" si="40"/>
        <v>2.0154060595836132E-2</v>
      </c>
      <c r="AY40" s="106">
        <f t="shared" si="41"/>
        <v>7.5021279441543687E-2</v>
      </c>
      <c r="AZ40" s="106">
        <f t="shared" si="42"/>
        <v>9.6884764230347253E-2</v>
      </c>
      <c r="BA40" s="97">
        <f t="shared" si="43"/>
        <v>1.1728791043828905E-3</v>
      </c>
      <c r="BB40" s="106">
        <f t="shared" si="44"/>
        <v>17.203562410632198</v>
      </c>
      <c r="BC40" s="106">
        <f t="shared" si="45"/>
        <v>17.258429629477906</v>
      </c>
      <c r="BD40" s="106">
        <f t="shared" si="46"/>
        <v>17.280293114266708</v>
      </c>
      <c r="BE40" s="100">
        <f t="shared" si="18"/>
        <v>0.97183851374662444</v>
      </c>
      <c r="BF40" s="100">
        <f t="shared" si="47"/>
        <v>0.9749379925140842</v>
      </c>
      <c r="BG40" s="100">
        <f t="shared" si="19"/>
        <v>0.97617307255479369</v>
      </c>
      <c r="BH40" s="100">
        <f t="shared" si="20"/>
        <v>1003.6081180916094</v>
      </c>
      <c r="BI40" s="100">
        <f t="shared" si="21"/>
        <v>963.70644747848132</v>
      </c>
      <c r="BJ40" s="100">
        <f t="shared" si="22"/>
        <v>96.024178173348957</v>
      </c>
    </row>
    <row r="41" spans="1:63" s="93" customFormat="1" ht="12.75">
      <c r="A41" s="52">
        <v>1984</v>
      </c>
      <c r="B41" s="107">
        <v>126.50400545454546</v>
      </c>
      <c r="C41" s="107">
        <v>84.6723690909091</v>
      </c>
      <c r="D41" s="107">
        <v>11.631636363636364</v>
      </c>
      <c r="E41" s="107">
        <v>23.913818181818183</v>
      </c>
      <c r="F41" s="107">
        <v>-1.6087272727272728</v>
      </c>
      <c r="G41" s="107">
        <v>19.020363636363637</v>
      </c>
      <c r="H41" s="107">
        <v>11.125454545454545</v>
      </c>
      <c r="I41" s="103">
        <f t="shared" si="2"/>
        <v>118.60909636363637</v>
      </c>
      <c r="J41" s="124">
        <f t="shared" si="23"/>
        <v>3.180342573689324</v>
      </c>
      <c r="K41" s="124">
        <f t="shared" si="24"/>
        <v>3.0996802410383322</v>
      </c>
      <c r="L41" s="124">
        <f t="shared" si="25"/>
        <v>2.8237111581920908</v>
      </c>
      <c r="M41" s="124">
        <f t="shared" si="26"/>
        <v>3.0158213335779145</v>
      </c>
      <c r="N41" s="124">
        <f t="shared" si="27"/>
        <v>2.6054181389870434</v>
      </c>
      <c r="O41" s="124">
        <f t="shared" si="28"/>
        <v>3.9054730082879119</v>
      </c>
      <c r="P41" s="124">
        <f t="shared" si="29"/>
        <v>2.896430938180441</v>
      </c>
      <c r="Q41" s="124">
        <f t="shared" si="29"/>
        <v>3.0610570273560653</v>
      </c>
      <c r="R41" s="99">
        <v>73.739999999999995</v>
      </c>
      <c r="S41" s="99">
        <v>100.1</v>
      </c>
      <c r="T41" s="99">
        <v>6.6867151515151504E-10</v>
      </c>
      <c r="U41" s="106">
        <f t="shared" si="0"/>
        <v>4.9307837527272714E-8</v>
      </c>
      <c r="V41" s="106">
        <f t="shared" si="1"/>
        <v>6.6934018666666646E-8</v>
      </c>
      <c r="W41" s="100">
        <f t="shared" si="4"/>
        <v>3.3114485212482885</v>
      </c>
      <c r="X41" s="100">
        <f t="shared" si="5"/>
        <v>3.1249041007832696</v>
      </c>
      <c r="Y41" s="101">
        <v>5.4000000000000057</v>
      </c>
      <c r="Z41" s="100">
        <f t="shared" si="31"/>
        <v>1.054</v>
      </c>
      <c r="AA41" s="100">
        <v>196.7331073819806</v>
      </c>
      <c r="AB41" s="100">
        <f t="shared" si="6"/>
        <v>2.967331073819806</v>
      </c>
      <c r="AC41" s="99">
        <v>208.70303917594899</v>
      </c>
      <c r="AD41" s="100">
        <f t="shared" si="7"/>
        <v>3.0870303917594897</v>
      </c>
      <c r="AE41" s="100">
        <f t="shared" si="8"/>
        <v>3.0174028213371193</v>
      </c>
      <c r="AF41" s="100">
        <f t="shared" si="32"/>
        <v>3.0870303917594897</v>
      </c>
      <c r="AG41" s="100">
        <f t="shared" si="33"/>
        <v>2.967331073819806</v>
      </c>
      <c r="AH41" s="100">
        <f>'Cálculo Pa média harmônica'!M40</f>
        <v>2.9845348535381424</v>
      </c>
      <c r="AI41" s="100">
        <f t="shared" si="9"/>
        <v>3.3114485212482885</v>
      </c>
      <c r="AJ41" s="100">
        <f t="shared" si="10"/>
        <v>3.1249041007832696</v>
      </c>
      <c r="AK41" s="100">
        <f t="shared" si="34"/>
        <v>3.2168243756197619</v>
      </c>
      <c r="AL41" s="100">
        <f t="shared" si="35"/>
        <v>1.0420449323099454</v>
      </c>
      <c r="AM41" s="100">
        <f t="shared" si="36"/>
        <v>1.0840800354234779</v>
      </c>
      <c r="AN41" s="100">
        <f t="shared" si="11"/>
        <v>1.0778310636266291</v>
      </c>
      <c r="AO41" s="106">
        <f t="shared" si="12"/>
        <v>41.924798558545461</v>
      </c>
      <c r="AP41" s="100">
        <f t="shared" si="13"/>
        <v>1.059696046486118</v>
      </c>
      <c r="AQ41" s="106">
        <f t="shared" si="14"/>
        <v>7.894909090909092</v>
      </c>
      <c r="AR41" s="106">
        <f t="shared" si="37"/>
        <v>2.5574445628989402</v>
      </c>
      <c r="AS41" s="106">
        <f t="shared" si="38"/>
        <v>2.6606094481887657</v>
      </c>
      <c r="AT41" s="106">
        <f t="shared" si="15"/>
        <v>2.6452728744480032</v>
      </c>
      <c r="AU41" s="106">
        <f t="shared" si="16"/>
        <v>5.7438198161068481</v>
      </c>
      <c r="AV41" s="106">
        <f t="shared" si="17"/>
        <v>3.5602547107496534</v>
      </c>
      <c r="AW41" s="106">
        <f t="shared" si="39"/>
        <v>2.1835651053571947</v>
      </c>
      <c r="AX41" s="106">
        <f t="shared" si="40"/>
        <v>0.37387945754174545</v>
      </c>
      <c r="AY41" s="106">
        <f t="shared" si="41"/>
        <v>0.47704434283157093</v>
      </c>
      <c r="AZ41" s="106">
        <f t="shared" si="42"/>
        <v>0.46170776909080846</v>
      </c>
      <c r="BA41" s="97">
        <f t="shared" si="43"/>
        <v>8.9178593671629756E-3</v>
      </c>
      <c r="BB41" s="106">
        <f t="shared" si="44"/>
        <v>42.298678016087209</v>
      </c>
      <c r="BC41" s="106">
        <f t="shared" si="45"/>
        <v>42.40184290137703</v>
      </c>
      <c r="BD41" s="106">
        <f t="shared" si="46"/>
        <v>42.386506327636269</v>
      </c>
      <c r="BE41" s="100">
        <f t="shared" si="18"/>
        <v>1.06339942377299</v>
      </c>
      <c r="BF41" s="100">
        <f t="shared" si="47"/>
        <v>1.0659930149847314</v>
      </c>
      <c r="BG41" s="100">
        <f t="shared" si="19"/>
        <v>1.0656074496563688</v>
      </c>
      <c r="BH41" s="100">
        <f t="shared" si="20"/>
        <v>1057.8029564685564</v>
      </c>
      <c r="BI41" s="100">
        <f t="shared" si="21"/>
        <v>1024.8048809349323</v>
      </c>
      <c r="BJ41" s="100">
        <f t="shared" si="22"/>
        <v>96.880508290146281</v>
      </c>
    </row>
    <row r="42" spans="1:63" s="215" customFormat="1" ht="12.75">
      <c r="A42" s="206">
        <v>1985</v>
      </c>
      <c r="B42" s="207">
        <v>475.53404218181817</v>
      </c>
      <c r="C42" s="207">
        <v>303.03913309090905</v>
      </c>
      <c r="D42" s="207">
        <v>49.616727272727275</v>
      </c>
      <c r="E42" s="207">
        <v>85.650181818181821</v>
      </c>
      <c r="F42" s="207">
        <v>11.323636363636364</v>
      </c>
      <c r="G42" s="207">
        <v>61.574909090909088</v>
      </c>
      <c r="H42" s="207">
        <v>35.670545454545454</v>
      </c>
      <c r="I42" s="208">
        <f t="shared" si="2"/>
        <v>449.62967854545445</v>
      </c>
      <c r="J42" s="209">
        <f t="shared" si="23"/>
        <v>3.7590433636718621</v>
      </c>
      <c r="K42" s="209">
        <f t="shared" si="24"/>
        <v>3.57896131104527</v>
      </c>
      <c r="L42" s="209">
        <f t="shared" si="25"/>
        <v>4.2656704286116236</v>
      </c>
      <c r="M42" s="209">
        <f t="shared" si="26"/>
        <v>3.5816188434225933</v>
      </c>
      <c r="N42" s="209">
        <f t="shared" si="27"/>
        <v>-7.0388788426763114</v>
      </c>
      <c r="O42" s="209">
        <f t="shared" si="28"/>
        <v>3.2373150307804073</v>
      </c>
      <c r="P42" s="209">
        <f t="shared" si="29"/>
        <v>3.2062101650596504</v>
      </c>
      <c r="Q42" s="209">
        <f t="shared" si="29"/>
        <v>3.7908532509763191</v>
      </c>
      <c r="R42" s="210">
        <v>68.59</v>
      </c>
      <c r="S42" s="210">
        <v>97.09</v>
      </c>
      <c r="T42" s="210">
        <v>2.2447742424242399E-9</v>
      </c>
      <c r="U42" s="211">
        <f t="shared" si="0"/>
        <v>1.5396906528787862E-7</v>
      </c>
      <c r="V42" s="211">
        <f t="shared" si="1"/>
        <v>2.1794513119696945E-7</v>
      </c>
      <c r="W42" s="212">
        <f t="shared" si="4"/>
        <v>3.1226083521248853</v>
      </c>
      <c r="X42" s="212">
        <f t="shared" si="5"/>
        <v>3.2561190189751272</v>
      </c>
      <c r="Y42" s="213">
        <v>7.8499999999999943</v>
      </c>
      <c r="Z42" s="212">
        <f t="shared" si="31"/>
        <v>1.0785</v>
      </c>
      <c r="AA42" s="212">
        <v>226.99524789726095</v>
      </c>
      <c r="AB42" s="100">
        <f t="shared" si="6"/>
        <v>3.2699524789726095</v>
      </c>
      <c r="AC42" s="210">
        <v>248.51158027641901</v>
      </c>
      <c r="AD42" s="212">
        <f t="shared" si="7"/>
        <v>3.4851158027641902</v>
      </c>
      <c r="AE42" s="212">
        <f t="shared" si="8"/>
        <v>3.4854365912581011</v>
      </c>
      <c r="AF42" s="212">
        <f t="shared" si="32"/>
        <v>3.4851158027641902</v>
      </c>
      <c r="AG42" s="100">
        <f t="shared" si="33"/>
        <v>3.2699524789726095</v>
      </c>
      <c r="AH42" s="100">
        <f>'Cálculo Pa média harmônica'!M41</f>
        <v>3.5217995559360014</v>
      </c>
      <c r="AI42" s="212">
        <f t="shared" si="9"/>
        <v>3.1226083521248853</v>
      </c>
      <c r="AJ42" s="212">
        <f t="shared" si="10"/>
        <v>3.2561190189751272</v>
      </c>
      <c r="AK42" s="212">
        <f t="shared" si="34"/>
        <v>3.1886649940318943</v>
      </c>
      <c r="AL42" s="212">
        <f t="shared" si="35"/>
        <v>0.91493803204554391</v>
      </c>
      <c r="AM42" s="100">
        <f t="shared" si="36"/>
        <v>0.97514108065379135</v>
      </c>
      <c r="AN42" s="100">
        <f t="shared" si="11"/>
        <v>0.90540785850727701</v>
      </c>
      <c r="AO42" s="211">
        <f t="shared" si="12"/>
        <v>136.43456988272729</v>
      </c>
      <c r="AP42" s="212">
        <f t="shared" si="13"/>
        <v>0.95899699425229712</v>
      </c>
      <c r="AQ42" s="211">
        <f t="shared" si="14"/>
        <v>25.904363636363634</v>
      </c>
      <c r="AR42" s="211">
        <f t="shared" si="37"/>
        <v>7.4328559228413029</v>
      </c>
      <c r="AS42" s="106">
        <f t="shared" si="38"/>
        <v>7.9219388669839503</v>
      </c>
      <c r="AT42" s="106">
        <f t="shared" si="15"/>
        <v>7.355433841401271</v>
      </c>
      <c r="AU42" s="211">
        <f t="shared" si="16"/>
        <v>19.719062446306577</v>
      </c>
      <c r="AV42" s="211">
        <f t="shared" si="17"/>
        <v>10.954926784516882</v>
      </c>
      <c r="AW42" s="211">
        <f t="shared" si="39"/>
        <v>8.7641356617896946</v>
      </c>
      <c r="AX42" s="211">
        <f t="shared" si="40"/>
        <v>-1.3312797389483917</v>
      </c>
      <c r="AY42" s="106">
        <f t="shared" si="41"/>
        <v>-0.84219679480574428</v>
      </c>
      <c r="AZ42" s="106">
        <f t="shared" si="42"/>
        <v>-1.4087018203884236</v>
      </c>
      <c r="BA42" s="214">
        <f t="shared" si="43"/>
        <v>-9.7576423636084094E-3</v>
      </c>
      <c r="BB42" s="211">
        <f t="shared" si="44"/>
        <v>135.10329014377891</v>
      </c>
      <c r="BC42" s="106">
        <f t="shared" si="45"/>
        <v>135.59237308792154</v>
      </c>
      <c r="BD42" s="106">
        <f t="shared" si="46"/>
        <v>135.02586806233887</v>
      </c>
      <c r="BE42" s="212">
        <f t="shared" si="18"/>
        <v>1.0679763827108484</v>
      </c>
      <c r="BF42" s="100">
        <f t="shared" si="47"/>
        <v>1.0718425286276145</v>
      </c>
      <c r="BG42" s="100">
        <f t="shared" si="19"/>
        <v>1.0673643698250759</v>
      </c>
      <c r="BH42" s="212">
        <f t="shared" si="20"/>
        <v>1140.840488551338</v>
      </c>
      <c r="BI42" s="212">
        <f t="shared" si="21"/>
        <v>1094.4674097253107</v>
      </c>
      <c r="BJ42" s="212">
        <f t="shared" si="22"/>
        <v>95.935182938246456</v>
      </c>
    </row>
    <row r="43" spans="1:63" s="215" customFormat="1" ht="12.75">
      <c r="A43" s="206">
        <v>1986</v>
      </c>
      <c r="B43" s="207">
        <v>1273.6839276363637</v>
      </c>
      <c r="C43" s="207">
        <v>843.49956399999996</v>
      </c>
      <c r="D43" s="207">
        <v>142.13345454545455</v>
      </c>
      <c r="E43" s="207">
        <v>254.90909090909091</v>
      </c>
      <c r="F43" s="207">
        <v>0.35818181818181816</v>
      </c>
      <c r="G43" s="207">
        <v>117.39927272727273</v>
      </c>
      <c r="H43" s="207">
        <v>84.615636363636369</v>
      </c>
      <c r="I43" s="208">
        <f t="shared" si="2"/>
        <v>1240.9002912727271</v>
      </c>
      <c r="J43" s="209">
        <f t="shared" si="23"/>
        <v>2.6784284922957773</v>
      </c>
      <c r="K43" s="209">
        <f t="shared" si="24"/>
        <v>2.7834674531851884</v>
      </c>
      <c r="L43" s="209">
        <f t="shared" si="25"/>
        <v>2.8646277648300429</v>
      </c>
      <c r="M43" s="209">
        <f t="shared" si="26"/>
        <v>2.9761652047652607</v>
      </c>
      <c r="N43" s="209">
        <f t="shared" si="27"/>
        <v>3.1631342324983942E-2</v>
      </c>
      <c r="O43" s="209">
        <f t="shared" si="28"/>
        <v>1.9066089493359162</v>
      </c>
      <c r="P43" s="209">
        <f t="shared" si="29"/>
        <v>2.3721430464656352</v>
      </c>
      <c r="Q43" s="209">
        <f t="shared" si="29"/>
        <v>2.7598273656824026</v>
      </c>
      <c r="R43" s="210">
        <v>71.02</v>
      </c>
      <c r="S43" s="210">
        <v>79.11</v>
      </c>
      <c r="T43" s="210">
        <v>4.9399393939394003E-9</v>
      </c>
      <c r="U43" s="211">
        <f t="shared" si="0"/>
        <v>3.5083449575757618E-7</v>
      </c>
      <c r="V43" s="211">
        <f t="shared" si="1"/>
        <v>3.9079860545454594E-7</v>
      </c>
      <c r="W43" s="212">
        <f t="shared" si="4"/>
        <v>2.2786037903238219</v>
      </c>
      <c r="X43" s="212">
        <f t="shared" si="5"/>
        <v>1.7931054633258081</v>
      </c>
      <c r="Y43" s="213">
        <v>7.49</v>
      </c>
      <c r="Z43" s="212">
        <f t="shared" si="31"/>
        <v>1.0749</v>
      </c>
      <c r="AA43" s="212">
        <v>143.72614253776973</v>
      </c>
      <c r="AB43" s="100">
        <f t="shared" si="6"/>
        <v>2.4372614253776974</v>
      </c>
      <c r="AC43" s="210">
        <v>63.530480646036096</v>
      </c>
      <c r="AD43" s="212">
        <f t="shared" si="7"/>
        <v>1.6353048064603608</v>
      </c>
      <c r="AE43" s="212">
        <f t="shared" si="8"/>
        <v>2.4917931828968065</v>
      </c>
      <c r="AF43" s="212">
        <f t="shared" si="32"/>
        <v>1.6353048064603608</v>
      </c>
      <c r="AG43" s="100">
        <f t="shared" si="33"/>
        <v>2.4372614253776974</v>
      </c>
      <c r="AH43" s="100">
        <f>'Cálculo Pa média harmônica'!M42</f>
        <v>2.4484115048298509</v>
      </c>
      <c r="AI43" s="212">
        <f t="shared" si="9"/>
        <v>2.2786037903238219</v>
      </c>
      <c r="AJ43" s="212">
        <f t="shared" si="10"/>
        <v>1.7931054633258081</v>
      </c>
      <c r="AK43" s="212">
        <f t="shared" si="34"/>
        <v>2.0213304789629376</v>
      </c>
      <c r="AL43" s="212">
        <f t="shared" si="35"/>
        <v>1.2360573215326962</v>
      </c>
      <c r="AM43" s="100">
        <f t="shared" si="36"/>
        <v>0.82934495984553491</v>
      </c>
      <c r="AN43" s="100">
        <f t="shared" si="11"/>
        <v>0.82556811833940769</v>
      </c>
      <c r="AO43" s="211">
        <f t="shared" si="12"/>
        <v>511.1515419412363</v>
      </c>
      <c r="AP43" s="212">
        <f t="shared" si="13"/>
        <v>1.2707583780920078</v>
      </c>
      <c r="AQ43" s="211">
        <f t="shared" si="14"/>
        <v>32.783636363636361</v>
      </c>
      <c r="AR43" s="211">
        <f t="shared" si="37"/>
        <v>20.047416380189684</v>
      </c>
      <c r="AS43" s="106">
        <f t="shared" si="38"/>
        <v>13.451013511427462</v>
      </c>
      <c r="AT43" s="106">
        <f t="shared" si="15"/>
        <v>13.389757521954879</v>
      </c>
      <c r="AU43" s="211">
        <f t="shared" si="16"/>
        <v>51.522460037068853</v>
      </c>
      <c r="AV43" s="211">
        <f t="shared" si="17"/>
        <v>47.189436480045828</v>
      </c>
      <c r="AW43" s="211">
        <f t="shared" si="39"/>
        <v>4.3330235570230258</v>
      </c>
      <c r="AX43" s="211">
        <f t="shared" si="40"/>
        <v>15.714392823166659</v>
      </c>
      <c r="AY43" s="106">
        <f t="shared" si="41"/>
        <v>9.117989954404436</v>
      </c>
      <c r="AZ43" s="106">
        <f t="shared" si="42"/>
        <v>9.056733964931853</v>
      </c>
      <c r="BA43" s="214">
        <f t="shared" si="43"/>
        <v>3.0743119278261392E-2</v>
      </c>
      <c r="BB43" s="211">
        <f t="shared" si="44"/>
        <v>526.86593476440294</v>
      </c>
      <c r="BC43" s="106">
        <f t="shared" si="45"/>
        <v>520.26953189564074</v>
      </c>
      <c r="BD43" s="106">
        <f t="shared" si="46"/>
        <v>520.20827590616818</v>
      </c>
      <c r="BE43" s="212">
        <f t="shared" si="18"/>
        <v>1.1079457789122029</v>
      </c>
      <c r="BF43" s="100">
        <f t="shared" si="47"/>
        <v>1.0940742107727341</v>
      </c>
      <c r="BG43" s="100">
        <f t="shared" si="19"/>
        <v>1.0939453956216851</v>
      </c>
      <c r="BH43" s="212">
        <f t="shared" si="20"/>
        <v>1226.2894411438333</v>
      </c>
      <c r="BI43" s="212">
        <f t="shared" si="21"/>
        <v>1212.6105467621305</v>
      </c>
      <c r="BJ43" s="212">
        <f t="shared" si="22"/>
        <v>98.884529710298764</v>
      </c>
    </row>
    <row r="44" spans="1:63" s="215" customFormat="1" ht="12.75">
      <c r="A44" s="206">
        <v>1987</v>
      </c>
      <c r="B44" s="207">
        <v>4037.8057352727274</v>
      </c>
      <c r="C44" s="207">
        <v>2454.8373716363635</v>
      </c>
      <c r="D44" s="207">
        <v>510.27781818181819</v>
      </c>
      <c r="E44" s="207">
        <v>935.6258181818182</v>
      </c>
      <c r="F44" s="216"/>
      <c r="G44" s="207">
        <v>396.85381818181816</v>
      </c>
      <c r="H44" s="207">
        <v>259.78909090909093</v>
      </c>
      <c r="I44" s="208">
        <f t="shared" si="2"/>
        <v>3900.741008</v>
      </c>
      <c r="J44" s="209">
        <f t="shared" si="23"/>
        <v>3.170178760727457</v>
      </c>
      <c r="K44" s="209">
        <f t="shared" si="24"/>
        <v>2.9103007000918422</v>
      </c>
      <c r="L44" s="209">
        <f t="shared" si="25"/>
        <v>3.5901316816206021</v>
      </c>
      <c r="M44" s="209">
        <f t="shared" si="26"/>
        <v>3.6704293865905848</v>
      </c>
      <c r="N44" s="209">
        <f t="shared" si="27"/>
        <v>0</v>
      </c>
      <c r="O44" s="209">
        <f t="shared" si="28"/>
        <v>3.3803771434235301</v>
      </c>
      <c r="P44" s="209">
        <f t="shared" si="29"/>
        <v>3.0702255761883683</v>
      </c>
      <c r="Q44" s="209">
        <f t="shared" si="29"/>
        <v>3.1434765834402474</v>
      </c>
      <c r="R44" s="210">
        <v>71.180000000000007</v>
      </c>
      <c r="S44" s="210">
        <v>88.94</v>
      </c>
      <c r="T44" s="210">
        <v>1.41981818181818E-8</v>
      </c>
      <c r="U44" s="211">
        <f t="shared" si="0"/>
        <v>1.0106265818181805E-6</v>
      </c>
      <c r="V44" s="211">
        <f t="shared" si="1"/>
        <v>1.2627862909090892E-6</v>
      </c>
      <c r="W44" s="212">
        <f t="shared" si="4"/>
        <v>2.8806362944324477</v>
      </c>
      <c r="X44" s="212">
        <f t="shared" si="5"/>
        <v>3.2312968195992315</v>
      </c>
      <c r="Y44" s="213">
        <v>3.53</v>
      </c>
      <c r="Z44" s="212">
        <f t="shared" si="31"/>
        <v>1.0352999999999999</v>
      </c>
      <c r="AA44" s="212">
        <v>231.69570216684852</v>
      </c>
      <c r="AB44" s="100">
        <f t="shared" si="6"/>
        <v>3.3169570216684852</v>
      </c>
      <c r="AC44" s="210">
        <v>432.30256536800403</v>
      </c>
      <c r="AD44" s="212">
        <f t="shared" si="7"/>
        <v>5.3230256536800402</v>
      </c>
      <c r="AE44" s="212">
        <f t="shared" si="8"/>
        <v>3.0620870865714838</v>
      </c>
      <c r="AF44" s="212">
        <f t="shared" si="32"/>
        <v>5.3230256536800402</v>
      </c>
      <c r="AG44" s="100">
        <f t="shared" si="33"/>
        <v>3.3169570216684852</v>
      </c>
      <c r="AH44" s="100">
        <f>'Cálculo Pa média harmônica'!M43</f>
        <v>3.0926924572718568</v>
      </c>
      <c r="AI44" s="212">
        <f t="shared" si="9"/>
        <v>2.8806362944324477</v>
      </c>
      <c r="AJ44" s="212">
        <f t="shared" si="10"/>
        <v>3.2312968195992315</v>
      </c>
      <c r="AK44" s="212">
        <f t="shared" si="34"/>
        <v>3.0509327912331474</v>
      </c>
      <c r="AL44" s="212">
        <f t="shared" si="35"/>
        <v>0.57315763434728217</v>
      </c>
      <c r="AM44" s="100">
        <f t="shared" si="36"/>
        <v>0.91979871047544559</v>
      </c>
      <c r="AN44" s="100">
        <f t="shared" si="11"/>
        <v>0.98649731047763256</v>
      </c>
      <c r="AO44" s="211">
        <f t="shared" si="12"/>
        <v>1318.6449702819273</v>
      </c>
      <c r="AP44" s="212">
        <f t="shared" si="13"/>
        <v>0.891479939868144</v>
      </c>
      <c r="AQ44" s="211">
        <f t="shared" si="14"/>
        <v>137.06472727272723</v>
      </c>
      <c r="AR44" s="211">
        <f t="shared" si="37"/>
        <v>25.749401973662927</v>
      </c>
      <c r="AS44" s="106">
        <f t="shared" si="38"/>
        <v>41.322430883889282</v>
      </c>
      <c r="AT44" s="106">
        <f t="shared" si="15"/>
        <v>44.318899847427936</v>
      </c>
      <c r="AU44" s="211">
        <f t="shared" si="16"/>
        <v>137.76602723114948</v>
      </c>
      <c r="AV44" s="211">
        <f t="shared" si="17"/>
        <v>80.397780028549604</v>
      </c>
      <c r="AW44" s="211">
        <f t="shared" si="39"/>
        <v>57.368247202599875</v>
      </c>
      <c r="AX44" s="211">
        <f t="shared" si="40"/>
        <v>-31.618845228936948</v>
      </c>
      <c r="AY44" s="106">
        <f t="shared" si="41"/>
        <v>-16.045816318710592</v>
      </c>
      <c r="AZ44" s="106">
        <f t="shared" si="42"/>
        <v>-13.049347355171939</v>
      </c>
      <c r="BA44" s="214">
        <f t="shared" si="43"/>
        <v>-2.3978285240929417E-2</v>
      </c>
      <c r="BB44" s="211">
        <f t="shared" si="44"/>
        <v>1287.0261250529902</v>
      </c>
      <c r="BC44" s="106">
        <f t="shared" si="45"/>
        <v>1302.5991539632166</v>
      </c>
      <c r="BD44" s="106">
        <f t="shared" si="46"/>
        <v>1305.5956229267554</v>
      </c>
      <c r="BE44" s="212">
        <f t="shared" si="18"/>
        <v>1.0104752812900657</v>
      </c>
      <c r="BF44" s="100">
        <f t="shared" si="47"/>
        <v>1.0227020422409761</v>
      </c>
      <c r="BG44" s="100">
        <f t="shared" si="19"/>
        <v>1.0250546423629696</v>
      </c>
      <c r="BH44" s="212">
        <f t="shared" si="20"/>
        <v>1269.5774584162104</v>
      </c>
      <c r="BI44" s="212">
        <f t="shared" si="21"/>
        <v>1225.3129833347641</v>
      </c>
      <c r="BJ44" s="212">
        <f t="shared" si="22"/>
        <v>96.513448250990066</v>
      </c>
    </row>
    <row r="45" spans="1:63" s="215" customFormat="1" ht="12.75">
      <c r="A45" s="206">
        <v>1988</v>
      </c>
      <c r="B45" s="207">
        <v>29375.630254181819</v>
      </c>
      <c r="C45" s="207">
        <v>16643.516799636363</v>
      </c>
      <c r="D45" s="207">
        <v>3951.0523636363637</v>
      </c>
      <c r="E45" s="207">
        <v>7145.5745454545458</v>
      </c>
      <c r="F45" s="216"/>
      <c r="G45" s="207">
        <v>3427.3610909090908</v>
      </c>
      <c r="H45" s="207">
        <v>1791.8745454545453</v>
      </c>
      <c r="I45" s="208">
        <f t="shared" si="2"/>
        <v>27740.143708727275</v>
      </c>
      <c r="J45" s="209">
        <f t="shared" si="23"/>
        <v>7.275146993221477</v>
      </c>
      <c r="K45" s="209">
        <f t="shared" si="24"/>
        <v>6.7798857031991515</v>
      </c>
      <c r="L45" s="209">
        <f t="shared" si="25"/>
        <v>7.7429435943628571</v>
      </c>
      <c r="M45" s="209">
        <f t="shared" si="26"/>
        <v>7.6372139445022897</v>
      </c>
      <c r="N45" s="209"/>
      <c r="O45" s="209">
        <f t="shared" si="28"/>
        <v>8.6363313993336686</v>
      </c>
      <c r="P45" s="209">
        <f t="shared" si="29"/>
        <v>6.8974202849864215</v>
      </c>
      <c r="Q45" s="209">
        <f t="shared" si="29"/>
        <v>7.1115061604539305</v>
      </c>
      <c r="R45" s="210">
        <v>79.23</v>
      </c>
      <c r="S45" s="210">
        <v>91.72</v>
      </c>
      <c r="T45" s="210">
        <v>9.4938181818181795E-8</v>
      </c>
      <c r="U45" s="211">
        <f t="shared" si="0"/>
        <v>7.5219521454545438E-6</v>
      </c>
      <c r="V45" s="211">
        <f t="shared" si="1"/>
        <v>8.7077300363636344E-6</v>
      </c>
      <c r="W45" s="212">
        <f t="shared" si="4"/>
        <v>7.442859984864123</v>
      </c>
      <c r="X45" s="212">
        <f t="shared" si="5"/>
        <v>6.8956482177953289</v>
      </c>
      <c r="Y45" s="213">
        <v>-6.0000000000002274E-2</v>
      </c>
      <c r="Z45" s="212">
        <f t="shared" si="31"/>
        <v>0.99939999999999996</v>
      </c>
      <c r="AA45" s="212">
        <v>682.3789969229631</v>
      </c>
      <c r="AB45" s="100">
        <f t="shared" si="6"/>
        <v>7.8237899692296313</v>
      </c>
      <c r="AC45" s="210">
        <v>1006.41175477493</v>
      </c>
      <c r="AD45" s="212">
        <f t="shared" si="7"/>
        <v>11.0641175477493</v>
      </c>
      <c r="AE45" s="212">
        <f t="shared" si="8"/>
        <v>7.2795147020427029</v>
      </c>
      <c r="AF45" s="212">
        <f t="shared" si="32"/>
        <v>11.0641175477493</v>
      </c>
      <c r="AG45" s="100">
        <f t="shared" si="33"/>
        <v>7.8237899692296313</v>
      </c>
      <c r="AH45" s="100">
        <f>'Cálculo Pa média harmônica'!M44</f>
        <v>7.2338875217729575</v>
      </c>
      <c r="AI45" s="212">
        <f t="shared" si="9"/>
        <v>7.442859984864123</v>
      </c>
      <c r="AJ45" s="212">
        <f t="shared" si="10"/>
        <v>6.8956482177953289</v>
      </c>
      <c r="AK45" s="212">
        <f t="shared" si="34"/>
        <v>7.1640312806358164</v>
      </c>
      <c r="AL45" s="212">
        <f t="shared" si="35"/>
        <v>0.64750137096050175</v>
      </c>
      <c r="AM45" s="100">
        <f t="shared" si="36"/>
        <v>0.91567275052262453</v>
      </c>
      <c r="AN45" s="100">
        <f t="shared" si="11"/>
        <v>0.99034319500726498</v>
      </c>
      <c r="AO45" s="211">
        <f t="shared" si="12"/>
        <v>4035.3830518315635</v>
      </c>
      <c r="AP45" s="212">
        <f t="shared" si="13"/>
        <v>1.0793561025425611</v>
      </c>
      <c r="AQ45" s="211">
        <f t="shared" si="14"/>
        <v>1635.4865454545454</v>
      </c>
      <c r="AR45" s="211">
        <f t="shared" si="37"/>
        <v>147.81897773557563</v>
      </c>
      <c r="AS45" s="106">
        <f t="shared" si="38"/>
        <v>209.04019048144048</v>
      </c>
      <c r="AT45" s="106">
        <f t="shared" si="15"/>
        <v>226.08680886065301</v>
      </c>
      <c r="AU45" s="211">
        <f t="shared" si="16"/>
        <v>460.4897979914989</v>
      </c>
      <c r="AV45" s="211">
        <f t="shared" si="17"/>
        <v>259.85585239547532</v>
      </c>
      <c r="AW45" s="211">
        <f t="shared" si="39"/>
        <v>200.63394559602358</v>
      </c>
      <c r="AX45" s="211">
        <f t="shared" si="40"/>
        <v>-52.81496786044795</v>
      </c>
      <c r="AY45" s="106">
        <f t="shared" si="41"/>
        <v>8.4062448854168963</v>
      </c>
      <c r="AZ45" s="106">
        <f t="shared" si="42"/>
        <v>25.452863264629428</v>
      </c>
      <c r="BA45" s="214">
        <f t="shared" si="43"/>
        <v>-1.3087968894669491E-2</v>
      </c>
      <c r="BB45" s="211">
        <f t="shared" si="44"/>
        <v>3982.5680839711158</v>
      </c>
      <c r="BC45" s="106">
        <f t="shared" si="45"/>
        <v>4043.7892967169805</v>
      </c>
      <c r="BD45" s="106">
        <f t="shared" si="46"/>
        <v>4060.8359150961928</v>
      </c>
      <c r="BE45" s="212">
        <f t="shared" si="18"/>
        <v>0.98631988388666736</v>
      </c>
      <c r="BF45" s="100">
        <f t="shared" si="47"/>
        <v>1.0014818844284614</v>
      </c>
      <c r="BG45" s="100">
        <f t="shared" si="19"/>
        <v>1.0057036374044157</v>
      </c>
      <c r="BH45" s="212">
        <f t="shared" si="20"/>
        <v>1268.8157119411608</v>
      </c>
      <c r="BI45" s="212">
        <f t="shared" si="21"/>
        <v>1208.5505594475705</v>
      </c>
      <c r="BJ45" s="212">
        <f t="shared" si="22"/>
        <v>95.250283242363807</v>
      </c>
    </row>
    <row r="46" spans="1:63" s="93" customFormat="1" ht="12.75">
      <c r="A46" s="49">
        <v>1989</v>
      </c>
      <c r="B46" s="107">
        <v>425595.31039345457</v>
      </c>
      <c r="C46" s="107">
        <v>230559.94493890909</v>
      </c>
      <c r="D46" s="107">
        <v>65947.811636363636</v>
      </c>
      <c r="E46" s="107">
        <v>114326.46290909091</v>
      </c>
      <c r="F46" s="108"/>
      <c r="G46" s="107">
        <v>38004</v>
      </c>
      <c r="H46" s="107">
        <v>23242.909090909092</v>
      </c>
      <c r="I46" s="103">
        <f t="shared" si="2"/>
        <v>410834.21948436362</v>
      </c>
      <c r="J46" s="124">
        <f t="shared" si="23"/>
        <v>14.488040144529945</v>
      </c>
      <c r="K46" s="124">
        <f t="shared" si="24"/>
        <v>13.852838178043386</v>
      </c>
      <c r="L46" s="124">
        <f t="shared" si="25"/>
        <v>16.691201626006382</v>
      </c>
      <c r="M46" s="124">
        <f t="shared" si="26"/>
        <v>15.999617970792348</v>
      </c>
      <c r="N46" s="124"/>
      <c r="O46" s="124">
        <f t="shared" si="28"/>
        <v>11.088414378281813</v>
      </c>
      <c r="P46" s="124">
        <f t="shared" si="29"/>
        <v>12.971281471612766</v>
      </c>
      <c r="Q46" s="124">
        <f t="shared" si="29"/>
        <v>14.810097013128011</v>
      </c>
      <c r="R46" s="99">
        <v>81.069999999999993</v>
      </c>
      <c r="S46" s="99">
        <v>98.41</v>
      </c>
      <c r="T46" s="99">
        <v>1.0251515151515199E-6</v>
      </c>
      <c r="U46" s="106">
        <f t="shared" si="0"/>
        <v>8.3109033333333713E-5</v>
      </c>
      <c r="V46" s="106">
        <f t="shared" si="1"/>
        <v>1.0088516060606108E-4</v>
      </c>
      <c r="W46" s="100">
        <f t="shared" si="4"/>
        <v>11.048864939077795</v>
      </c>
      <c r="X46" s="100">
        <f t="shared" si="5"/>
        <v>11.585701461203191</v>
      </c>
      <c r="Y46" s="98">
        <v>3.16</v>
      </c>
      <c r="Z46" s="100">
        <f t="shared" si="31"/>
        <v>1.0316000000000001</v>
      </c>
      <c r="AA46" s="100">
        <v>1286.8958821448907</v>
      </c>
      <c r="AB46" s="100">
        <f t="shared" si="6"/>
        <v>13.868958821448906</v>
      </c>
      <c r="AC46" s="99">
        <v>1759.15625943143</v>
      </c>
      <c r="AD46" s="100">
        <f t="shared" si="7"/>
        <v>18.591562594314301</v>
      </c>
      <c r="AE46" s="100">
        <f t="shared" si="8"/>
        <v>14.044242094348531</v>
      </c>
      <c r="AF46" s="100">
        <f t="shared" si="32"/>
        <v>18.591562594314301</v>
      </c>
      <c r="AG46" s="100">
        <f t="shared" si="33"/>
        <v>13.868958821448906</v>
      </c>
      <c r="AH46" s="100">
        <f>'Cálculo Pa média harmônica'!M45</f>
        <v>14.230270828759314</v>
      </c>
      <c r="AI46" s="100">
        <f t="shared" si="9"/>
        <v>11.048864939077795</v>
      </c>
      <c r="AJ46" s="100">
        <f t="shared" si="10"/>
        <v>11.585701461203191</v>
      </c>
      <c r="AK46" s="100">
        <f t="shared" si="34"/>
        <v>11.314099640241389</v>
      </c>
      <c r="AL46" s="100">
        <f t="shared" si="35"/>
        <v>0.60856098473946907</v>
      </c>
      <c r="AM46" s="100">
        <f t="shared" si="36"/>
        <v>0.81578579804733975</v>
      </c>
      <c r="AN46" s="100">
        <f t="shared" si="11"/>
        <v>0.79507268529110797</v>
      </c>
      <c r="AO46" s="106">
        <f t="shared" si="12"/>
        <v>30303.900170213965</v>
      </c>
      <c r="AP46" s="100">
        <f t="shared" si="13"/>
        <v>0.95366387405000119</v>
      </c>
      <c r="AQ46" s="106">
        <f t="shared" si="14"/>
        <v>14761.090909090908</v>
      </c>
      <c r="AR46" s="106">
        <f t="shared" si="37"/>
        <v>793.9672006701129</v>
      </c>
      <c r="AS46" s="106">
        <f t="shared" si="38"/>
        <v>1064.3258155949156</v>
      </c>
      <c r="AT46" s="106">
        <f t="shared" si="15"/>
        <v>1037.3021769381091</v>
      </c>
      <c r="AU46" s="106">
        <f t="shared" si="16"/>
        <v>3439.6293383573611</v>
      </c>
      <c r="AV46" s="106">
        <f t="shared" si="17"/>
        <v>2006.1719325965855</v>
      </c>
      <c r="AW46" s="106">
        <f t="shared" si="39"/>
        <v>1433.4574057607756</v>
      </c>
      <c r="AX46" s="109">
        <f t="shared" si="40"/>
        <v>-639.4902050906627</v>
      </c>
      <c r="AY46" s="106">
        <f t="shared" si="41"/>
        <v>-369.13159016585996</v>
      </c>
      <c r="AZ46" s="106">
        <f t="shared" si="42"/>
        <v>-396.15522882266646</v>
      </c>
      <c r="BA46" s="110">
        <f t="shared" si="43"/>
        <v>-2.110257100566958E-2</v>
      </c>
      <c r="BB46" s="106">
        <f t="shared" si="44"/>
        <v>29664.409965123301</v>
      </c>
      <c r="BC46" s="106">
        <f t="shared" si="45"/>
        <v>29934.768580048105</v>
      </c>
      <c r="BD46" s="106">
        <f t="shared" si="46"/>
        <v>29907.744941391298</v>
      </c>
      <c r="BE46" s="100">
        <f t="shared" si="18"/>
        <v>1.0098305877505513</v>
      </c>
      <c r="BF46" s="100">
        <f t="shared" si="47"/>
        <v>1.0190340878145649</v>
      </c>
      <c r="BG46" s="100">
        <f t="shared" si="19"/>
        <v>1.0181141538957699</v>
      </c>
      <c r="BH46" s="100">
        <f t="shared" si="20"/>
        <v>1308.9102884385015</v>
      </c>
      <c r="BI46" s="100">
        <f t="shared" si="21"/>
        <v>1220.4313217731979</v>
      </c>
      <c r="BJ46" s="100">
        <f t="shared" si="22"/>
        <v>93.240257376931694</v>
      </c>
    </row>
    <row r="47" spans="1:63" s="115" customFormat="1">
      <c r="A47" s="125">
        <v>1990</v>
      </c>
      <c r="B47" s="126">
        <f t="shared" ref="B47:H47" si="48">B50*1000000</f>
        <v>11548794.545454547</v>
      </c>
      <c r="C47" s="126">
        <f t="shared" si="48"/>
        <v>6848723.6363636367</v>
      </c>
      <c r="D47" s="126">
        <f t="shared" si="48"/>
        <v>2227868.7272727275</v>
      </c>
      <c r="E47" s="126">
        <f t="shared" si="48"/>
        <v>2386394.9090909087</v>
      </c>
      <c r="F47" s="126">
        <f t="shared" si="48"/>
        <v>-57000</v>
      </c>
      <c r="G47" s="126">
        <f t="shared" si="48"/>
        <v>946682.18181818177</v>
      </c>
      <c r="H47" s="126">
        <f t="shared" si="48"/>
        <v>803607.27272727271</v>
      </c>
      <c r="I47" s="127">
        <f t="shared" si="2"/>
        <v>11405987.272727272</v>
      </c>
      <c r="J47" s="128">
        <f>(B47/B46)</f>
        <v>27.135624532088737</v>
      </c>
      <c r="K47" s="128">
        <f t="shared" si="24"/>
        <v>29.704741810978167</v>
      </c>
      <c r="L47" s="128">
        <f t="shared" si="25"/>
        <v>33.782299548576383</v>
      </c>
      <c r="M47" s="128">
        <f t="shared" si="26"/>
        <v>20.87351299399948</v>
      </c>
      <c r="N47" s="114"/>
      <c r="O47" s="128">
        <f t="shared" si="28"/>
        <v>24.910066882911845</v>
      </c>
      <c r="P47" s="128">
        <f t="shared" si="29"/>
        <v>34.574298319722139</v>
      </c>
      <c r="Q47" s="128">
        <f t="shared" si="29"/>
        <v>27.762992301475958</v>
      </c>
      <c r="R47" s="128">
        <v>79.3</v>
      </c>
      <c r="S47" s="128">
        <v>106.5</v>
      </c>
      <c r="T47" s="128">
        <v>2.4695E-5</v>
      </c>
      <c r="U47" s="129">
        <f t="shared" si="0"/>
        <v>1.9583134999999999E-3</v>
      </c>
      <c r="V47" s="129">
        <f t="shared" si="1"/>
        <v>2.6300174999999999E-3</v>
      </c>
      <c r="W47" s="130">
        <f t="shared" si="4"/>
        <v>23.563184667851882</v>
      </c>
      <c r="X47" s="130">
        <f t="shared" si="5"/>
        <v>26.069418774776587</v>
      </c>
      <c r="Y47" s="131">
        <v>-4.3499999999999943</v>
      </c>
      <c r="Z47" s="130">
        <f t="shared" si="31"/>
        <v>0.95650000000000002</v>
      </c>
      <c r="AA47" s="130">
        <v>2967.8264677369457</v>
      </c>
      <c r="AB47" s="100">
        <f t="shared" si="6"/>
        <v>30.678264677369455</v>
      </c>
      <c r="AC47" s="128">
        <v>1651.01</v>
      </c>
      <c r="AD47" s="100">
        <f t="shared" si="7"/>
        <v>17.510100000000001</v>
      </c>
      <c r="AE47" s="130">
        <f t="shared" si="8"/>
        <v>28.369706776883156</v>
      </c>
      <c r="AF47" s="130">
        <f>(AD47)</f>
        <v>17.510100000000001</v>
      </c>
      <c r="AG47" s="100">
        <f t="shared" si="33"/>
        <v>30.678264677369455</v>
      </c>
      <c r="AH47" s="100">
        <f>'Cálculo Pa média harmônica'!M46</f>
        <v>28.677623530558023</v>
      </c>
      <c r="AI47" s="130">
        <f t="shared" si="9"/>
        <v>23.563184667851882</v>
      </c>
      <c r="AJ47" s="130">
        <f t="shared" si="10"/>
        <v>26.069418774776587</v>
      </c>
      <c r="AK47" s="100">
        <f t="shared" si="34"/>
        <v>24.784643002747199</v>
      </c>
      <c r="AL47" s="100">
        <f t="shared" si="35"/>
        <v>1.4154483985098427</v>
      </c>
      <c r="AM47" s="100">
        <f t="shared" si="36"/>
        <v>0.80788934000658041</v>
      </c>
      <c r="AN47" s="100">
        <f t="shared" si="11"/>
        <v>0.86425023943624268</v>
      </c>
      <c r="AO47" s="129">
        <f t="shared" si="12"/>
        <v>407081.91439133929</v>
      </c>
      <c r="AP47" s="100">
        <f>(AI47/AJ47)</f>
        <v>0.90386306159807417</v>
      </c>
      <c r="AQ47" s="129">
        <f t="shared" si="14"/>
        <v>143074.90909090906</v>
      </c>
      <c r="AR47" s="129">
        <f t="shared" si="37"/>
        <v>8170.9932605130207</v>
      </c>
      <c r="AS47" s="106">
        <f t="shared" si="38"/>
        <v>4663.7223648589106</v>
      </c>
      <c r="AT47" s="106">
        <f t="shared" si="15"/>
        <v>4989.0782943870045</v>
      </c>
      <c r="AU47" s="129">
        <f t="shared" si="16"/>
        <v>40176.325703111557</v>
      </c>
      <c r="AV47" s="129">
        <f t="shared" si="17"/>
        <v>30825.668944518293</v>
      </c>
      <c r="AW47" s="129">
        <f t="shared" si="39"/>
        <v>9350.6567585932644</v>
      </c>
      <c r="AX47" s="129">
        <f>(AR47-AW47)</f>
        <v>-1179.6634980802437</v>
      </c>
      <c r="AY47" s="106">
        <f t="shared" si="41"/>
        <v>-4686.9343937343538</v>
      </c>
      <c r="AZ47" s="106">
        <f t="shared" si="42"/>
        <v>-4361.5784642062599</v>
      </c>
      <c r="BA47" s="132">
        <f t="shared" si="43"/>
        <v>-2.8978528801606252E-3</v>
      </c>
      <c r="BB47" s="129">
        <f t="shared" si="44"/>
        <v>405902.25089325907</v>
      </c>
      <c r="BC47" s="106">
        <f t="shared" si="45"/>
        <v>402394.97999760491</v>
      </c>
      <c r="BD47" s="106">
        <f t="shared" si="46"/>
        <v>402720.33592713304</v>
      </c>
      <c r="BE47" s="130">
        <f t="shared" si="18"/>
        <v>0.95372820372012646</v>
      </c>
      <c r="BF47" s="100">
        <f t="shared" si="47"/>
        <v>0.94548734483375441</v>
      </c>
      <c r="BG47" s="100">
        <f t="shared" si="19"/>
        <v>0.94625181737746578</v>
      </c>
      <c r="BH47" s="130">
        <f t="shared" si="20"/>
        <v>1251.9726908914267</v>
      </c>
      <c r="BI47" s="130">
        <f t="shared" si="21"/>
        <v>1163.9597722785315</v>
      </c>
      <c r="BJ47" s="130">
        <f>(BI47/BH47)*100</f>
        <v>92.97006082854503</v>
      </c>
      <c r="BK47" s="93"/>
    </row>
    <row r="49" spans="2:43">
      <c r="AQ49" s="135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AE46"/>
  <sheetViews>
    <sheetView workbookViewId="0">
      <selection activeCell="J21" sqref="J21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1" t="s">
        <v>25</v>
      </c>
      <c r="L1" s="17"/>
      <c r="M1" s="17"/>
      <c r="N1" s="17"/>
      <c r="O1" s="17"/>
      <c r="P1" s="17"/>
      <c r="Q1" s="17"/>
      <c r="R1" s="28" t="s">
        <v>27</v>
      </c>
      <c r="S1" s="17"/>
      <c r="T1" s="17"/>
      <c r="U1" s="17"/>
      <c r="V1" s="17"/>
      <c r="W1" s="17"/>
      <c r="X1" s="18"/>
      <c r="Y1" s="21" t="s">
        <v>28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22" t="s">
        <v>26</v>
      </c>
      <c r="L2" s="12"/>
      <c r="M2" s="12"/>
      <c r="N2" s="12"/>
      <c r="O2" s="12"/>
      <c r="P2" s="12"/>
      <c r="Q2" s="12"/>
      <c r="R2" s="22" t="s">
        <v>29</v>
      </c>
      <c r="S2" s="12"/>
      <c r="T2" s="12"/>
      <c r="U2" s="12"/>
      <c r="V2" s="12"/>
      <c r="W2" s="12"/>
      <c r="X2" s="20"/>
      <c r="Y2" s="22" t="s">
        <v>26</v>
      </c>
      <c r="Z2" s="12"/>
      <c r="AA2" s="12"/>
      <c r="AB2" s="12"/>
      <c r="AC2" s="12"/>
      <c r="AD2" s="12"/>
      <c r="AE2" s="12"/>
    </row>
    <row r="3" spans="1:31" ht="52.5" thickBot="1">
      <c r="A3" s="2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9" t="s">
        <v>24</v>
      </c>
      <c r="K3" s="16" t="s">
        <v>16</v>
      </c>
      <c r="L3" s="13" t="s">
        <v>17</v>
      </c>
      <c r="M3" s="13" t="s">
        <v>18</v>
      </c>
      <c r="N3" s="13" t="s">
        <v>19</v>
      </c>
      <c r="O3" s="13" t="s">
        <v>24</v>
      </c>
      <c r="P3" s="13" t="s">
        <v>21</v>
      </c>
      <c r="Q3" s="13" t="s">
        <v>22</v>
      </c>
      <c r="R3" s="16" t="s">
        <v>16</v>
      </c>
      <c r="S3" s="13" t="s">
        <v>17</v>
      </c>
      <c r="T3" s="13" t="s">
        <v>18</v>
      </c>
      <c r="U3" s="13" t="s">
        <v>19</v>
      </c>
      <c r="V3" s="13" t="s">
        <v>24</v>
      </c>
      <c r="W3" s="13" t="s">
        <v>21</v>
      </c>
      <c r="X3" s="13" t="s">
        <v>22</v>
      </c>
      <c r="Y3" s="16" t="s">
        <v>16</v>
      </c>
      <c r="Z3" s="13" t="s">
        <v>17</v>
      </c>
      <c r="AA3" s="13" t="s">
        <v>18</v>
      </c>
      <c r="AB3" s="13" t="s">
        <v>19</v>
      </c>
      <c r="AC3" s="13" t="s">
        <v>24</v>
      </c>
      <c r="AD3" s="13" t="s">
        <v>21</v>
      </c>
      <c r="AE3" s="13" t="s">
        <v>22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293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4" t="s">
        <v>40</v>
      </c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P18" s="260"/>
      <c r="Q18" s="261"/>
      <c r="R18" s="262"/>
      <c r="S18" s="342" t="s">
        <v>52</v>
      </c>
      <c r="T18" s="342"/>
      <c r="U18" s="342"/>
      <c r="V18" s="342"/>
      <c r="W18" s="342"/>
      <c r="X18" s="342"/>
      <c r="Y18" s="342"/>
      <c r="Z18" s="343"/>
      <c r="AA18" s="339" t="s">
        <v>53</v>
      </c>
      <c r="AB18" s="340"/>
      <c r="AC18" s="341"/>
    </row>
    <row r="19" spans="1:30" ht="52.5" thickBot="1">
      <c r="B19" s="179" t="s">
        <v>50</v>
      </c>
      <c r="C19" s="179" t="s">
        <v>51</v>
      </c>
      <c r="D19" s="180" t="s">
        <v>30</v>
      </c>
      <c r="E19" s="180" t="s">
        <v>31</v>
      </c>
      <c r="F19" s="180" t="s">
        <v>32</v>
      </c>
      <c r="G19" s="181" t="s">
        <v>33</v>
      </c>
      <c r="H19" s="181" t="s">
        <v>34</v>
      </c>
      <c r="I19" s="181" t="s">
        <v>37</v>
      </c>
      <c r="J19" s="300" t="s">
        <v>168</v>
      </c>
      <c r="K19" s="257" t="s">
        <v>129</v>
      </c>
      <c r="L19" s="56" t="s">
        <v>66</v>
      </c>
      <c r="M19" s="186" t="s">
        <v>93</v>
      </c>
      <c r="N19" s="185" t="s">
        <v>94</v>
      </c>
      <c r="O19" s="258" t="s">
        <v>131</v>
      </c>
      <c r="P19" s="254" t="s">
        <v>38</v>
      </c>
      <c r="Q19" s="263" t="s">
        <v>39</v>
      </c>
      <c r="R19" s="263" t="s">
        <v>90</v>
      </c>
      <c r="S19" s="133" t="s">
        <v>41</v>
      </c>
      <c r="T19" s="57" t="s">
        <v>42</v>
      </c>
      <c r="U19" s="57" t="s">
        <v>43</v>
      </c>
      <c r="V19" s="57" t="s">
        <v>44</v>
      </c>
      <c r="W19" s="54" t="s">
        <v>45</v>
      </c>
      <c r="X19" s="58" t="s">
        <v>46</v>
      </c>
      <c r="Y19" s="58" t="s">
        <v>47</v>
      </c>
      <c r="Z19" s="59" t="s">
        <v>48</v>
      </c>
      <c r="AA19" s="290" t="s">
        <v>49</v>
      </c>
      <c r="AB19" s="61" t="s">
        <v>16</v>
      </c>
      <c r="AC19" s="62" t="s">
        <v>55</v>
      </c>
      <c r="AD19" s="63" t="s">
        <v>54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0"/>
      <c r="Q20" s="201"/>
      <c r="R20" s="202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1.0900448492345458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1.3212939007767832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2"/>
      <c r="M32" s="178"/>
    </row>
    <row r="33" spans="1:14" ht="3.75" customHeight="1"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</row>
    <row r="34" spans="1:14"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</row>
    <row r="35" spans="1:14"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40"/>
      <c r="M35" s="240"/>
      <c r="N35" s="240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2"/>
      <c r="M36" s="178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78"/>
      <c r="L37" s="48"/>
      <c r="M37" s="178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78"/>
      <c r="L38" s="48"/>
      <c r="M38" s="178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78"/>
      <c r="L39" s="48"/>
      <c r="M39" s="178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78"/>
      <c r="L40" s="48"/>
      <c r="M40" s="178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78"/>
      <c r="L41" s="48"/>
      <c r="M41" s="178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78"/>
      <c r="L42" s="48"/>
      <c r="M42" s="178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78"/>
      <c r="L43" s="48"/>
      <c r="M43" s="178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78"/>
      <c r="L44" s="48"/>
      <c r="M44" s="178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78"/>
      <c r="L45" s="48"/>
      <c r="M45" s="178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78"/>
      <c r="L46" s="48"/>
      <c r="M46" s="178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BG76"/>
  <sheetViews>
    <sheetView zoomScaleNormal="100"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X3" sqref="X3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25</v>
      </c>
      <c r="K1" s="17"/>
      <c r="L1" s="17"/>
      <c r="M1" s="17"/>
      <c r="N1" s="17"/>
      <c r="O1" s="17"/>
      <c r="P1" s="28" t="s">
        <v>27</v>
      </c>
      <c r="Q1" s="17"/>
      <c r="R1" s="17"/>
      <c r="S1" s="17"/>
      <c r="T1" s="17"/>
      <c r="U1" s="18"/>
      <c r="V1" s="21" t="s">
        <v>28</v>
      </c>
      <c r="W1" s="17"/>
      <c r="X1" s="17"/>
      <c r="Y1" s="17"/>
      <c r="Z1" s="17"/>
      <c r="AA1" s="17"/>
    </row>
    <row r="2" spans="1:59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22" t="s">
        <v>29</v>
      </c>
      <c r="Q2" s="12"/>
      <c r="R2" s="12"/>
      <c r="S2" s="12"/>
      <c r="T2" s="12"/>
      <c r="U2" s="20"/>
      <c r="V2" s="22" t="s">
        <v>26</v>
      </c>
      <c r="W2" s="12"/>
      <c r="X2" s="12"/>
      <c r="Y2" s="12"/>
      <c r="Z2" s="12"/>
      <c r="AA2" s="12"/>
    </row>
    <row r="3" spans="1:59" ht="52.5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21</v>
      </c>
      <c r="G3" s="30" t="s">
        <v>22</v>
      </c>
      <c r="H3" s="31" t="s">
        <v>23</v>
      </c>
      <c r="I3" s="302" t="s">
        <v>172</v>
      </c>
      <c r="J3" s="72" t="s">
        <v>16</v>
      </c>
      <c r="K3" s="66" t="s">
        <v>17</v>
      </c>
      <c r="L3" s="66" t="s">
        <v>18</v>
      </c>
      <c r="M3" s="66" t="s">
        <v>19</v>
      </c>
      <c r="N3" s="66" t="s">
        <v>21</v>
      </c>
      <c r="O3" s="66" t="s">
        <v>22</v>
      </c>
      <c r="P3" s="72" t="s">
        <v>16</v>
      </c>
      <c r="Q3" s="66" t="s">
        <v>17</v>
      </c>
      <c r="R3" s="66" t="s">
        <v>18</v>
      </c>
      <c r="S3" s="66" t="s">
        <v>19</v>
      </c>
      <c r="T3" s="66" t="s">
        <v>21</v>
      </c>
      <c r="U3" s="66" t="s">
        <v>22</v>
      </c>
      <c r="V3" s="72" t="s">
        <v>16</v>
      </c>
      <c r="W3" s="66" t="s">
        <v>17</v>
      </c>
      <c r="X3" s="66" t="s">
        <v>18</v>
      </c>
      <c r="Y3" s="66" t="s">
        <v>19</v>
      </c>
      <c r="Z3" s="66" t="s">
        <v>21</v>
      </c>
      <c r="AA3" s="66" t="s">
        <v>22</v>
      </c>
    </row>
    <row r="4" spans="1:59" s="88" customFormat="1" ht="12.75">
      <c r="A4" s="85">
        <v>1996</v>
      </c>
      <c r="B4" s="86">
        <v>854763.607812398</v>
      </c>
      <c r="C4" s="86">
        <v>556941.73631278705</v>
      </c>
      <c r="D4" s="86">
        <v>168822.87727164611</v>
      </c>
      <c r="E4" s="86">
        <v>159333.52483663801</v>
      </c>
      <c r="F4" s="86">
        <v>57527.3831143883</v>
      </c>
      <c r="G4" s="86">
        <v>76119.962709045605</v>
      </c>
      <c r="H4" s="84">
        <f t="shared" ref="H4:H29" si="0">SUM(C4:E4)</f>
        <v>885098.13842107123</v>
      </c>
      <c r="I4" s="84">
        <v>-11741.9510140161</v>
      </c>
      <c r="J4" s="87">
        <v>2.2088640505145696</v>
      </c>
      <c r="K4" s="87">
        <v>3.2365808056054712</v>
      </c>
      <c r="L4" s="87">
        <v>-1.8257395592624404</v>
      </c>
      <c r="M4" s="87">
        <v>1.1955211401679211</v>
      </c>
      <c r="N4" s="87">
        <v>-0.41986446824197055</v>
      </c>
      <c r="O4" s="87">
        <v>5.5943151590062801</v>
      </c>
      <c r="P4" s="90">
        <f>(J4/100+1)</f>
        <v>1.0220886405051457</v>
      </c>
      <c r="Q4" s="90">
        <f t="shared" ref="Q4:U19" si="1">(K4/100+1)</f>
        <v>1.0323658080560547</v>
      </c>
      <c r="R4" s="90">
        <f t="shared" si="1"/>
        <v>0.9817426044073756</v>
      </c>
      <c r="S4" s="90">
        <f t="shared" si="1"/>
        <v>1.0119552114016792</v>
      </c>
      <c r="T4" s="90">
        <f t="shared" si="1"/>
        <v>0.99580135531758029</v>
      </c>
      <c r="U4" s="90">
        <f>(O4/100+1)</f>
        <v>1.0559431515900628</v>
      </c>
      <c r="V4" s="90"/>
      <c r="W4" s="90"/>
      <c r="X4" s="90"/>
      <c r="Y4" s="90"/>
      <c r="Z4" s="90"/>
      <c r="AA4" s="90"/>
    </row>
    <row r="5" spans="1:59" s="48" customFormat="1" ht="12.75">
      <c r="A5" s="83">
        <v>1997</v>
      </c>
      <c r="B5" s="80">
        <v>952089.19608881092</v>
      </c>
      <c r="C5" s="80">
        <v>621805.92830762896</v>
      </c>
      <c r="D5" s="80">
        <v>185993.43122636288</v>
      </c>
      <c r="E5" s="80">
        <v>182067.075576267</v>
      </c>
      <c r="F5" s="80">
        <v>66490.573118046406</v>
      </c>
      <c r="G5" s="80">
        <v>91329.724399258994</v>
      </c>
      <c r="H5" s="84">
        <f t="shared" si="0"/>
        <v>989866.43511025887</v>
      </c>
      <c r="I5" s="84">
        <v>-12938.0877402351</v>
      </c>
      <c r="J5" s="89">
        <v>3.3948459853159418</v>
      </c>
      <c r="K5" s="89">
        <v>3.0329738792639338</v>
      </c>
      <c r="L5" s="89">
        <v>1.2464328671492941</v>
      </c>
      <c r="M5" s="89">
        <v>8.418114381097741</v>
      </c>
      <c r="N5" s="89">
        <v>11.019288717273001</v>
      </c>
      <c r="O5" s="89">
        <v>14.595076905645389</v>
      </c>
      <c r="P5" s="90">
        <f t="shared" ref="P5:P24" si="2">(J5/100+1)</f>
        <v>1.0339484598531594</v>
      </c>
      <c r="Q5" s="90">
        <f t="shared" si="1"/>
        <v>1.0303297387926393</v>
      </c>
      <c r="R5" s="90">
        <f t="shared" si="1"/>
        <v>1.0124643286714929</v>
      </c>
      <c r="S5" s="90">
        <f t="shared" si="1"/>
        <v>1.0841811438109774</v>
      </c>
      <c r="T5" s="90">
        <f t="shared" si="1"/>
        <v>1.11019288717273</v>
      </c>
      <c r="U5" s="90">
        <f t="shared" si="1"/>
        <v>1.1459507690564539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3">
        <v>1998</v>
      </c>
      <c r="B6" s="80">
        <v>1002351.019213479</v>
      </c>
      <c r="C6" s="80">
        <v>642931.00539023301</v>
      </c>
      <c r="D6" s="80">
        <v>201177.177894494</v>
      </c>
      <c r="E6" s="80">
        <v>185859.41916958211</v>
      </c>
      <c r="F6" s="80">
        <v>70470.29176008761</v>
      </c>
      <c r="G6" s="80">
        <v>94302.031812068803</v>
      </c>
      <c r="H6" s="84">
        <f t="shared" si="0"/>
        <v>1029967.6024543091</v>
      </c>
      <c r="I6" s="84">
        <v>-3784.8431888494997</v>
      </c>
      <c r="J6" s="89">
        <v>0.3380979019523167</v>
      </c>
      <c r="K6" s="89">
        <v>-0.72001365514836602</v>
      </c>
      <c r="L6" s="89">
        <v>3.2217667269631933</v>
      </c>
      <c r="M6" s="89">
        <v>-0.16384079036082522</v>
      </c>
      <c r="N6" s="89">
        <v>4.9082053203446385</v>
      </c>
      <c r="O6" s="89">
        <v>-5.6661236631327938E-2</v>
      </c>
      <c r="P6" s="90">
        <f t="shared" si="2"/>
        <v>1.0033809790195232</v>
      </c>
      <c r="Q6" s="90">
        <f t="shared" si="1"/>
        <v>0.99279986344851634</v>
      </c>
      <c r="R6" s="90">
        <f t="shared" si="1"/>
        <v>1.0322176672696319</v>
      </c>
      <c r="S6" s="90">
        <f t="shared" si="1"/>
        <v>0.99836159209639175</v>
      </c>
      <c r="T6" s="90">
        <f t="shared" si="1"/>
        <v>1.0490820532034464</v>
      </c>
      <c r="U6" s="90">
        <f t="shared" si="1"/>
        <v>0.99943338763368672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3">
        <v>1999</v>
      </c>
      <c r="B7" s="80">
        <v>1087710.456053993</v>
      </c>
      <c r="C7" s="80">
        <v>703532.42216893693</v>
      </c>
      <c r="D7" s="80">
        <v>215178.3959772219</v>
      </c>
      <c r="E7" s="80">
        <v>185088.01145095611</v>
      </c>
      <c r="F7" s="80">
        <v>104038.3984802151</v>
      </c>
      <c r="G7" s="80">
        <v>124186.820162843</v>
      </c>
      <c r="H7" s="84">
        <f t="shared" si="0"/>
        <v>1103798.8295971151</v>
      </c>
      <c r="I7" s="84">
        <v>4060.0481395056995</v>
      </c>
      <c r="J7" s="89">
        <v>0.46793756667951047</v>
      </c>
      <c r="K7" s="89">
        <v>0.37825757070713006</v>
      </c>
      <c r="L7" s="89">
        <v>1.6882063055398744</v>
      </c>
      <c r="M7" s="89">
        <v>-8.8753023735919321</v>
      </c>
      <c r="N7" s="89">
        <v>5.7062895860952256</v>
      </c>
      <c r="O7" s="89">
        <v>-15.094145488218969</v>
      </c>
      <c r="P7" s="90">
        <f t="shared" si="2"/>
        <v>1.0046793756667951</v>
      </c>
      <c r="Q7" s="90">
        <f t="shared" si="1"/>
        <v>1.0037825757070713</v>
      </c>
      <c r="R7" s="90">
        <f t="shared" si="1"/>
        <v>1.0168820630553987</v>
      </c>
      <c r="S7" s="90">
        <f t="shared" si="1"/>
        <v>0.91124697626408069</v>
      </c>
      <c r="T7" s="90">
        <f t="shared" si="1"/>
        <v>1.0570628958609523</v>
      </c>
      <c r="U7" s="90">
        <f t="shared" si="1"/>
        <v>0.84905854511781031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3">
        <v>2000</v>
      </c>
      <c r="B8" s="80">
        <v>1199092.07094021</v>
      </c>
      <c r="C8" s="80">
        <v>774525.94812310697</v>
      </c>
      <c r="D8" s="80">
        <v>225043.75019433501</v>
      </c>
      <c r="E8" s="80">
        <v>219487.6645917641</v>
      </c>
      <c r="F8" s="80">
        <v>122164.07582171899</v>
      </c>
      <c r="G8" s="80">
        <v>149307.50751354202</v>
      </c>
      <c r="H8" s="84">
        <f t="shared" si="0"/>
        <v>1219057.3629092062</v>
      </c>
      <c r="I8" s="84">
        <v>7178.1397228262995</v>
      </c>
      <c r="J8" s="89">
        <v>4.3879494436487976</v>
      </c>
      <c r="K8" s="89">
        <v>4.0326324095993682</v>
      </c>
      <c r="L8" s="89">
        <v>-0.15126703488873572</v>
      </c>
      <c r="M8" s="89">
        <v>4.8131915912941192</v>
      </c>
      <c r="N8" s="89">
        <v>12.860549342006976</v>
      </c>
      <c r="O8" s="89">
        <v>10.798586695140644</v>
      </c>
      <c r="P8" s="90">
        <f t="shared" si="2"/>
        <v>1.043879494436488</v>
      </c>
      <c r="Q8" s="90">
        <f t="shared" si="1"/>
        <v>1.0403263240959937</v>
      </c>
      <c r="R8" s="90">
        <f t="shared" si="1"/>
        <v>0.99848732965111264</v>
      </c>
      <c r="S8" s="90">
        <f t="shared" si="1"/>
        <v>1.0481319159129412</v>
      </c>
      <c r="T8" s="90">
        <f t="shared" si="1"/>
        <v>1.1286054934200698</v>
      </c>
      <c r="U8" s="90">
        <f t="shared" si="1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3">
        <v>2001</v>
      </c>
      <c r="B9" s="80">
        <v>1315755.4678309299</v>
      </c>
      <c r="C9" s="80">
        <v>843500.67820294097</v>
      </c>
      <c r="D9" s="80">
        <v>254510.4618201991</v>
      </c>
      <c r="E9" s="80">
        <v>242336.9802015879</v>
      </c>
      <c r="F9" s="80">
        <v>162781.45963615601</v>
      </c>
      <c r="G9" s="80">
        <v>191634.18341005599</v>
      </c>
      <c r="H9" s="84">
        <f t="shared" si="0"/>
        <v>1340348.1202247278</v>
      </c>
      <c r="I9" s="84">
        <v>4260.0713801020011</v>
      </c>
      <c r="J9" s="89">
        <v>1.3898964044581685</v>
      </c>
      <c r="K9" s="89">
        <v>0.7713065655318152</v>
      </c>
      <c r="L9" s="89">
        <v>2.6159231137506955</v>
      </c>
      <c r="M9" s="89">
        <v>1.3044755130336538</v>
      </c>
      <c r="N9" s="89">
        <v>9.2305269093463149</v>
      </c>
      <c r="O9" s="89">
        <v>3.3314028453793387</v>
      </c>
      <c r="P9" s="90">
        <f t="shared" si="2"/>
        <v>1.0138989640445817</v>
      </c>
      <c r="Q9" s="90">
        <f t="shared" si="1"/>
        <v>1.0077130656553182</v>
      </c>
      <c r="R9" s="90">
        <f t="shared" si="1"/>
        <v>1.026159231137507</v>
      </c>
      <c r="S9" s="90">
        <f t="shared" si="1"/>
        <v>1.0130447551303365</v>
      </c>
      <c r="T9" s="90">
        <f t="shared" si="1"/>
        <v>1.0923052690934631</v>
      </c>
      <c r="U9" s="90">
        <f t="shared" si="1"/>
        <v>1.0333140284537934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3">
        <v>2002</v>
      </c>
      <c r="B10" s="80">
        <v>1488787.255158368</v>
      </c>
      <c r="C10" s="80">
        <v>921536.011894066</v>
      </c>
      <c r="D10" s="80">
        <v>294923.728257059</v>
      </c>
      <c r="E10" s="80">
        <v>266883.737572624</v>
      </c>
      <c r="F10" s="80">
        <v>211863.214334841</v>
      </c>
      <c r="G10" s="80">
        <v>199315.37083534192</v>
      </c>
      <c r="H10" s="84">
        <f t="shared" si="0"/>
        <v>1483343.4777237489</v>
      </c>
      <c r="I10" s="84">
        <v>-7104.0660648806006</v>
      </c>
      <c r="J10" s="89">
        <v>3.0534618568362815</v>
      </c>
      <c r="K10" s="89">
        <v>1.3188470606151137</v>
      </c>
      <c r="L10" s="89">
        <v>3.8163235971064635</v>
      </c>
      <c r="M10" s="89">
        <v>-1.4437748049127008</v>
      </c>
      <c r="N10" s="89">
        <v>6.4768219559220741</v>
      </c>
      <c r="O10" s="89">
        <v>-13.307268998102828</v>
      </c>
      <c r="P10" s="90">
        <f t="shared" si="2"/>
        <v>1.0305346185683628</v>
      </c>
      <c r="Q10" s="90">
        <f t="shared" si="1"/>
        <v>1.0131884706061511</v>
      </c>
      <c r="R10" s="90">
        <f t="shared" si="1"/>
        <v>1.0381632359710646</v>
      </c>
      <c r="S10" s="90">
        <f t="shared" si="1"/>
        <v>0.98556225195087299</v>
      </c>
      <c r="T10" s="90">
        <f t="shared" si="1"/>
        <v>1.0647682195592207</v>
      </c>
      <c r="U10" s="90">
        <f t="shared" si="1"/>
        <v>0.86692731001897172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3">
        <v>2003</v>
      </c>
      <c r="B11" s="80">
        <v>1717950.39642449</v>
      </c>
      <c r="C11" s="80">
        <v>1062460.4170274199</v>
      </c>
      <c r="D11" s="80">
        <v>327741.61741585913</v>
      </c>
      <c r="E11" s="80">
        <v>285261.52566096897</v>
      </c>
      <c r="F11" s="80">
        <v>260798.33385320602</v>
      </c>
      <c r="G11" s="80">
        <v>222639.51702602001</v>
      </c>
      <c r="H11" s="84">
        <f t="shared" si="0"/>
        <v>1675463.5601042481</v>
      </c>
      <c r="I11" s="84">
        <v>4328.0194930561993</v>
      </c>
      <c r="J11" s="89">
        <v>1.140828998770882</v>
      </c>
      <c r="K11" s="89">
        <v>-0.54599277769955545</v>
      </c>
      <c r="L11" s="89">
        <v>1.596562571916893</v>
      </c>
      <c r="M11" s="89">
        <v>-3.9845123668534876</v>
      </c>
      <c r="N11" s="89">
        <v>11.015939410796038</v>
      </c>
      <c r="O11" s="89">
        <v>-0.48349720717723033</v>
      </c>
      <c r="P11" s="90">
        <f t="shared" si="2"/>
        <v>1.0114082899877088</v>
      </c>
      <c r="Q11" s="90">
        <f t="shared" si="1"/>
        <v>0.99454007222300445</v>
      </c>
      <c r="R11" s="90">
        <f t="shared" si="1"/>
        <v>1.0159656257191689</v>
      </c>
      <c r="S11" s="90">
        <f t="shared" si="1"/>
        <v>0.96015487633146512</v>
      </c>
      <c r="T11" s="90">
        <f t="shared" si="1"/>
        <v>1.1101593941079604</v>
      </c>
      <c r="U11" s="90">
        <f t="shared" si="1"/>
        <v>0.9951650279282277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3">
        <v>2004</v>
      </c>
      <c r="B12" s="80">
        <v>1957751.2129625618</v>
      </c>
      <c r="C12" s="80">
        <v>1178694.99520058</v>
      </c>
      <c r="D12" s="80">
        <v>361549.34823060851</v>
      </c>
      <c r="E12" s="80">
        <v>339087.07796384202</v>
      </c>
      <c r="F12" s="80">
        <v>323924.84673222288</v>
      </c>
      <c r="G12" s="80">
        <v>257101.50118791108</v>
      </c>
      <c r="H12" s="84">
        <f t="shared" si="0"/>
        <v>1879331.4213950306</v>
      </c>
      <c r="I12" s="84">
        <v>11596.446023219298</v>
      </c>
      <c r="J12" s="89">
        <v>5.7599646368600155</v>
      </c>
      <c r="K12" s="89">
        <v>3.9234940878446256</v>
      </c>
      <c r="L12" s="89">
        <v>3.8760372110371977</v>
      </c>
      <c r="M12" s="89">
        <v>8.4869633982647805</v>
      </c>
      <c r="N12" s="89">
        <v>14.473779705747546</v>
      </c>
      <c r="O12" s="89">
        <v>10.364045249957687</v>
      </c>
      <c r="P12" s="90">
        <f t="shared" si="2"/>
        <v>1.0575996463686002</v>
      </c>
      <c r="Q12" s="90">
        <f t="shared" si="1"/>
        <v>1.0392349408784463</v>
      </c>
      <c r="R12" s="90">
        <f t="shared" si="1"/>
        <v>1.038760372110372</v>
      </c>
      <c r="S12" s="90">
        <f t="shared" si="1"/>
        <v>1.0848696339826478</v>
      </c>
      <c r="T12" s="90">
        <f t="shared" si="1"/>
        <v>1.1447377970574755</v>
      </c>
      <c r="U12" s="90">
        <f t="shared" si="1"/>
        <v>1.1036404524995769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3">
        <v>2005</v>
      </c>
      <c r="B13" s="80">
        <v>2170584.5034221341</v>
      </c>
      <c r="C13" s="80">
        <v>1313295.9133035</v>
      </c>
      <c r="D13" s="80">
        <v>410023.44358430139</v>
      </c>
      <c r="E13" s="80">
        <v>370218.87494921591</v>
      </c>
      <c r="F13" s="80">
        <v>330880.19577553007</v>
      </c>
      <c r="G13" s="80">
        <v>257061.583470515</v>
      </c>
      <c r="H13" s="84">
        <f t="shared" si="0"/>
        <v>2093538.2318370175</v>
      </c>
      <c r="I13" s="84">
        <v>3227.6599999971004</v>
      </c>
      <c r="J13" s="89">
        <v>3.2021313797365725</v>
      </c>
      <c r="K13" s="89">
        <v>4.4218778151897231</v>
      </c>
      <c r="L13" s="89">
        <v>2.0109421897630542</v>
      </c>
      <c r="M13" s="89">
        <v>1.9563009196559733</v>
      </c>
      <c r="N13" s="89">
        <v>9.6441897527467013</v>
      </c>
      <c r="O13" s="89">
        <v>7.4613460831366663</v>
      </c>
      <c r="P13" s="90">
        <f t="shared" si="2"/>
        <v>1.0320213137973657</v>
      </c>
      <c r="Q13" s="90">
        <f t="shared" si="1"/>
        <v>1.0442187781518972</v>
      </c>
      <c r="R13" s="90">
        <f t="shared" si="1"/>
        <v>1.0201094218976305</v>
      </c>
      <c r="S13" s="90">
        <f t="shared" si="1"/>
        <v>1.0195630091965597</v>
      </c>
      <c r="T13" s="90">
        <f t="shared" si="1"/>
        <v>1.096441897527467</v>
      </c>
      <c r="U13" s="90">
        <f t="shared" si="1"/>
        <v>1.0746134608313667</v>
      </c>
      <c r="V13" s="48">
        <f t="shared" si="3"/>
        <v>1.108713144474319</v>
      </c>
      <c r="W13" s="48">
        <f t="shared" si="4"/>
        <v>1.1141948669087332</v>
      </c>
      <c r="X13" s="48">
        <f t="shared" si="5"/>
        <v>1.1340732477901592</v>
      </c>
      <c r="Y13" s="48">
        <f t="shared" si="6"/>
        <v>1.0918106262624776</v>
      </c>
      <c r="Z13" s="48">
        <f t="shared" si="7"/>
        <v>1.0214721072294184</v>
      </c>
      <c r="AA13" s="48">
        <f t="shared" si="8"/>
        <v>0.99984473946199592</v>
      </c>
      <c r="AB13" s="37"/>
      <c r="AC13" s="37"/>
      <c r="AD13" s="37"/>
      <c r="AE13" s="37"/>
      <c r="AF13" s="37"/>
    </row>
    <row r="14" spans="1:59" s="82" customFormat="1" ht="13.5" thickBot="1">
      <c r="A14" s="83">
        <v>2006</v>
      </c>
      <c r="B14" s="80">
        <v>2409449.922072052</v>
      </c>
      <c r="C14" s="80">
        <v>1456215.5478957901</v>
      </c>
      <c r="D14" s="80">
        <v>458733.169347658</v>
      </c>
      <c r="E14" s="80">
        <v>414673.54952425044</v>
      </c>
      <c r="F14" s="80">
        <v>346341.95294723398</v>
      </c>
      <c r="G14" s="80">
        <v>281119.76464654488</v>
      </c>
      <c r="H14" s="84">
        <f t="shared" si="0"/>
        <v>2329622.2667676983</v>
      </c>
      <c r="I14" s="84">
        <v>14605.4799999977</v>
      </c>
      <c r="J14" s="89">
        <v>3.961988723366372</v>
      </c>
      <c r="K14" s="89">
        <v>5.2846993821416</v>
      </c>
      <c r="L14" s="89">
        <v>3.5607988586727535</v>
      </c>
      <c r="M14" s="89">
        <v>6.660788326003253</v>
      </c>
      <c r="N14" s="89">
        <v>4.8374278978229324</v>
      </c>
      <c r="O14" s="89">
        <v>17.762584544259564</v>
      </c>
      <c r="P14" s="90">
        <f t="shared" si="2"/>
        <v>1.0396198872336637</v>
      </c>
      <c r="Q14" s="90">
        <f t="shared" si="1"/>
        <v>1.052846993821416</v>
      </c>
      <c r="R14" s="90">
        <f t="shared" si="1"/>
        <v>1.0356079885867275</v>
      </c>
      <c r="S14" s="90">
        <f t="shared" si="1"/>
        <v>1.0666078832600325</v>
      </c>
      <c r="T14" s="90">
        <f t="shared" si="1"/>
        <v>1.0483742789782293</v>
      </c>
      <c r="U14" s="90">
        <f t="shared" si="1"/>
        <v>1.1776258454425956</v>
      </c>
      <c r="V14" s="48">
        <f t="shared" si="3"/>
        <v>1.1100465880380717</v>
      </c>
      <c r="W14" s="48">
        <f t="shared" si="4"/>
        <v>1.1088251574870025</v>
      </c>
      <c r="X14" s="48">
        <f t="shared" si="5"/>
        <v>1.1187974164051471</v>
      </c>
      <c r="Y14" s="48">
        <f t="shared" si="6"/>
        <v>1.1200767372574738</v>
      </c>
      <c r="Z14" s="48">
        <f t="shared" si="7"/>
        <v>1.0467291707666699</v>
      </c>
      <c r="AA14" s="48">
        <f t="shared" si="8"/>
        <v>1.0935891736572507</v>
      </c>
      <c r="AB14" s="45"/>
      <c r="AC14" s="45"/>
      <c r="AD14" s="45"/>
      <c r="AE14" s="45"/>
      <c r="AF14" s="45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s="48" customFormat="1" ht="12.75">
      <c r="A15" s="83">
        <v>2007</v>
      </c>
      <c r="B15" s="80">
        <v>2720262.9378383197</v>
      </c>
      <c r="C15" s="80">
        <v>1628756.0075216601</v>
      </c>
      <c r="D15" s="80">
        <v>515299.07141864696</v>
      </c>
      <c r="E15" s="80">
        <v>489532.026070041</v>
      </c>
      <c r="F15" s="80">
        <v>362547.80632569804</v>
      </c>
      <c r="G15" s="80">
        <v>325477.72680545301</v>
      </c>
      <c r="H15" s="84">
        <f t="shared" si="0"/>
        <v>2633587.1050103479</v>
      </c>
      <c r="I15" s="84">
        <v>49605.740000000194</v>
      </c>
      <c r="J15" s="89">
        <v>6.069870607171568</v>
      </c>
      <c r="K15" s="89">
        <v>6.3762706783020873</v>
      </c>
      <c r="L15" s="89">
        <v>4.0691466737589055</v>
      </c>
      <c r="M15" s="89">
        <v>11.952407902496432</v>
      </c>
      <c r="N15" s="89">
        <v>6.1761016593262497</v>
      </c>
      <c r="O15" s="89">
        <v>19.55759869044811</v>
      </c>
      <c r="P15" s="90">
        <f t="shared" si="2"/>
        <v>1.0606987060717157</v>
      </c>
      <c r="Q15" s="90">
        <f t="shared" si="1"/>
        <v>1.0637627067830209</v>
      </c>
      <c r="R15" s="90">
        <f t="shared" si="1"/>
        <v>1.0406914667375891</v>
      </c>
      <c r="S15" s="90">
        <f t="shared" si="1"/>
        <v>1.1195240790249643</v>
      </c>
      <c r="T15" s="90">
        <f t="shared" si="1"/>
        <v>1.0617610165932625</v>
      </c>
      <c r="U15" s="90">
        <f t="shared" si="1"/>
        <v>1.1955759869044811</v>
      </c>
      <c r="V15" s="48">
        <f t="shared" si="3"/>
        <v>1.1289974997691499</v>
      </c>
      <c r="W15" s="48">
        <f t="shared" si="4"/>
        <v>1.1184855221984056</v>
      </c>
      <c r="X15" s="48">
        <f t="shared" si="5"/>
        <v>1.123308942650536</v>
      </c>
      <c r="Y15" s="48">
        <f t="shared" si="6"/>
        <v>1.1805238762676682</v>
      </c>
      <c r="Z15" s="48">
        <f t="shared" si="7"/>
        <v>1.0467914823501994</v>
      </c>
      <c r="AA15" s="48">
        <f t="shared" si="8"/>
        <v>1.157790264994992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s="48" customFormat="1" ht="12.75">
      <c r="A16" s="83">
        <v>2008</v>
      </c>
      <c r="B16" s="80">
        <v>3109803.0890462822</v>
      </c>
      <c r="C16" s="80">
        <v>1857510.03591569</v>
      </c>
      <c r="D16" s="80">
        <v>585868.02161472698</v>
      </c>
      <c r="E16" s="80">
        <v>602845.57725732995</v>
      </c>
      <c r="F16" s="80">
        <v>420880.76599999971</v>
      </c>
      <c r="G16" s="80">
        <v>426775.9697999999</v>
      </c>
      <c r="H16" s="84">
        <f t="shared" si="0"/>
        <v>3046223.6347877472</v>
      </c>
      <c r="I16" s="84">
        <v>69474.660000002608</v>
      </c>
      <c r="J16" s="89">
        <v>5.0941954472198292</v>
      </c>
      <c r="K16" s="89">
        <v>6.4642651497745174</v>
      </c>
      <c r="L16" s="89">
        <v>2.0450400524432588</v>
      </c>
      <c r="M16" s="89">
        <v>12.286957929839559</v>
      </c>
      <c r="N16" s="89">
        <v>0.40925096613948497</v>
      </c>
      <c r="O16" s="89">
        <v>17.025710282796624</v>
      </c>
      <c r="P16" s="90">
        <f t="shared" si="2"/>
        <v>1.0509419544721983</v>
      </c>
      <c r="Q16" s="90">
        <f t="shared" si="1"/>
        <v>1.0646426514977452</v>
      </c>
      <c r="R16" s="90">
        <f t="shared" si="1"/>
        <v>1.0204504005244326</v>
      </c>
      <c r="S16" s="90">
        <f t="shared" si="1"/>
        <v>1.1228695792983956</v>
      </c>
      <c r="T16" s="90">
        <f t="shared" si="1"/>
        <v>1.0040925096613948</v>
      </c>
      <c r="U16" s="90">
        <f t="shared" si="1"/>
        <v>1.1702571028279662</v>
      </c>
      <c r="V16" s="48">
        <f t="shared" si="3"/>
        <v>1.1431994480347969</v>
      </c>
      <c r="W16" s="48">
        <f t="shared" si="4"/>
        <v>1.1404470819064578</v>
      </c>
      <c r="X16" s="48">
        <f t="shared" si="5"/>
        <v>1.1369475594081702</v>
      </c>
      <c r="Y16" s="48">
        <f t="shared" si="6"/>
        <v>1.2314732135034538</v>
      </c>
      <c r="Z16" s="48">
        <f t="shared" si="7"/>
        <v>1.1608972903890578</v>
      </c>
      <c r="AA16" s="48">
        <f t="shared" si="8"/>
        <v>1.3112294164912108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s="48" customFormat="1" ht="12.75">
      <c r="A17" s="83">
        <v>2009</v>
      </c>
      <c r="B17" s="80">
        <v>3333039.3554224167</v>
      </c>
      <c r="C17" s="80">
        <v>2065033.1912451701</v>
      </c>
      <c r="D17" s="80">
        <v>654963.51159058104</v>
      </c>
      <c r="E17" s="80">
        <v>636675.77898595296</v>
      </c>
      <c r="F17" s="80">
        <v>361680.47040000034</v>
      </c>
      <c r="G17" s="80">
        <v>375120.39620000089</v>
      </c>
      <c r="H17" s="84">
        <f t="shared" si="0"/>
        <v>3356672.4818217042</v>
      </c>
      <c r="I17" s="84">
        <v>-10193.200000005101</v>
      </c>
      <c r="J17" s="89">
        <v>-0.12581199960344236</v>
      </c>
      <c r="K17" s="89">
        <v>4.4563964875398376</v>
      </c>
      <c r="L17" s="89">
        <v>2.9451678644071277</v>
      </c>
      <c r="M17" s="89">
        <v>-2.1338748237342831</v>
      </c>
      <c r="N17" s="89">
        <v>-9.2470664720277096</v>
      </c>
      <c r="O17" s="89">
        <v>-7.6019674948437421</v>
      </c>
      <c r="P17" s="90">
        <f t="shared" si="2"/>
        <v>0.99874188000396558</v>
      </c>
      <c r="Q17" s="90">
        <f t="shared" si="1"/>
        <v>1.0445639648753984</v>
      </c>
      <c r="R17" s="90">
        <f t="shared" si="1"/>
        <v>1.0294516786440713</v>
      </c>
      <c r="S17" s="90">
        <f t="shared" si="1"/>
        <v>0.97866125176265717</v>
      </c>
      <c r="T17" s="90">
        <f t="shared" si="1"/>
        <v>0.9075293352797229</v>
      </c>
      <c r="U17" s="90">
        <f t="shared" si="1"/>
        <v>0.92398032505156258</v>
      </c>
      <c r="V17" s="48">
        <f t="shared" si="3"/>
        <v>1.0717846950382304</v>
      </c>
      <c r="W17" s="48">
        <f t="shared" si="4"/>
        <v>1.1117211489127585</v>
      </c>
      <c r="X17" s="48">
        <f t="shared" si="5"/>
        <v>1.1179369541034483</v>
      </c>
      <c r="Y17" s="48">
        <f t="shared" si="6"/>
        <v>1.0561175249597665</v>
      </c>
      <c r="Z17" s="48">
        <f t="shared" si="7"/>
        <v>0.85934188401472489</v>
      </c>
      <c r="AA17" s="48">
        <f t="shared" si="8"/>
        <v>0.87896325647339901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s="48" customFormat="1" ht="12.75">
      <c r="A18" s="83">
        <v>2010</v>
      </c>
      <c r="B18" s="80">
        <v>3885847.0002364516</v>
      </c>
      <c r="C18" s="80">
        <v>2340166.9989686897</v>
      </c>
      <c r="D18" s="80">
        <v>738966.00021629594</v>
      </c>
      <c r="E18" s="80">
        <v>797945.99977367104</v>
      </c>
      <c r="F18" s="80">
        <v>422219.99999182345</v>
      </c>
      <c r="G18" s="80">
        <v>462672.00000216858</v>
      </c>
      <c r="H18" s="84">
        <f t="shared" si="0"/>
        <v>3877078.9989586566</v>
      </c>
      <c r="I18" s="84">
        <v>49220.001288140302</v>
      </c>
      <c r="J18" s="89">
        <v>7.5282258217931108</v>
      </c>
      <c r="K18" s="89">
        <v>6.2293721234178534</v>
      </c>
      <c r="L18" s="89">
        <v>3.9206646429051251</v>
      </c>
      <c r="M18" s="89">
        <v>17.853921357437951</v>
      </c>
      <c r="N18" s="89">
        <v>11.721721514559192</v>
      </c>
      <c r="O18" s="89">
        <v>33.639024641777723</v>
      </c>
      <c r="P18" s="90">
        <f t="shared" si="2"/>
        <v>1.0752822582179311</v>
      </c>
      <c r="Q18" s="90">
        <f t="shared" si="1"/>
        <v>1.0622937212341785</v>
      </c>
      <c r="R18" s="90">
        <f t="shared" si="1"/>
        <v>1.0392066464290513</v>
      </c>
      <c r="S18" s="90">
        <f t="shared" si="1"/>
        <v>1.1785392135743795</v>
      </c>
      <c r="T18" s="90">
        <f t="shared" si="1"/>
        <v>1.1172172151455919</v>
      </c>
      <c r="U18" s="90">
        <f t="shared" si="1"/>
        <v>1.3363902464177773</v>
      </c>
      <c r="V18" s="48">
        <f t="shared" si="3"/>
        <v>1.1658569209255478</v>
      </c>
      <c r="W18" s="48">
        <f t="shared" si="4"/>
        <v>1.1332345692504922</v>
      </c>
      <c r="X18" s="48">
        <f t="shared" si="5"/>
        <v>1.1282552190147426</v>
      </c>
      <c r="Y18" s="48">
        <f t="shared" si="6"/>
        <v>1.2533003863356897</v>
      </c>
      <c r="Z18" s="48">
        <f t="shared" si="7"/>
        <v>1.1673840158548496</v>
      </c>
      <c r="AA18" s="48">
        <f t="shared" si="8"/>
        <v>1.2333960101585313</v>
      </c>
    </row>
    <row r="19" spans="1:59" s="48" customFormat="1" ht="12.75">
      <c r="A19" s="83">
        <v>2011</v>
      </c>
      <c r="B19" s="80">
        <v>4376381.9997261837</v>
      </c>
      <c r="C19" s="80">
        <v>2637813.9993392848</v>
      </c>
      <c r="D19" s="80">
        <v>817037.99985351774</v>
      </c>
      <c r="E19" s="80">
        <v>901926.99981083162</v>
      </c>
      <c r="F19" s="80">
        <v>506894.99988928612</v>
      </c>
      <c r="G19" s="80">
        <v>540566.00011584442</v>
      </c>
      <c r="H19" s="84">
        <f t="shared" si="0"/>
        <v>4356778.9990036339</v>
      </c>
      <c r="I19" s="84">
        <v>53274.000949107998</v>
      </c>
      <c r="J19" s="89">
        <v>3.9744230654152002</v>
      </c>
      <c r="K19" s="89">
        <v>4.8184595498840244</v>
      </c>
      <c r="L19" s="89">
        <v>2.2042962408155065</v>
      </c>
      <c r="M19" s="89">
        <v>6.8340464206406715</v>
      </c>
      <c r="N19" s="89">
        <v>4.8119463674623608</v>
      </c>
      <c r="O19" s="89">
        <v>9.3932634953357574</v>
      </c>
      <c r="P19" s="90">
        <f t="shared" si="2"/>
        <v>1.039744230654152</v>
      </c>
      <c r="Q19" s="90">
        <f t="shared" si="1"/>
        <v>1.0481845954988402</v>
      </c>
      <c r="R19" s="90">
        <f t="shared" si="1"/>
        <v>1.0220429624081551</v>
      </c>
      <c r="S19" s="90">
        <f t="shared" si="1"/>
        <v>1.0683404642064067</v>
      </c>
      <c r="T19" s="90">
        <f t="shared" si="1"/>
        <v>1.0481194636746236</v>
      </c>
      <c r="U19" s="90">
        <f t="shared" si="1"/>
        <v>1.0939326349533576</v>
      </c>
      <c r="V19" s="48">
        <f t="shared" si="3"/>
        <v>1.1262363133339741</v>
      </c>
      <c r="W19" s="48">
        <f t="shared" si="4"/>
        <v>1.1271904955935914</v>
      </c>
      <c r="X19" s="48">
        <f t="shared" si="5"/>
        <v>1.105650327098094</v>
      </c>
      <c r="Y19" s="48">
        <f t="shared" si="6"/>
        <v>1.1303108231216821</v>
      </c>
      <c r="Z19" s="48">
        <f t="shared" si="7"/>
        <v>1.2005471079037053</v>
      </c>
      <c r="AA19" s="48">
        <f t="shared" si="8"/>
        <v>1.1683568491573095</v>
      </c>
    </row>
    <row r="20" spans="1:59" s="48" customFormat="1" ht="12.75">
      <c r="A20" s="83">
        <v>2012</v>
      </c>
      <c r="B20" s="80">
        <v>4814760.0000003316</v>
      </c>
      <c r="C20" s="80">
        <v>2956833.999595488</v>
      </c>
      <c r="D20" s="80">
        <v>892179.9997161756</v>
      </c>
      <c r="E20" s="80">
        <v>997460.00025951583</v>
      </c>
      <c r="F20" s="80">
        <v>571875.00004342629</v>
      </c>
      <c r="G20" s="80">
        <v>637317.00016246084</v>
      </c>
      <c r="H20" s="84">
        <f t="shared" si="0"/>
        <v>4846473.99957118</v>
      </c>
      <c r="I20" s="84">
        <v>33728.00054818661</v>
      </c>
      <c r="J20" s="89">
        <v>1.9211759930170214</v>
      </c>
      <c r="K20" s="89">
        <v>3.4994506869420183</v>
      </c>
      <c r="L20" s="89">
        <v>2.2770054602974765</v>
      </c>
      <c r="M20" s="89">
        <v>0.77877703109714425</v>
      </c>
      <c r="N20" s="89">
        <v>0.70764163070056174</v>
      </c>
      <c r="O20" s="89">
        <v>1.1308517342726976</v>
      </c>
      <c r="P20" s="90">
        <f t="shared" si="2"/>
        <v>1.0192117599301702</v>
      </c>
      <c r="Q20" s="90">
        <f t="shared" ref="Q20:S24" si="9">(K20/100+1)</f>
        <v>1.0349945068694202</v>
      </c>
      <c r="R20" s="90">
        <f t="shared" si="9"/>
        <v>1.0227700546029748</v>
      </c>
      <c r="S20" s="90">
        <f t="shared" si="9"/>
        <v>1.0077877703109714</v>
      </c>
      <c r="T20" s="90">
        <f t="shared" ref="T20:U24" si="10">(N20/100+1)</f>
        <v>1.0070764163070056</v>
      </c>
      <c r="U20" s="90">
        <f t="shared" si="10"/>
        <v>1.011308517342727</v>
      </c>
      <c r="V20" s="48">
        <f t="shared" si="3"/>
        <v>1.100169043813263</v>
      </c>
      <c r="W20" s="48">
        <f t="shared" si="4"/>
        <v>1.1209410520742216</v>
      </c>
      <c r="X20" s="48">
        <f t="shared" si="5"/>
        <v>1.0919687944454599</v>
      </c>
      <c r="Y20" s="48">
        <f t="shared" si="6"/>
        <v>1.1059209896906526</v>
      </c>
      <c r="Z20" s="48">
        <f t="shared" si="7"/>
        <v>1.1281922294919713</v>
      </c>
      <c r="AA20" s="48">
        <f t="shared" si="8"/>
        <v>1.1789809200465484</v>
      </c>
    </row>
    <row r="21" spans="1:59" s="48" customFormat="1" ht="12.75">
      <c r="A21" s="83">
        <v>2013</v>
      </c>
      <c r="B21" s="80">
        <v>5331618.9997678557</v>
      </c>
      <c r="C21" s="80">
        <v>3290421.9987369757</v>
      </c>
      <c r="D21" s="80">
        <v>1007275.0002494267</v>
      </c>
      <c r="E21" s="80">
        <v>1114944.0002428323</v>
      </c>
      <c r="F21" s="80">
        <v>626050.99995774194</v>
      </c>
      <c r="G21" s="80">
        <v>748758.0001349193</v>
      </c>
      <c r="H21" s="84">
        <f t="shared" si="0"/>
        <v>5412640.9992292346</v>
      </c>
      <c r="I21" s="84">
        <v>41685.000715798698</v>
      </c>
      <c r="J21" s="89">
        <v>3.0048226644272535</v>
      </c>
      <c r="K21" s="89">
        <v>3.4710436757441121</v>
      </c>
      <c r="L21" s="89">
        <v>1.5101213222501686</v>
      </c>
      <c r="M21" s="89">
        <v>5.827201090918277</v>
      </c>
      <c r="N21" s="89">
        <v>1.8302950825010766</v>
      </c>
      <c r="O21" s="89">
        <v>6.6696792999878518</v>
      </c>
      <c r="P21" s="90">
        <f t="shared" si="2"/>
        <v>1.0300482266442725</v>
      </c>
      <c r="Q21" s="90">
        <f t="shared" si="9"/>
        <v>1.0347104367574411</v>
      </c>
      <c r="R21" s="90">
        <f t="shared" si="9"/>
        <v>1.0151012132225017</v>
      </c>
      <c r="S21" s="90">
        <f t="shared" si="9"/>
        <v>1.0582720109091828</v>
      </c>
      <c r="T21" s="90">
        <f t="shared" si="10"/>
        <v>1.0183029508250108</v>
      </c>
      <c r="U21" s="90">
        <f t="shared" si="10"/>
        <v>1.0666967929998785</v>
      </c>
      <c r="V21" s="48">
        <f t="shared" si="3"/>
        <v>1.1073488605387369</v>
      </c>
      <c r="W21" s="48">
        <f t="shared" si="4"/>
        <v>1.1128193193081264</v>
      </c>
      <c r="X21" s="48">
        <f t="shared" si="5"/>
        <v>1.1290042374519331</v>
      </c>
      <c r="Y21" s="48">
        <f t="shared" si="6"/>
        <v>1.1177831692025244</v>
      </c>
      <c r="Z21" s="48">
        <f t="shared" si="7"/>
        <v>1.094733988914014</v>
      </c>
      <c r="AA21" s="48">
        <f t="shared" si="8"/>
        <v>1.1748596066699157</v>
      </c>
    </row>
    <row r="22" spans="1:59" s="48" customFormat="1" ht="12.75">
      <c r="A22" s="83">
        <v>2014</v>
      </c>
      <c r="B22" s="80">
        <v>5778953.0004647188</v>
      </c>
      <c r="C22" s="80">
        <v>3638404.0000703488</v>
      </c>
      <c r="D22" s="80">
        <v>1106873.9997074394</v>
      </c>
      <c r="E22" s="80">
        <v>1148452.999930976</v>
      </c>
      <c r="F22" s="80">
        <v>636375.00012536615</v>
      </c>
      <c r="G22" s="80">
        <v>790183.00001008902</v>
      </c>
      <c r="H22" s="84">
        <f t="shared" si="0"/>
        <v>5893730.9997087643</v>
      </c>
      <c r="I22" s="84">
        <v>39030.000640677303</v>
      </c>
      <c r="J22" s="89">
        <v>0.50395575418937799</v>
      </c>
      <c r="K22" s="89">
        <v>2.2503192809327777</v>
      </c>
      <c r="L22" s="89">
        <v>0.81308475783936629</v>
      </c>
      <c r="M22" s="89">
        <v>-4.2240686681684352</v>
      </c>
      <c r="N22" s="89">
        <v>-1.5696804123873309</v>
      </c>
      <c r="O22" s="89">
        <v>-2.2718956166982496</v>
      </c>
      <c r="P22" s="90">
        <f t="shared" si="2"/>
        <v>1.0050395575418938</v>
      </c>
      <c r="Q22" s="90">
        <f t="shared" si="9"/>
        <v>1.0225031928093278</v>
      </c>
      <c r="R22" s="90">
        <f t="shared" si="9"/>
        <v>1.0081308475783937</v>
      </c>
      <c r="S22" s="90">
        <f t="shared" si="9"/>
        <v>0.95775931331831565</v>
      </c>
      <c r="T22" s="90">
        <f t="shared" si="10"/>
        <v>0.98430319587612669</v>
      </c>
      <c r="U22" s="90">
        <f t="shared" si="10"/>
        <v>0.9772810438330175</v>
      </c>
      <c r="V22" s="48">
        <f t="shared" si="3"/>
        <v>1.0839020944137869</v>
      </c>
      <c r="W22" s="48">
        <f t="shared" si="4"/>
        <v>1.1057560402486202</v>
      </c>
      <c r="X22" s="48">
        <f t="shared" si="5"/>
        <v>1.0988796499797469</v>
      </c>
      <c r="Y22" s="48">
        <f t="shared" si="6"/>
        <v>1.0300544239718277</v>
      </c>
      <c r="Z22" s="48">
        <f t="shared" si="7"/>
        <v>1.0164906695593827</v>
      </c>
      <c r="AA22" s="48">
        <f t="shared" si="8"/>
        <v>1.0553249512762539</v>
      </c>
    </row>
    <row r="23" spans="1:59" s="48" customFormat="1" ht="12.75">
      <c r="A23" s="83">
        <v>2015</v>
      </c>
      <c r="B23" s="80">
        <v>5995786.9998675892</v>
      </c>
      <c r="C23" s="80">
        <v>3835192.9998156349</v>
      </c>
      <c r="D23" s="80">
        <v>1185775.9996733265</v>
      </c>
      <c r="E23" s="80">
        <v>1069396.9999630582</v>
      </c>
      <c r="F23" s="80">
        <v>773468.00002799218</v>
      </c>
      <c r="G23" s="80">
        <v>842613.99990513781</v>
      </c>
      <c r="H23" s="84">
        <f t="shared" si="0"/>
        <v>6090365.9994520191</v>
      </c>
      <c r="I23" s="84">
        <v>-25432.9997072843</v>
      </c>
      <c r="J23" s="89">
        <v>-3.5457634055206189</v>
      </c>
      <c r="K23" s="89">
        <v>-3.2164927280543432</v>
      </c>
      <c r="L23" s="89">
        <v>-1.4365682016391323</v>
      </c>
      <c r="M23" s="89">
        <v>-13.946500214058222</v>
      </c>
      <c r="N23" s="89">
        <v>6.8195639403210828</v>
      </c>
      <c r="O23" s="89">
        <v>-14.190636857253281</v>
      </c>
      <c r="P23" s="90">
        <f t="shared" si="2"/>
        <v>0.96454236594479381</v>
      </c>
      <c r="Q23" s="90">
        <f t="shared" si="9"/>
        <v>0.96783507271945657</v>
      </c>
      <c r="R23" s="90">
        <f t="shared" si="9"/>
        <v>0.98563431798360868</v>
      </c>
      <c r="S23" s="90">
        <f t="shared" si="9"/>
        <v>0.86053499785941778</v>
      </c>
      <c r="T23" s="90">
        <f t="shared" si="10"/>
        <v>1.0681956394032108</v>
      </c>
      <c r="U23" s="90">
        <f t="shared" si="10"/>
        <v>0.8580936314274672</v>
      </c>
      <c r="V23" s="48">
        <f t="shared" si="3"/>
        <v>1.0375213294493715</v>
      </c>
      <c r="W23" s="48">
        <f t="shared" si="4"/>
        <v>1.0540866269225411</v>
      </c>
      <c r="X23" s="48">
        <f t="shared" si="5"/>
        <v>1.0712836329941275</v>
      </c>
      <c r="Y23" s="48">
        <f t="shared" si="6"/>
        <v>0.93116305153744283</v>
      </c>
      <c r="Z23" s="48">
        <f t="shared" si="7"/>
        <v>1.2154280100186503</v>
      </c>
      <c r="AA23" s="48">
        <f t="shared" si="8"/>
        <v>1.0663529839219261</v>
      </c>
    </row>
    <row r="24" spans="1:59">
      <c r="A24" s="83">
        <v>2016</v>
      </c>
      <c r="B24" s="80">
        <v>6269328.0001610899</v>
      </c>
      <c r="C24" s="80">
        <v>4028136.0009434354</v>
      </c>
      <c r="D24" s="80">
        <v>1277644.9999223293</v>
      </c>
      <c r="E24" s="80">
        <v>973270.99994744803</v>
      </c>
      <c r="F24" s="80">
        <v>781576.9999849638</v>
      </c>
      <c r="G24" s="80">
        <v>756520.00012595067</v>
      </c>
      <c r="H24" s="84">
        <f t="shared" si="0"/>
        <v>6279052.0008132132</v>
      </c>
      <c r="I24" s="84">
        <v>-34781.000511135899</v>
      </c>
      <c r="J24" s="89">
        <v>-3.2759169015248779</v>
      </c>
      <c r="K24" s="89">
        <v>-3.8371992992595083</v>
      </c>
      <c r="L24" s="89">
        <v>0.21100107313554162</v>
      </c>
      <c r="M24" s="89">
        <v>-12.129826428435454</v>
      </c>
      <c r="N24" s="89">
        <v>0.86312555278482694</v>
      </c>
      <c r="O24" s="89">
        <v>-10.342932806323224</v>
      </c>
      <c r="P24" s="90">
        <f t="shared" si="2"/>
        <v>0.96724083098475122</v>
      </c>
      <c r="Q24" s="90">
        <f t="shared" si="9"/>
        <v>0.96162800700740492</v>
      </c>
      <c r="R24" s="90">
        <f t="shared" si="9"/>
        <v>1.0021100107313554</v>
      </c>
      <c r="S24" s="90">
        <f t="shared" si="9"/>
        <v>0.87870173571564547</v>
      </c>
      <c r="T24" s="90">
        <f t="shared" si="10"/>
        <v>1.0086312555278483</v>
      </c>
      <c r="U24" s="90">
        <f t="shared" si="10"/>
        <v>0.89657067193676776</v>
      </c>
      <c r="V24" s="48">
        <f t="shared" si="3"/>
        <v>1.0456222011054666</v>
      </c>
      <c r="W24" s="48">
        <f t="shared" si="4"/>
        <v>1.0503085506093373</v>
      </c>
      <c r="X24" s="48">
        <f t="shared" si="5"/>
        <v>1.077475847271586</v>
      </c>
      <c r="Y24" s="48">
        <f t="shared" si="6"/>
        <v>0.9101119602739387</v>
      </c>
      <c r="Z24" s="48">
        <f t="shared" si="7"/>
        <v>1.0104839501526606</v>
      </c>
      <c r="AA24" s="48">
        <f t="shared" si="8"/>
        <v>0.89782510166116436</v>
      </c>
    </row>
    <row r="25" spans="1:59">
      <c r="A25" s="83">
        <v>2017</v>
      </c>
      <c r="B25" s="80">
        <v>6585479.000297023</v>
      </c>
      <c r="C25" s="80">
        <v>4247259.0003429661</v>
      </c>
      <c r="D25" s="80">
        <v>1327757.9998302227</v>
      </c>
      <c r="E25" s="80">
        <v>958778.99976894655</v>
      </c>
      <c r="F25" s="80">
        <v>824434.00010073732</v>
      </c>
      <c r="G25" s="80">
        <v>777136.9999805165</v>
      </c>
      <c r="H25" s="84">
        <f t="shared" si="0"/>
        <v>6533795.9999421351</v>
      </c>
      <c r="I25" s="84">
        <v>4386.0002346676993</v>
      </c>
      <c r="J25" s="89">
        <v>1.3228690554852651</v>
      </c>
      <c r="K25" s="89">
        <v>1.9779619958762984</v>
      </c>
      <c r="L25" s="89">
        <v>-0.67068708922164433</v>
      </c>
      <c r="M25" s="89">
        <v>-2.5573555715094343</v>
      </c>
      <c r="N25" s="89">
        <v>4.9087933820289864</v>
      </c>
      <c r="O25" s="89">
        <v>6.7169407145706295</v>
      </c>
      <c r="P25" s="90">
        <f>(J25/100+1)</f>
        <v>1.0132286905548527</v>
      </c>
      <c r="Q25" s="90">
        <f t="shared" ref="Q25" si="11">(K25/100+1)</f>
        <v>1.019779619958763</v>
      </c>
      <c r="R25" s="90">
        <f t="shared" ref="R25" si="12">(L25/100+1)</f>
        <v>0.99329312910778356</v>
      </c>
      <c r="S25" s="90">
        <f t="shared" ref="S25" si="13">(M25/100+1)</f>
        <v>0.97442644428490566</v>
      </c>
      <c r="T25" s="90">
        <f t="shared" ref="T25" si="14">(N25/100+1)</f>
        <v>1.0490879338202899</v>
      </c>
      <c r="U25" s="90">
        <f t="shared" ref="U25" si="15">(O25/100+1)</f>
        <v>1.0671694071457063</v>
      </c>
      <c r="V25" s="48">
        <f t="shared" si="3"/>
        <v>1.0504282117840715</v>
      </c>
      <c r="W25" s="48">
        <f t="shared" si="4"/>
        <v>1.0543981135066467</v>
      </c>
      <c r="X25" s="48">
        <f t="shared" si="5"/>
        <v>1.0392229452711355</v>
      </c>
      <c r="Y25" s="48">
        <f t="shared" si="6"/>
        <v>0.98511000514832558</v>
      </c>
      <c r="Z25" s="48">
        <f t="shared" si="7"/>
        <v>1.0548340088265111</v>
      </c>
      <c r="AA25" s="48">
        <f t="shared" si="8"/>
        <v>1.0272524187743</v>
      </c>
    </row>
    <row r="26" spans="1:59">
      <c r="A26" s="83">
        <v>2018</v>
      </c>
      <c r="B26" s="80">
        <v>7004140.9998326944</v>
      </c>
      <c r="C26" s="80">
        <v>4525800.9997553313</v>
      </c>
      <c r="D26" s="80">
        <v>1393480.0002171176</v>
      </c>
      <c r="E26" s="80">
        <v>1057409.0003329839</v>
      </c>
      <c r="F26" s="80">
        <v>1025055.9999773456</v>
      </c>
      <c r="G26" s="80">
        <v>997473.99975615717</v>
      </c>
      <c r="H26" s="84">
        <f t="shared" si="0"/>
        <v>6976690.0003054328</v>
      </c>
      <c r="I26" s="84">
        <v>-131.00069392610021</v>
      </c>
      <c r="J26" s="89">
        <v>1.7836667548653873</v>
      </c>
      <c r="K26" s="89">
        <v>2.3659023264338774</v>
      </c>
      <c r="L26" s="89">
        <v>0.78689042021597988</v>
      </c>
      <c r="M26" s="89">
        <v>5.2317583519554622</v>
      </c>
      <c r="N26" s="89">
        <v>4.0530836800943826</v>
      </c>
      <c r="O26" s="89">
        <v>7.7427789280271053</v>
      </c>
      <c r="P26" s="90">
        <f>(J26/100+1)</f>
        <v>1.0178366675486539</v>
      </c>
      <c r="Q26" s="90">
        <f t="shared" ref="Q26" si="16">(K26/100+1)</f>
        <v>1.0236590232643388</v>
      </c>
      <c r="R26" s="90">
        <f t="shared" ref="R26" si="17">(L26/100+1)</f>
        <v>1.0078689042021598</v>
      </c>
      <c r="S26" s="90">
        <f t="shared" ref="S26" si="18">(M26/100+1)</f>
        <v>1.0523175835195546</v>
      </c>
      <c r="T26" s="90">
        <f t="shared" ref="T26" si="19">(N26/100+1)</f>
        <v>1.0405308368009438</v>
      </c>
      <c r="U26" s="90">
        <f t="shared" ref="U26" si="20">(O26/100+1)</f>
        <v>1.0774277892802711</v>
      </c>
      <c r="V26" s="48">
        <f t="shared" ref="V26" si="21">(B26/B25)</f>
        <v>1.0635735076395791</v>
      </c>
      <c r="W26" s="48">
        <f t="shared" ref="W26" si="22">(C26/C25)</f>
        <v>1.0655815902420533</v>
      </c>
      <c r="X26" s="48">
        <f t="shared" ref="X26" si="23">(D26/D25)</f>
        <v>1.0494984781829961</v>
      </c>
      <c r="Y26" s="48">
        <f t="shared" ref="Y26" si="24">(E26/E25)</f>
        <v>1.102870422263948</v>
      </c>
      <c r="Z26" s="48">
        <f t="shared" ref="Z26" si="25">(F26/F25)</f>
        <v>1.2433451311470589</v>
      </c>
      <c r="AA26" s="48">
        <f t="shared" ref="AA26" si="26">(G26/G25)</f>
        <v>1.2835240115721742</v>
      </c>
    </row>
    <row r="27" spans="1:59">
      <c r="A27" s="83">
        <v>2019</v>
      </c>
      <c r="B27" s="80">
        <v>7389131.0005329112</v>
      </c>
      <c r="C27" s="80">
        <v>4813579.0001044171</v>
      </c>
      <c r="D27" s="80">
        <v>1476612.9994743918</v>
      </c>
      <c r="E27" s="80">
        <v>1143184.9998809427</v>
      </c>
      <c r="F27" s="80">
        <v>1043561.0000080449</v>
      </c>
      <c r="G27" s="80">
        <v>1091178.0002049124</v>
      </c>
      <c r="H27" s="84">
        <f t="shared" si="0"/>
        <v>7433376.9994597519</v>
      </c>
      <c r="I27" s="84">
        <v>3371.0012700264051</v>
      </c>
      <c r="J27" s="89">
        <v>1.220777831119757</v>
      </c>
      <c r="K27" s="89">
        <v>2.5953417052556382</v>
      </c>
      <c r="L27" s="89">
        <v>-0.48619289369814522</v>
      </c>
      <c r="M27" s="89">
        <v>4.026067460927063</v>
      </c>
      <c r="N27" s="89">
        <v>-2.5614210432762352</v>
      </c>
      <c r="O27" s="89">
        <v>1.3325660945815665</v>
      </c>
      <c r="P27" s="90">
        <f t="shared" ref="P27:P28" si="27">(J27/100+1)</f>
        <v>1.0122077783111976</v>
      </c>
      <c r="Q27" s="90">
        <f t="shared" ref="Q27:Q28" si="28">(K27/100+1)</f>
        <v>1.0259534170525564</v>
      </c>
      <c r="R27" s="90">
        <f t="shared" ref="R27:R28" si="29">(L27/100+1)</f>
        <v>0.99513807106301855</v>
      </c>
      <c r="S27" s="90">
        <f t="shared" ref="S27:S28" si="30">(M27/100+1)</f>
        <v>1.0402606746092706</v>
      </c>
      <c r="T27" s="90">
        <f t="shared" ref="T27:T28" si="31">(N27/100+1)</f>
        <v>0.97438578956723765</v>
      </c>
      <c r="U27" s="90">
        <f t="shared" ref="U27:U28" si="32">(O27/100+1)</f>
        <v>1.0133256609458157</v>
      </c>
      <c r="V27" s="48">
        <f t="shared" ref="V27:V28" si="33">(B27/B26)</f>
        <v>1.0549660551821292</v>
      </c>
      <c r="W27" s="48">
        <f t="shared" ref="W27:W28" si="34">(C27/C26)</f>
        <v>1.0635860923546225</v>
      </c>
      <c r="X27" s="48">
        <f t="shared" ref="X27:X28" si="35">(D27/D26)</f>
        <v>1.0596585521459376</v>
      </c>
      <c r="Y27" s="48">
        <f t="shared" ref="Y27:Y28" si="36">(E27/E26)</f>
        <v>1.0811190367407006</v>
      </c>
      <c r="Z27" s="48">
        <f t="shared" ref="Z27:Z28" si="37">(F27/F26)</f>
        <v>1.0180526722745959</v>
      </c>
      <c r="AA27" s="48">
        <f t="shared" ref="AA27:AA28" si="38">(G27/G26)</f>
        <v>1.0939412961858275</v>
      </c>
    </row>
    <row r="28" spans="1:59">
      <c r="A28" s="83">
        <v>2020</v>
      </c>
      <c r="B28" s="80">
        <v>7467616.3893748512</v>
      </c>
      <c r="C28" s="80">
        <v>4696415.7282221969</v>
      </c>
      <c r="D28" s="80">
        <v>1529313.1438056459</v>
      </c>
      <c r="E28" s="80">
        <v>1240167.2452896901</v>
      </c>
      <c r="F28" s="80">
        <v>1254191.2828873987</v>
      </c>
      <c r="G28" s="80">
        <v>1201941.5090257295</v>
      </c>
      <c r="H28" s="84">
        <f t="shared" si="0"/>
        <v>7465896.1173175322</v>
      </c>
      <c r="I28" s="84">
        <v>-50529.501804351305</v>
      </c>
      <c r="J28" s="89">
        <v>-3.8786763342577357</v>
      </c>
      <c r="K28" s="89">
        <v>-5.4452959905676561</v>
      </c>
      <c r="L28" s="89">
        <v>-4.501546224951869</v>
      </c>
      <c r="M28" s="89">
        <v>-0.52068490972366765</v>
      </c>
      <c r="N28" s="89">
        <v>-1.842904729380046</v>
      </c>
      <c r="O28" s="89">
        <v>-9.8406184954688332</v>
      </c>
      <c r="P28" s="90">
        <f t="shared" si="27"/>
        <v>0.96121323665742264</v>
      </c>
      <c r="Q28" s="90">
        <f t="shared" si="28"/>
        <v>0.94554704009432344</v>
      </c>
      <c r="R28" s="90">
        <f t="shared" si="29"/>
        <v>0.95498453775048131</v>
      </c>
      <c r="S28" s="90">
        <f t="shared" si="30"/>
        <v>0.99479315090276332</v>
      </c>
      <c r="T28" s="90">
        <f t="shared" si="31"/>
        <v>0.98157095270619954</v>
      </c>
      <c r="U28" s="90">
        <f t="shared" si="32"/>
        <v>0.90159381504531166</v>
      </c>
      <c r="V28" s="48">
        <f t="shared" si="33"/>
        <v>1.0106217346581459</v>
      </c>
      <c r="W28" s="48">
        <f t="shared" si="34"/>
        <v>0.975659842316979</v>
      </c>
      <c r="X28" s="48">
        <f t="shared" si="35"/>
        <v>1.0356898824201148</v>
      </c>
      <c r="Y28" s="48">
        <f t="shared" si="36"/>
        <v>1.0848351276642429</v>
      </c>
      <c r="Z28" s="48">
        <f t="shared" si="37"/>
        <v>1.201838017018392</v>
      </c>
      <c r="AA28" s="48">
        <f t="shared" si="38"/>
        <v>1.1015081946300391</v>
      </c>
    </row>
    <row r="29" spans="1:59">
      <c r="A29" s="83">
        <v>2021</v>
      </c>
      <c r="B29" s="80">
        <v>6421742.1517525651</v>
      </c>
      <c r="C29" s="80">
        <v>3839348.6701671979</v>
      </c>
      <c r="D29" s="80">
        <v>1172913.9310000001</v>
      </c>
      <c r="E29" s="80">
        <v>1235112.3634788422</v>
      </c>
      <c r="F29" s="80">
        <v>1304454.399</v>
      </c>
      <c r="G29" s="80">
        <v>1192506.061</v>
      </c>
      <c r="H29" s="84">
        <f t="shared" si="0"/>
        <v>6247374.9646460405</v>
      </c>
      <c r="I29" s="84">
        <v>62418.849106525537</v>
      </c>
      <c r="J29" s="89">
        <v>3.9400880865863686</v>
      </c>
      <c r="K29" s="89">
        <v>2.1343772426789753</v>
      </c>
      <c r="L29" s="89">
        <v>0.4091159576386838</v>
      </c>
      <c r="M29" s="89">
        <v>20.240298742517361</v>
      </c>
      <c r="N29" s="89">
        <v>3.8369814788677736</v>
      </c>
      <c r="O29" s="89">
        <v>10.276774714681913</v>
      </c>
      <c r="P29" s="90">
        <f t="shared" ref="P29" si="39">(J29/100+1)</f>
        <v>1.0394008808658637</v>
      </c>
      <c r="Q29" s="90">
        <f t="shared" ref="Q29" si="40">(K29/100+1)</f>
        <v>1.0213437724267898</v>
      </c>
      <c r="R29" s="90">
        <f t="shared" ref="R29" si="41">(L29/100+1)</f>
        <v>1.0040911595763868</v>
      </c>
      <c r="S29" s="90">
        <f t="shared" ref="S29" si="42">(M29/100+1)</f>
        <v>1.2024029874251736</v>
      </c>
      <c r="T29" s="90">
        <f t="shared" ref="T29" si="43">(N29/100+1)</f>
        <v>1.0383698147886777</v>
      </c>
      <c r="U29" s="90">
        <f t="shared" ref="U29" si="44">(O29/100+1)</f>
        <v>1.1027677471468191</v>
      </c>
      <c r="V29" s="48">
        <f t="shared" ref="V29" si="45">(B29/B28)</f>
        <v>0.85994537171052499</v>
      </c>
      <c r="W29" s="48">
        <f t="shared" ref="W29" si="46">(C29/C28)</f>
        <v>0.81750613496487945</v>
      </c>
      <c r="X29" s="48">
        <f t="shared" ref="X29" si="47">(D29/D28)</f>
        <v>0.7669547180384797</v>
      </c>
      <c r="Y29" s="48">
        <f t="shared" ref="Y29" si="48">(E29/E28)</f>
        <v>0.99592403215772152</v>
      </c>
      <c r="Z29" s="48">
        <f t="shared" ref="Z29" si="49">(F29/F28)</f>
        <v>1.0400761166166659</v>
      </c>
      <c r="AA29" s="48">
        <f t="shared" ref="AA29" si="50">(G29/G28)</f>
        <v>0.99214982762898529</v>
      </c>
    </row>
    <row r="30" spans="1:59" s="65" customFormat="1" ht="14.25" customHeight="1">
      <c r="A30" s="311"/>
    </row>
    <row r="31" spans="1:59" s="65" customFormat="1" ht="14.25" customHeight="1">
      <c r="A31" s="311"/>
    </row>
    <row r="32" spans="1:59" ht="15" customHeight="1" thickBot="1">
      <c r="A32" s="27"/>
      <c r="B32" s="352" t="s">
        <v>40</v>
      </c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12"/>
      <c r="Q32" s="309"/>
      <c r="R32" s="309"/>
      <c r="S32" s="310"/>
      <c r="T32" s="350" t="s">
        <v>52</v>
      </c>
      <c r="U32" s="350"/>
      <c r="V32" s="350"/>
      <c r="W32" s="350"/>
      <c r="X32" s="350"/>
      <c r="Y32" s="350"/>
      <c r="Z32" s="350"/>
      <c r="AA32" s="351"/>
      <c r="AB32" s="347" t="s">
        <v>53</v>
      </c>
      <c r="AC32" s="348"/>
      <c r="AD32" s="349"/>
    </row>
    <row r="33" spans="1:30" ht="48" customHeight="1" thickBot="1">
      <c r="A33" s="27"/>
      <c r="B33" s="179" t="s">
        <v>50</v>
      </c>
      <c r="C33" s="179" t="s">
        <v>51</v>
      </c>
      <c r="D33" s="180" t="s">
        <v>30</v>
      </c>
      <c r="E33" s="180" t="s">
        <v>31</v>
      </c>
      <c r="F33" s="180" t="s">
        <v>59</v>
      </c>
      <c r="G33" s="181" t="s">
        <v>33</v>
      </c>
      <c r="H33" s="181" t="s">
        <v>34</v>
      </c>
      <c r="I33" s="181" t="s">
        <v>35</v>
      </c>
      <c r="J33" s="56" t="s">
        <v>36</v>
      </c>
      <c r="K33" s="257" t="s">
        <v>129</v>
      </c>
      <c r="L33" s="56" t="s">
        <v>66</v>
      </c>
      <c r="M33" s="184" t="s">
        <v>93</v>
      </c>
      <c r="N33" s="185" t="s">
        <v>94</v>
      </c>
      <c r="O33" s="313" t="s">
        <v>131</v>
      </c>
      <c r="P33" s="254" t="s">
        <v>38</v>
      </c>
      <c r="Q33" s="263" t="s">
        <v>39</v>
      </c>
      <c r="R33" s="255" t="s">
        <v>90</v>
      </c>
      <c r="S33" s="57" t="s">
        <v>41</v>
      </c>
      <c r="T33" s="57" t="s">
        <v>42</v>
      </c>
      <c r="U33" s="57" t="s">
        <v>43</v>
      </c>
      <c r="V33" s="57" t="s">
        <v>44</v>
      </c>
      <c r="W33" s="54" t="s">
        <v>45</v>
      </c>
      <c r="X33" s="58" t="s">
        <v>46</v>
      </c>
      <c r="Y33" s="58" t="s">
        <v>47</v>
      </c>
      <c r="Z33" s="59" t="s">
        <v>48</v>
      </c>
      <c r="AA33" s="55" t="s">
        <v>49</v>
      </c>
      <c r="AB33" s="61" t="s">
        <v>16</v>
      </c>
      <c r="AC33" s="62" t="s">
        <v>55</v>
      </c>
      <c r="AD33" s="63" t="s">
        <v>54</v>
      </c>
    </row>
    <row r="34" spans="1:30" s="53" customFormat="1" ht="12.75">
      <c r="A34" s="26">
        <v>1996</v>
      </c>
      <c r="B34" s="50"/>
      <c r="C34" s="26"/>
      <c r="D34" s="38"/>
      <c r="E34" s="38"/>
      <c r="F34" s="38"/>
      <c r="G34" s="37">
        <f t="shared" ref="G34:G59" si="51">(C4/H4)</f>
        <v>0.6292429191030916</v>
      </c>
      <c r="H34" s="37">
        <f t="shared" ref="H34:H59" si="52">(D4/H4)</f>
        <v>0.19073916206942843</v>
      </c>
      <c r="I34" s="37">
        <f t="shared" ref="I34:I59" si="53">(E4/H4)</f>
        <v>0.18001791882747994</v>
      </c>
      <c r="J34" s="38"/>
      <c r="K34" s="38"/>
      <c r="L34" s="38"/>
      <c r="M34" s="38"/>
      <c r="N34" s="35"/>
      <c r="O34" s="35"/>
      <c r="P34" s="203"/>
      <c r="Q34" s="79">
        <f t="shared" ref="Q34:Q56" si="54">P4</f>
        <v>1.0220886405051457</v>
      </c>
      <c r="R34" s="204"/>
      <c r="S34" s="37">
        <f t="shared" ref="S34:S59" si="55">(F4-G4)</f>
        <v>-18592.579594657305</v>
      </c>
      <c r="T34" s="37"/>
      <c r="U34" s="37"/>
      <c r="V34" s="37"/>
      <c r="W34" s="37"/>
      <c r="X34" s="37"/>
      <c r="Y34" s="37"/>
      <c r="Z34" s="37"/>
      <c r="AA34" s="37"/>
      <c r="AB34" s="47">
        <v>100</v>
      </c>
      <c r="AC34" s="47">
        <v>100</v>
      </c>
      <c r="AD34" s="47">
        <f>(AC34/AB34)*100</f>
        <v>100</v>
      </c>
    </row>
    <row r="35" spans="1:30" s="53" customFormat="1" ht="12.75">
      <c r="A35" s="26">
        <v>1997</v>
      </c>
      <c r="B35" s="50">
        <f t="shared" ref="B35:B59" si="56">(Z5/T5)</f>
        <v>1.041086984787414</v>
      </c>
      <c r="C35" s="50">
        <f t="shared" ref="C35:C59" si="57">(AA5/U5)</f>
        <v>1.0470022617443846</v>
      </c>
      <c r="D35" s="37">
        <f t="shared" ref="D35:D59" si="58">(W5/Q5)</f>
        <v>1.0835996564032246</v>
      </c>
      <c r="E35" s="37">
        <f t="shared" ref="E35:E59" si="59">(X5/R5)</f>
        <v>1.0881445160088021</v>
      </c>
      <c r="F35" s="37">
        <f t="shared" ref="F35:F59" si="60">(Y5/S5)</f>
        <v>1.0539558115163459</v>
      </c>
      <c r="G35" s="37">
        <f t="shared" si="51"/>
        <v>0.62817154542508302</v>
      </c>
      <c r="H35" s="37">
        <f t="shared" si="52"/>
        <v>0.18789750276323444</v>
      </c>
      <c r="I35" s="37">
        <f t="shared" si="53"/>
        <v>0.18393095181168254</v>
      </c>
      <c r="J35" s="176">
        <f>1/(G35/D35+H35/E35+I35/F35)</f>
        <v>1.0788650583244035</v>
      </c>
      <c r="K35" s="48">
        <f>'Cálculo Pa média harmônica'!M53</f>
        <v>1.091189063978202</v>
      </c>
      <c r="L35" s="48">
        <f t="shared" ref="L35:L59" si="61">(V5/P5)</f>
        <v>1.077290234100478</v>
      </c>
      <c r="M35" s="37">
        <f t="shared" ref="M35" si="62">GEOMEAN(B35:C35)</f>
        <v>1.0440404339608043</v>
      </c>
      <c r="N35" s="37">
        <f t="shared" ref="N35" si="63">(M35/J35)</f>
        <v>0.96772105640562156</v>
      </c>
      <c r="O35" s="37">
        <f>(M35/K35)</f>
        <v>0.95679151159606968</v>
      </c>
      <c r="P35" s="64">
        <f t="shared" ref="P35:P59" si="64">(B4*P5)</f>
        <v>883781.51583615888</v>
      </c>
      <c r="Q35" s="79">
        <f t="shared" si="54"/>
        <v>1.0339484598531594</v>
      </c>
      <c r="R35" s="91">
        <f t="shared" ref="R35" si="65">(B35/C35)</f>
        <v>0.99435027299070466</v>
      </c>
      <c r="S35" s="37">
        <f t="shared" si="55"/>
        <v>-24839.151281212587</v>
      </c>
      <c r="T35" s="37">
        <f t="shared" ref="T35" si="66">(S35/J35)</f>
        <v>-23023.408803127364</v>
      </c>
      <c r="U35" s="37">
        <f t="shared" ref="U35:U59" si="67">(F5/B35)</f>
        <v>63866.491551254505</v>
      </c>
      <c r="V35" s="37">
        <f t="shared" ref="V35:V59" si="68">(G5/C35)</f>
        <v>87229.729806979405</v>
      </c>
      <c r="W35" s="37">
        <f>(U35-V35)</f>
        <v>-23363.2382557249</v>
      </c>
      <c r="X35" s="37">
        <f>(T35-W35)</f>
        <v>339.82945259753615</v>
      </c>
      <c r="Y35" s="60">
        <f t="shared" ref="Y35" si="69">(X35/P35)</f>
        <v>3.845174927380309E-4</v>
      </c>
      <c r="Z35" s="37">
        <f t="shared" ref="Z35" si="70">(P35+X35)</f>
        <v>884121.34528875642</v>
      </c>
      <c r="AA35" s="37">
        <f t="shared" ref="AA35:AA59" si="71">(Z35/B4)</f>
        <v>1.0343460311225625</v>
      </c>
      <c r="AB35" s="47">
        <f t="shared" ref="AB35" si="72">(AB34*Q35)</f>
        <v>103.39484598531594</v>
      </c>
      <c r="AC35" s="47">
        <f>(AC34*AA35)</f>
        <v>103.43460311225626</v>
      </c>
      <c r="AD35" s="47">
        <f t="shared" ref="AD35" si="73">(AC35/AB35)*100</f>
        <v>100.03845174927382</v>
      </c>
    </row>
    <row r="36" spans="1:30" s="53" customFormat="1" ht="12.75">
      <c r="A36" s="26">
        <v>1998</v>
      </c>
      <c r="B36" s="50">
        <f t="shared" si="56"/>
        <v>1.0102678571428581</v>
      </c>
      <c r="C36" s="50">
        <f t="shared" si="57"/>
        <v>1.0331301821274181</v>
      </c>
      <c r="D36" s="37">
        <f t="shared" si="58"/>
        <v>1.0414724908126374</v>
      </c>
      <c r="E36" s="37">
        <f t="shared" si="59"/>
        <v>1.047875815299109</v>
      </c>
      <c r="F36" s="37">
        <f t="shared" si="60"/>
        <v>1.0225046558134601</v>
      </c>
      <c r="G36" s="37">
        <f t="shared" si="51"/>
        <v>0.62422449391436496</v>
      </c>
      <c r="H36" s="37">
        <f t="shared" si="52"/>
        <v>0.19532379214172274</v>
      </c>
      <c r="I36" s="37">
        <f t="shared" si="53"/>
        <v>0.18045171394391224</v>
      </c>
      <c r="J36" s="176">
        <f t="shared" ref="J36:J52" si="74">1/(G36/D36+H36/E36+I36/F36)</f>
        <v>1.0392341185979013</v>
      </c>
      <c r="K36" s="48">
        <f>'Cálculo Pa média harmônica'!M54</f>
        <v>1.0543957390057568</v>
      </c>
      <c r="L36" s="48">
        <f t="shared" si="61"/>
        <v>1.0492436158675287</v>
      </c>
      <c r="M36" s="37">
        <f t="shared" ref="M36:M52" si="75">GEOMEAN(B36:C36)</f>
        <v>1.0216350695074428</v>
      </c>
      <c r="N36" s="37">
        <f t="shared" ref="N36:N52" si="76">(M36/J36)</f>
        <v>0.98306536633515984</v>
      </c>
      <c r="O36" s="37">
        <f t="shared" ref="O36:O52" si="77">(M36/K36)</f>
        <v>0.96892943675094356</v>
      </c>
      <c r="P36" s="64">
        <f t="shared" si="64"/>
        <v>955308.18968550186</v>
      </c>
      <c r="Q36" s="79">
        <f t="shared" si="54"/>
        <v>1.0033809790195232</v>
      </c>
      <c r="R36" s="91">
        <f t="shared" ref="R36:R52" si="78">(B36/C36)</f>
        <v>0.97787081881831961</v>
      </c>
      <c r="S36" s="37">
        <f t="shared" si="55"/>
        <v>-23831.740051981193</v>
      </c>
      <c r="T36" s="37">
        <f t="shared" ref="T36:T52" si="79">(S36/J36)</f>
        <v>-22932.022366754234</v>
      </c>
      <c r="U36" s="37">
        <f t="shared" si="67"/>
        <v>69754.066965353995</v>
      </c>
      <c r="V36" s="37">
        <f t="shared" si="68"/>
        <v>91277.975848002403</v>
      </c>
      <c r="W36" s="37">
        <f t="shared" ref="W36:W52" si="80">(U36-V36)</f>
        <v>-21523.908882648408</v>
      </c>
      <c r="X36" s="37">
        <f t="shared" ref="X36:X52" si="81">(T36-W36)</f>
        <v>-1408.1134841058265</v>
      </c>
      <c r="Y36" s="60">
        <f t="shared" ref="Y36:Y52" si="82">(X36/P36)</f>
        <v>-1.4739887078424327E-3</v>
      </c>
      <c r="Z36" s="37">
        <f t="shared" ref="Z36:Z52" si="83">(P36+X36)</f>
        <v>953900.07620139606</v>
      </c>
      <c r="AA36" s="37">
        <f t="shared" si="71"/>
        <v>1.0019020067867845</v>
      </c>
      <c r="AB36" s="47">
        <f t="shared" ref="AB36:AB52" si="84">(AB35*Q36)</f>
        <v>103.74442179031912</v>
      </c>
      <c r="AC36" s="47">
        <f t="shared" ref="AC36:AC52" si="85">(AC35*AA36)</f>
        <v>103.63133642936413</v>
      </c>
      <c r="AD36" s="47">
        <f t="shared" ref="AD36:AD52" si="86">(AC36/AB36)*100</f>
        <v>99.89099620104534</v>
      </c>
    </row>
    <row r="37" spans="1:30" s="53" customFormat="1" ht="12.75">
      <c r="A37" s="26">
        <v>1999</v>
      </c>
      <c r="B37" s="50">
        <f t="shared" si="56"/>
        <v>1.3966473440722322</v>
      </c>
      <c r="C37" s="50">
        <f t="shared" si="57"/>
        <v>1.5510179350460529</v>
      </c>
      <c r="D37" s="37">
        <f t="shared" si="58"/>
        <v>1.0901345241841485</v>
      </c>
      <c r="E37" s="37">
        <f t="shared" si="59"/>
        <v>1.0518392370572185</v>
      </c>
      <c r="F37" s="37">
        <f t="shared" si="60"/>
        <v>1.0928425944094105</v>
      </c>
      <c r="G37" s="37">
        <f t="shared" si="51"/>
        <v>0.63737377074926349</v>
      </c>
      <c r="H37" s="37">
        <f t="shared" si="52"/>
        <v>0.194943489889151</v>
      </c>
      <c r="I37" s="37">
        <f t="shared" si="53"/>
        <v>0.16768273936158545</v>
      </c>
      <c r="J37" s="176">
        <f t="shared" si="74"/>
        <v>1.0828986283211075</v>
      </c>
      <c r="K37" s="48">
        <f>'Cálculo Pa média harmônica'!M55</f>
        <v>1.0900448492345458</v>
      </c>
      <c r="L37" s="48">
        <f t="shared" si="61"/>
        <v>1.0801050087686863</v>
      </c>
      <c r="M37" s="37">
        <f t="shared" si="75"/>
        <v>1.4718101370728724</v>
      </c>
      <c r="N37" s="37">
        <f t="shared" si="76"/>
        <v>1.3591393493172315</v>
      </c>
      <c r="O37" s="37">
        <f t="shared" si="77"/>
        <v>1.3502289727862216</v>
      </c>
      <c r="P37" s="64">
        <f t="shared" si="64"/>
        <v>1007041.3961823739</v>
      </c>
      <c r="Q37" s="79">
        <f t="shared" si="54"/>
        <v>1.0046793756667951</v>
      </c>
      <c r="R37" s="91">
        <f t="shared" si="78"/>
        <v>0.90047143396234353</v>
      </c>
      <c r="S37" s="37">
        <f t="shared" si="55"/>
        <v>-20148.421682627901</v>
      </c>
      <c r="T37" s="37">
        <f t="shared" si="79"/>
        <v>-18606.009053557849</v>
      </c>
      <c r="U37" s="37">
        <f t="shared" si="67"/>
        <v>74491.530680084412</v>
      </c>
      <c r="V37" s="37">
        <f t="shared" si="68"/>
        <v>80067.945932008603</v>
      </c>
      <c r="W37" s="37">
        <f t="shared" si="80"/>
        <v>-5576.4152519241907</v>
      </c>
      <c r="X37" s="37">
        <f t="shared" si="81"/>
        <v>-13029.593801633659</v>
      </c>
      <c r="Y37" s="60">
        <f t="shared" si="82"/>
        <v>-1.2938488776159522E-2</v>
      </c>
      <c r="Z37" s="37">
        <f t="shared" si="83"/>
        <v>994011.80238074018</v>
      </c>
      <c r="AA37" s="37">
        <f t="shared" si="71"/>
        <v>0.9916803428410913</v>
      </c>
      <c r="AB37" s="47">
        <f t="shared" si="84"/>
        <v>104.22988091321047</v>
      </c>
      <c r="AC37" s="47">
        <f t="shared" si="85"/>
        <v>102.76915923935229</v>
      </c>
      <c r="AD37" s="47">
        <f t="shared" si="86"/>
        <v>98.598557667858728</v>
      </c>
    </row>
    <row r="38" spans="1:30" s="27" customFormat="1" ht="12.75">
      <c r="A38" s="26">
        <v>2000</v>
      </c>
      <c r="B38" s="50">
        <f t="shared" si="56"/>
        <v>1.0404176133098821</v>
      </c>
      <c r="C38" s="50">
        <f t="shared" si="57"/>
        <v>1.0851053827470054</v>
      </c>
      <c r="D38" s="37">
        <f t="shared" si="58"/>
        <v>1.058235356453646</v>
      </c>
      <c r="E38" s="37">
        <f t="shared" si="59"/>
        <v>1.0474317456346403</v>
      </c>
      <c r="F38" s="37">
        <f t="shared" si="60"/>
        <v>1.1313992394568839</v>
      </c>
      <c r="G38" s="37">
        <f t="shared" si="51"/>
        <v>0.63534823847398614</v>
      </c>
      <c r="H38" s="37">
        <f t="shared" si="52"/>
        <v>0.18460472578360201</v>
      </c>
      <c r="I38" s="37">
        <f t="shared" si="53"/>
        <v>0.18004703574241179</v>
      </c>
      <c r="J38" s="176">
        <f t="shared" si="74"/>
        <v>1.0686428353299242</v>
      </c>
      <c r="K38" s="48">
        <f>'Cálculo Pa média harmônica'!M56</f>
        <v>1.0548968705555857</v>
      </c>
      <c r="L38" s="48">
        <f t="shared" si="61"/>
        <v>1.0560606515271738</v>
      </c>
      <c r="M38" s="37">
        <f t="shared" si="75"/>
        <v>1.0625265890825253</v>
      </c>
      <c r="N38" s="37">
        <f t="shared" si="76"/>
        <v>0.99427662260467908</v>
      </c>
      <c r="O38" s="37">
        <f t="shared" si="77"/>
        <v>1.00723266770421</v>
      </c>
      <c r="P38" s="64">
        <f t="shared" si="64"/>
        <v>1135438.6409589238</v>
      </c>
      <c r="Q38" s="79">
        <f t="shared" si="54"/>
        <v>1.043879494436488</v>
      </c>
      <c r="R38" s="91">
        <f t="shared" si="78"/>
        <v>0.95881711569433592</v>
      </c>
      <c r="S38" s="37">
        <f t="shared" si="55"/>
        <v>-27143.431691823032</v>
      </c>
      <c r="T38" s="37">
        <f t="shared" si="79"/>
        <v>-25399.909861785567</v>
      </c>
      <c r="U38" s="37">
        <f t="shared" si="67"/>
        <v>117418.30805139701</v>
      </c>
      <c r="V38" s="37">
        <f t="shared" si="68"/>
        <v>137597.241602066</v>
      </c>
      <c r="W38" s="37">
        <f t="shared" si="80"/>
        <v>-20178.933550668997</v>
      </c>
      <c r="X38" s="37">
        <f t="shared" si="81"/>
        <v>-5220.9763111165703</v>
      </c>
      <c r="Y38" s="60">
        <f t="shared" si="82"/>
        <v>-4.5982020716744719E-3</v>
      </c>
      <c r="Z38" s="37">
        <f t="shared" si="83"/>
        <v>1130217.6646478074</v>
      </c>
      <c r="AA38" s="37">
        <f t="shared" si="71"/>
        <v>1.0390795255825915</v>
      </c>
      <c r="AB38" s="47">
        <f t="shared" si="84"/>
        <v>108.80343539285749</v>
      </c>
      <c r="AC38" s="47">
        <f t="shared" si="85"/>
        <v>106.78532922694798</v>
      </c>
      <c r="AD38" s="47">
        <f t="shared" si="86"/>
        <v>98.145181575726241</v>
      </c>
    </row>
    <row r="39" spans="1:30" s="53" customFormat="1" ht="12.75">
      <c r="A39" s="26">
        <v>2001</v>
      </c>
      <c r="B39" s="50">
        <f t="shared" si="56"/>
        <v>1.2198808000626078</v>
      </c>
      <c r="C39" s="50">
        <f t="shared" si="57"/>
        <v>1.2421070002435555</v>
      </c>
      <c r="D39" s="37">
        <f t="shared" si="58"/>
        <v>1.0807184718006249</v>
      </c>
      <c r="E39" s="37">
        <f t="shared" si="59"/>
        <v>1.1021074198261023</v>
      </c>
      <c r="F39" s="37">
        <f t="shared" si="60"/>
        <v>1.0898856685268798</v>
      </c>
      <c r="G39" s="37">
        <f t="shared" si="51"/>
        <v>0.62931462765174506</v>
      </c>
      <c r="H39" s="37">
        <f t="shared" si="52"/>
        <v>0.18988385030713284</v>
      </c>
      <c r="I39" s="37">
        <f t="shared" si="53"/>
        <v>0.18080152204112224</v>
      </c>
      <c r="J39" s="176">
        <f t="shared" si="74"/>
        <v>1.0863740106208035</v>
      </c>
      <c r="K39" s="48">
        <f>'Cálculo Pa média harmônica'!M57</f>
        <v>1.0873434958905233</v>
      </c>
      <c r="L39" s="48">
        <f t="shared" si="61"/>
        <v>1.0822509431643332</v>
      </c>
      <c r="M39" s="37">
        <f t="shared" si="75"/>
        <v>1.2309437360092761</v>
      </c>
      <c r="N39" s="37">
        <f t="shared" si="76"/>
        <v>1.1330754638596876</v>
      </c>
      <c r="O39" s="37">
        <f t="shared" si="77"/>
        <v>1.1320652035547845</v>
      </c>
      <c r="P39" s="64">
        <f t="shared" si="64"/>
        <v>1215758.208520351</v>
      </c>
      <c r="Q39" s="79">
        <f t="shared" si="54"/>
        <v>1.0138989640445817</v>
      </c>
      <c r="R39" s="91">
        <f t="shared" si="78"/>
        <v>0.9821060503027601</v>
      </c>
      <c r="S39" s="37">
        <f t="shared" si="55"/>
        <v>-28852.723773899983</v>
      </c>
      <c r="T39" s="37">
        <f t="shared" si="79"/>
        <v>-26558.73897186865</v>
      </c>
      <c r="U39" s="37">
        <f t="shared" si="67"/>
        <v>133440.46371399699</v>
      </c>
      <c r="V39" s="37">
        <f t="shared" si="68"/>
        <v>154281.5420672131</v>
      </c>
      <c r="W39" s="37">
        <f t="shared" si="80"/>
        <v>-20841.078353216115</v>
      </c>
      <c r="X39" s="37">
        <f t="shared" si="81"/>
        <v>-5717.660618652535</v>
      </c>
      <c r="Y39" s="60">
        <f t="shared" si="82"/>
        <v>-4.7029586792683578E-3</v>
      </c>
      <c r="Z39" s="37">
        <f t="shared" si="83"/>
        <v>1210040.5479016984</v>
      </c>
      <c r="AA39" s="37">
        <f t="shared" si="71"/>
        <v>1.009130639111727</v>
      </c>
      <c r="AB39" s="47">
        <f t="shared" si="84"/>
        <v>110.31569042930978</v>
      </c>
      <c r="AC39" s="47">
        <f t="shared" si="85"/>
        <v>107.76034753054618</v>
      </c>
      <c r="AD39" s="47">
        <f t="shared" si="86"/>
        <v>97.683608842206297</v>
      </c>
    </row>
    <row r="40" spans="1:30" s="53" customFormat="1" ht="12.75">
      <c r="A40" s="26">
        <v>2002</v>
      </c>
      <c r="B40" s="50">
        <f t="shared" si="56"/>
        <v>1.2223498918633644</v>
      </c>
      <c r="C40" s="50">
        <f t="shared" si="57"/>
        <v>1.1997344432054167</v>
      </c>
      <c r="D40" s="37">
        <f t="shared" si="58"/>
        <v>1.0782926278763822</v>
      </c>
      <c r="E40" s="37">
        <f t="shared" si="59"/>
        <v>1.116190780555941</v>
      </c>
      <c r="F40" s="37">
        <f t="shared" si="60"/>
        <v>1.1174249344949803</v>
      </c>
      <c r="G40" s="37">
        <f t="shared" si="51"/>
        <v>0.62125598402077487</v>
      </c>
      <c r="H40" s="37">
        <f t="shared" si="52"/>
        <v>0.19882362560398453</v>
      </c>
      <c r="I40" s="37">
        <f t="shared" si="53"/>
        <v>0.17992039037524066</v>
      </c>
      <c r="J40" s="176">
        <f t="shared" si="74"/>
        <v>1.0925520790106404</v>
      </c>
      <c r="K40" s="48">
        <f>'Cálculo Pa média harmônica'!M58</f>
        <v>1.0945322863233087</v>
      </c>
      <c r="L40" s="48">
        <f t="shared" si="61"/>
        <v>1.0979811223431288</v>
      </c>
      <c r="M40" s="37">
        <f t="shared" si="75"/>
        <v>1.2109893752287402</v>
      </c>
      <c r="N40" s="37">
        <f t="shared" si="76"/>
        <v>1.1084042568710779</v>
      </c>
      <c r="O40" s="37">
        <f t="shared" si="77"/>
        <v>1.106398952649106</v>
      </c>
      <c r="P40" s="64">
        <f t="shared" si="64"/>
        <v>1355931.5591703851</v>
      </c>
      <c r="Q40" s="79">
        <f t="shared" si="54"/>
        <v>1.0305346185683628</v>
      </c>
      <c r="R40" s="91">
        <f t="shared" si="78"/>
        <v>1.0188503787534218</v>
      </c>
      <c r="S40" s="37">
        <f t="shared" si="55"/>
        <v>12547.843499499082</v>
      </c>
      <c r="T40" s="37">
        <f t="shared" si="79"/>
        <v>11484.892794183112</v>
      </c>
      <c r="U40" s="37">
        <f t="shared" si="67"/>
        <v>173324.52495404097</v>
      </c>
      <c r="V40" s="37">
        <f t="shared" si="68"/>
        <v>166132.90713136212</v>
      </c>
      <c r="W40" s="37">
        <f t="shared" si="80"/>
        <v>7191.617822678847</v>
      </c>
      <c r="X40" s="37">
        <f t="shared" si="81"/>
        <v>4293.2749715042646</v>
      </c>
      <c r="Y40" s="60">
        <f t="shared" si="82"/>
        <v>3.1662917958271194E-3</v>
      </c>
      <c r="Z40" s="37">
        <f t="shared" si="83"/>
        <v>1360224.8341418894</v>
      </c>
      <c r="AA40" s="37">
        <f t="shared" si="71"/>
        <v>1.0337975918764517</v>
      </c>
      <c r="AB40" s="47">
        <f t="shared" si="84"/>
        <v>113.68413795867436</v>
      </c>
      <c r="AC40" s="47">
        <f t="shared" si="85"/>
        <v>111.40238777684819</v>
      </c>
      <c r="AD40" s="47">
        <f t="shared" si="86"/>
        <v>97.992903651470158</v>
      </c>
    </row>
    <row r="41" spans="1:30" s="53" customFormat="1" ht="13.5" thickBot="1">
      <c r="A41" s="26">
        <v>2003</v>
      </c>
      <c r="B41" s="50">
        <f t="shared" si="56"/>
        <v>1.1088273185508548</v>
      </c>
      <c r="C41" s="50">
        <f t="shared" si="57"/>
        <v>1.1224483182393872</v>
      </c>
      <c r="D41" s="37">
        <f t="shared" si="58"/>
        <v>1.1592528203670054</v>
      </c>
      <c r="E41" s="37">
        <f t="shared" si="59"/>
        <v>1.0938124518611443</v>
      </c>
      <c r="F41" s="37">
        <f t="shared" si="60"/>
        <v>1.1132169174102531</v>
      </c>
      <c r="G41" s="37">
        <f t="shared" si="51"/>
        <v>0.63412922986001152</v>
      </c>
      <c r="H41" s="37">
        <f t="shared" si="52"/>
        <v>0.19561250105342004</v>
      </c>
      <c r="I41" s="37">
        <f t="shared" si="53"/>
        <v>0.17025826908656841</v>
      </c>
      <c r="J41" s="176">
        <f t="shared" si="74"/>
        <v>1.1379236800481105</v>
      </c>
      <c r="K41" s="48">
        <f>'Cálculo Pa média harmônica'!M59</f>
        <v>1.1435543395540368</v>
      </c>
      <c r="L41" s="48">
        <f t="shared" si="61"/>
        <v>1.1409102152726733</v>
      </c>
      <c r="M41" s="37">
        <f t="shared" si="75"/>
        <v>1.1156170305823125</v>
      </c>
      <c r="N41" s="37">
        <f t="shared" si="76"/>
        <v>0.9803970601395211</v>
      </c>
      <c r="O41" s="37">
        <f t="shared" si="77"/>
        <v>0.97556975824811321</v>
      </c>
      <c r="P41" s="64">
        <f t="shared" si="64"/>
        <v>1505771.7718952198</v>
      </c>
      <c r="Q41" s="79">
        <f t="shared" si="54"/>
        <v>1.0114082899877088</v>
      </c>
      <c r="R41" s="91">
        <f t="shared" si="78"/>
        <v>0.98786492040016816</v>
      </c>
      <c r="S41" s="37">
        <f t="shared" si="55"/>
        <v>38158.816827186005</v>
      </c>
      <c r="T41" s="37">
        <f t="shared" si="79"/>
        <v>33533.72242466444</v>
      </c>
      <c r="U41" s="37">
        <f t="shared" si="67"/>
        <v>235201.93765973207</v>
      </c>
      <c r="V41" s="37">
        <f t="shared" si="68"/>
        <v>198351.68658387812</v>
      </c>
      <c r="W41" s="37">
        <f t="shared" si="80"/>
        <v>36850.251075853943</v>
      </c>
      <c r="X41" s="37">
        <f t="shared" si="81"/>
        <v>-3316.5286511895029</v>
      </c>
      <c r="Y41" s="60">
        <f t="shared" si="82"/>
        <v>-2.2025440462436069E-3</v>
      </c>
      <c r="Z41" s="37">
        <f t="shared" si="83"/>
        <v>1502455.2432440303</v>
      </c>
      <c r="AA41" s="37">
        <f t="shared" si="71"/>
        <v>1.009180618680275</v>
      </c>
      <c r="AB41" s="47">
        <f t="shared" si="84"/>
        <v>114.98107957150961</v>
      </c>
      <c r="AC41" s="47">
        <f t="shared" si="85"/>
        <v>112.42513061909956</v>
      </c>
      <c r="AD41" s="47">
        <f t="shared" si="86"/>
        <v>97.777069964958514</v>
      </c>
    </row>
    <row r="42" spans="1:30" s="53" customFormat="1" ht="12.75">
      <c r="A42" s="26">
        <v>2004</v>
      </c>
      <c r="B42" s="50">
        <f t="shared" si="56"/>
        <v>1.0850092153267752</v>
      </c>
      <c r="C42" s="50">
        <f t="shared" si="57"/>
        <v>1.0463446320696439</v>
      </c>
      <c r="D42" s="37">
        <f t="shared" si="58"/>
        <v>1.0675173457948692</v>
      </c>
      <c r="E42" s="37">
        <f t="shared" si="59"/>
        <v>1.0619904639251421</v>
      </c>
      <c r="F42" s="37">
        <f t="shared" si="60"/>
        <v>1.0956970338961465</v>
      </c>
      <c r="G42" s="37">
        <f t="shared" si="51"/>
        <v>0.6271884680806501</v>
      </c>
      <c r="H42" s="37">
        <f t="shared" si="52"/>
        <v>0.1923818992832195</v>
      </c>
      <c r="I42" s="37">
        <f t="shared" si="53"/>
        <v>0.18042963263613035</v>
      </c>
      <c r="J42" s="176">
        <f t="shared" si="74"/>
        <v>1.0714164159108783</v>
      </c>
      <c r="K42" s="48">
        <f>'Cálculo Pa média harmônica'!M60</f>
        <v>1.0719108225842757</v>
      </c>
      <c r="L42" s="48">
        <f t="shared" si="61"/>
        <v>1.0775206075946278</v>
      </c>
      <c r="M42" s="37">
        <f t="shared" si="75"/>
        <v>1.0655015571097339</v>
      </c>
      <c r="N42" s="37">
        <f t="shared" si="76"/>
        <v>0.9944794024869259</v>
      </c>
      <c r="O42" s="37">
        <f t="shared" si="77"/>
        <v>0.99402071017522742</v>
      </c>
      <c r="P42" s="64">
        <f t="shared" si="64"/>
        <v>1816903.7317373371</v>
      </c>
      <c r="Q42" s="79">
        <f t="shared" si="54"/>
        <v>1.0575996463686002</v>
      </c>
      <c r="R42" s="91">
        <f t="shared" si="78"/>
        <v>1.0369520539142574</v>
      </c>
      <c r="S42" s="37">
        <f t="shared" si="55"/>
        <v>66823.3455443118</v>
      </c>
      <c r="T42" s="37">
        <f t="shared" si="79"/>
        <v>62369.163428862608</v>
      </c>
      <c r="U42" s="37">
        <f t="shared" si="67"/>
        <v>298545.71017137909</v>
      </c>
      <c r="V42" s="37">
        <f t="shared" si="68"/>
        <v>245713.97731488396</v>
      </c>
      <c r="W42" s="37">
        <f t="shared" si="80"/>
        <v>52831.732856495131</v>
      </c>
      <c r="X42" s="37">
        <f t="shared" si="81"/>
        <v>9537.430572367477</v>
      </c>
      <c r="Y42" s="60">
        <f t="shared" si="82"/>
        <v>5.2492767810255496E-3</v>
      </c>
      <c r="Z42" s="37">
        <f t="shared" si="83"/>
        <v>1826441.1623097046</v>
      </c>
      <c r="AA42" s="37">
        <f t="shared" si="71"/>
        <v>1.0631512796359037</v>
      </c>
      <c r="AB42" s="47">
        <f t="shared" si="84"/>
        <v>121.60394909390844</v>
      </c>
      <c r="AC42" s="47">
        <f t="shared" si="85"/>
        <v>119.52492148092932</v>
      </c>
      <c r="AD42" s="47">
        <f t="shared" si="86"/>
        <v>98.29032886804228</v>
      </c>
    </row>
    <row r="43" spans="1:30" s="53" customFormat="1" ht="12.75">
      <c r="A43" s="26">
        <v>2005</v>
      </c>
      <c r="B43" s="50">
        <f t="shared" si="56"/>
        <v>0.9316244750705811</v>
      </c>
      <c r="C43" s="50">
        <f t="shared" si="57"/>
        <v>0.93042268304407194</v>
      </c>
      <c r="D43" s="37">
        <f t="shared" si="58"/>
        <v>1.0670128618838695</v>
      </c>
      <c r="E43" s="37">
        <f t="shared" si="59"/>
        <v>1.1117172564493429</v>
      </c>
      <c r="F43" s="37">
        <f t="shared" si="60"/>
        <v>1.0708613557124349</v>
      </c>
      <c r="G43" s="37">
        <f t="shared" si="51"/>
        <v>0.62730925728121145</v>
      </c>
      <c r="H43" s="37">
        <f t="shared" si="52"/>
        <v>0.19585190150767776</v>
      </c>
      <c r="I43" s="37">
        <f t="shared" si="53"/>
        <v>0.17683884121111076</v>
      </c>
      <c r="J43" s="176">
        <f t="shared" si="74"/>
        <v>1.0761723031719368</v>
      </c>
      <c r="K43" s="48">
        <f>'Cálculo Pa média harmônica'!M61</f>
        <v>1.0799382157355053</v>
      </c>
      <c r="L43" s="48">
        <f t="shared" si="61"/>
        <v>1.0743122546517596</v>
      </c>
      <c r="M43" s="37">
        <f t="shared" si="75"/>
        <v>0.93102338514384009</v>
      </c>
      <c r="N43" s="37">
        <f t="shared" si="76"/>
        <v>0.86512483400633777</v>
      </c>
      <c r="O43" s="37">
        <f t="shared" si="77"/>
        <v>0.86210800912323959</v>
      </c>
      <c r="P43" s="64">
        <f t="shared" si="64"/>
        <v>2020440.9788900092</v>
      </c>
      <c r="Q43" s="79">
        <f t="shared" si="54"/>
        <v>1.0320213137973657</v>
      </c>
      <c r="R43" s="91">
        <f t="shared" si="78"/>
        <v>1.0012916624330108</v>
      </c>
      <c r="S43" s="37">
        <f t="shared" si="55"/>
        <v>73818.612305015064</v>
      </c>
      <c r="T43" s="37">
        <f t="shared" si="79"/>
        <v>68593.674161135961</v>
      </c>
      <c r="U43" s="37">
        <f t="shared" si="67"/>
        <v>355164.77360737236</v>
      </c>
      <c r="V43" s="37">
        <f t="shared" si="68"/>
        <v>276284.7339764809</v>
      </c>
      <c r="W43" s="37">
        <f t="shared" si="80"/>
        <v>78880.039630891464</v>
      </c>
      <c r="X43" s="37">
        <f t="shared" si="81"/>
        <v>-10286.365469755503</v>
      </c>
      <c r="Y43" s="60">
        <f t="shared" si="82"/>
        <v>-5.0911487032927983E-3</v>
      </c>
      <c r="Z43" s="37">
        <f t="shared" si="83"/>
        <v>2010154.6134202536</v>
      </c>
      <c r="AA43" s="37">
        <f t="shared" si="71"/>
        <v>1.0267671398238556</v>
      </c>
      <c r="AB43" s="47">
        <f t="shared" si="84"/>
        <v>125.49786730684337</v>
      </c>
      <c r="AC43" s="47">
        <f t="shared" si="85"/>
        <v>122.72426176664472</v>
      </c>
      <c r="AD43" s="47">
        <f t="shared" si="86"/>
        <v>97.789918187679504</v>
      </c>
    </row>
    <row r="44" spans="1:30" s="53" customFormat="1" ht="12.75">
      <c r="A44" s="26">
        <v>2006</v>
      </c>
      <c r="B44" s="50">
        <f t="shared" si="56"/>
        <v>0.99843080067439016</v>
      </c>
      <c r="C44" s="50">
        <f t="shared" si="57"/>
        <v>0.92863890334050814</v>
      </c>
      <c r="D44" s="37">
        <f t="shared" si="58"/>
        <v>1.0531683748864666</v>
      </c>
      <c r="E44" s="37">
        <f t="shared" si="59"/>
        <v>1.0803290711690496</v>
      </c>
      <c r="F44" s="37">
        <f t="shared" si="60"/>
        <v>1.0501298132487231</v>
      </c>
      <c r="G44" s="37">
        <f t="shared" si="51"/>
        <v>0.62508655101252031</v>
      </c>
      <c r="H44" s="37">
        <f t="shared" si="52"/>
        <v>0.19691311157672808</v>
      </c>
      <c r="I44" s="37">
        <f t="shared" si="53"/>
        <v>0.17800033741075166</v>
      </c>
      <c r="J44" s="176">
        <f t="shared" si="74"/>
        <v>1.0578605925328077</v>
      </c>
      <c r="K44" s="48">
        <f>'Cálculo Pa média harmônica'!M62</f>
        <v>1.0595768006859598</v>
      </c>
      <c r="L44" s="48">
        <f t="shared" si="61"/>
        <v>1.0677427410433704</v>
      </c>
      <c r="M44" s="37">
        <f t="shared" si="75"/>
        <v>0.96290273849421115</v>
      </c>
      <c r="N44" s="37">
        <f t="shared" si="76"/>
        <v>0.91023594724212054</v>
      </c>
      <c r="O44" s="37">
        <f t="shared" si="77"/>
        <v>0.90876162810552019</v>
      </c>
      <c r="P44" s="64">
        <f t="shared" si="64"/>
        <v>2256582.816678857</v>
      </c>
      <c r="Q44" s="79">
        <f t="shared" si="54"/>
        <v>1.0396198872336637</v>
      </c>
      <c r="R44" s="91">
        <f t="shared" si="78"/>
        <v>1.0751550436696395</v>
      </c>
      <c r="S44" s="37">
        <f t="shared" si="55"/>
        <v>65222.1883006891</v>
      </c>
      <c r="T44" s="37">
        <f t="shared" si="79"/>
        <v>61654.804764519431</v>
      </c>
      <c r="U44" s="37">
        <f t="shared" si="67"/>
        <v>346886.28667434666</v>
      </c>
      <c r="V44" s="37">
        <f t="shared" si="68"/>
        <v>302722.36456527759</v>
      </c>
      <c r="W44" s="37">
        <f t="shared" si="80"/>
        <v>44163.92210906907</v>
      </c>
      <c r="X44" s="37">
        <f t="shared" si="81"/>
        <v>17490.882655450361</v>
      </c>
      <c r="Y44" s="60">
        <f t="shared" si="82"/>
        <v>7.7510484109742104E-3</v>
      </c>
      <c r="Z44" s="37">
        <f t="shared" si="83"/>
        <v>2274073.6993343071</v>
      </c>
      <c r="AA44" s="37">
        <f t="shared" si="71"/>
        <v>1.0476780313086234</v>
      </c>
      <c r="AB44" s="47">
        <f t="shared" si="84"/>
        <v>130.4700786576058</v>
      </c>
      <c r="AC44" s="47">
        <f t="shared" si="85"/>
        <v>128.5755129614825</v>
      </c>
      <c r="AD44" s="47">
        <f t="shared" si="86"/>
        <v>98.547892577657421</v>
      </c>
    </row>
    <row r="45" spans="1:30" s="53" customFormat="1" ht="12.75">
      <c r="A45" s="26">
        <v>2007</v>
      </c>
      <c r="B45" s="50">
        <f t="shared" si="56"/>
        <v>0.98590122069927377</v>
      </c>
      <c r="C45" s="50">
        <f t="shared" si="57"/>
        <v>0.96839538237354383</v>
      </c>
      <c r="D45" s="37">
        <f t="shared" si="58"/>
        <v>1.0514426902413929</v>
      </c>
      <c r="E45" s="37">
        <f t="shared" si="59"/>
        <v>1.0793870984374845</v>
      </c>
      <c r="F45" s="37">
        <f t="shared" si="60"/>
        <v>1.05448725792109</v>
      </c>
      <c r="G45" s="37">
        <f t="shared" si="51"/>
        <v>0.61845533964795907</v>
      </c>
      <c r="H45" s="37">
        <f t="shared" si="52"/>
        <v>0.19566433570330768</v>
      </c>
      <c r="I45" s="37">
        <f t="shared" si="53"/>
        <v>0.18588032464873325</v>
      </c>
      <c r="J45" s="176">
        <f t="shared" si="74"/>
        <v>1.0573663367101303</v>
      </c>
      <c r="K45" s="48">
        <f>'Cálculo Pa média harmônica'!M63</f>
        <v>1.0630429858409847</v>
      </c>
      <c r="L45" s="48">
        <f t="shared" si="61"/>
        <v>1.0643903808937205</v>
      </c>
      <c r="M45" s="37">
        <f t="shared" si="75"/>
        <v>0.97710909810604918</v>
      </c>
      <c r="N45" s="37">
        <f t="shared" si="76"/>
        <v>0.92409703636509566</v>
      </c>
      <c r="O45" s="37">
        <f t="shared" si="77"/>
        <v>0.91916235855039086</v>
      </c>
      <c r="P45" s="64">
        <f t="shared" si="64"/>
        <v>2555700.4146864219</v>
      </c>
      <c r="Q45" s="79">
        <f t="shared" si="54"/>
        <v>1.0606987060717157</v>
      </c>
      <c r="R45" s="91">
        <f t="shared" si="78"/>
        <v>1.018077160057107</v>
      </c>
      <c r="S45" s="37">
        <f t="shared" si="55"/>
        <v>37070.079520245024</v>
      </c>
      <c r="T45" s="37">
        <f t="shared" si="79"/>
        <v>35058.880005187391</v>
      </c>
      <c r="U45" s="37">
        <f t="shared" si="67"/>
        <v>367732.38405015104</v>
      </c>
      <c r="V45" s="37">
        <f t="shared" si="68"/>
        <v>336100.04005564837</v>
      </c>
      <c r="W45" s="37">
        <f t="shared" si="80"/>
        <v>31632.343994502677</v>
      </c>
      <c r="X45" s="37">
        <f t="shared" si="81"/>
        <v>3426.5360106847147</v>
      </c>
      <c r="Y45" s="60">
        <f t="shared" si="82"/>
        <v>1.3407424403087333E-3</v>
      </c>
      <c r="Z45" s="37">
        <f t="shared" si="83"/>
        <v>2559126.9506971068</v>
      </c>
      <c r="AA45" s="37">
        <f t="shared" si="71"/>
        <v>1.0621208298433267</v>
      </c>
      <c r="AB45" s="47">
        <f t="shared" si="84"/>
        <v>138.38944361319744</v>
      </c>
      <c r="AC45" s="47">
        <f t="shared" si="85"/>
        <v>136.56273052418121</v>
      </c>
      <c r="AD45" s="47">
        <f t="shared" si="86"/>
        <v>98.680019919639278</v>
      </c>
    </row>
    <row r="46" spans="1:30" s="53" customFormat="1" ht="12.75">
      <c r="A46" s="26">
        <v>2008</v>
      </c>
      <c r="B46" s="50">
        <f t="shared" si="56"/>
        <v>1.1561656712094599</v>
      </c>
      <c r="C46" s="50">
        <f t="shared" si="57"/>
        <v>1.1204626857829618</v>
      </c>
      <c r="D46" s="37">
        <f t="shared" si="58"/>
        <v>1.0712017598600532</v>
      </c>
      <c r="E46" s="37">
        <f t="shared" si="59"/>
        <v>1.114162490233594</v>
      </c>
      <c r="F46" s="37">
        <f t="shared" si="60"/>
        <v>1.0967197225815997</v>
      </c>
      <c r="G46" s="37">
        <f t="shared" si="51"/>
        <v>0.60977467796618823</v>
      </c>
      <c r="H46" s="37">
        <f t="shared" si="52"/>
        <v>0.19232600486849966</v>
      </c>
      <c r="I46" s="37">
        <f t="shared" si="53"/>
        <v>0.19789931716531201</v>
      </c>
      <c r="J46" s="176">
        <f t="shared" si="74"/>
        <v>1.0842347849177003</v>
      </c>
      <c r="K46" s="48">
        <f>'Cálculo Pa média harmônica'!M64</f>
        <v>1.0834575227612984</v>
      </c>
      <c r="L46" s="48">
        <f t="shared" si="61"/>
        <v>1.0877855272310752</v>
      </c>
      <c r="M46" s="37">
        <f t="shared" si="75"/>
        <v>1.1381741928076792</v>
      </c>
      <c r="N46" s="37">
        <f t="shared" si="76"/>
        <v>1.0497488262139396</v>
      </c>
      <c r="O46" s="37">
        <f t="shared" si="77"/>
        <v>1.0505019060709735</v>
      </c>
      <c r="P46" s="64">
        <f t="shared" si="64"/>
        <v>2858838.4485700876</v>
      </c>
      <c r="Q46" s="79">
        <f t="shared" si="54"/>
        <v>1.0509419544721983</v>
      </c>
      <c r="R46" s="91">
        <f t="shared" si="78"/>
        <v>1.0318645019414898</v>
      </c>
      <c r="S46" s="37">
        <f t="shared" si="55"/>
        <v>-5895.2038000001921</v>
      </c>
      <c r="T46" s="37">
        <f t="shared" si="79"/>
        <v>-5437.202238856109</v>
      </c>
      <c r="U46" s="37">
        <f t="shared" si="67"/>
        <v>364031.53672580345</v>
      </c>
      <c r="V46" s="37">
        <f t="shared" si="68"/>
        <v>380892.62160638178</v>
      </c>
      <c r="W46" s="37">
        <f t="shared" si="80"/>
        <v>-16861.084880578332</v>
      </c>
      <c r="X46" s="37">
        <f t="shared" si="81"/>
        <v>11423.882641722223</v>
      </c>
      <c r="Y46" s="60">
        <f t="shared" si="82"/>
        <v>3.995987477864003E-3</v>
      </c>
      <c r="Z46" s="37">
        <f t="shared" si="83"/>
        <v>2870262.33121181</v>
      </c>
      <c r="AA46" s="37">
        <f t="shared" si="71"/>
        <v>1.0551415053622311</v>
      </c>
      <c r="AB46" s="47">
        <f t="shared" si="84"/>
        <v>145.43927234917379</v>
      </c>
      <c r="AC46" s="47">
        <f t="shared" si="85"/>
        <v>144.09300506166124</v>
      </c>
      <c r="AD46" s="47">
        <f t="shared" si="86"/>
        <v>99.074344043553523</v>
      </c>
    </row>
    <row r="47" spans="1:30" s="53" customFormat="1" ht="12.75">
      <c r="A47" s="26">
        <v>2009</v>
      </c>
      <c r="B47" s="50">
        <f t="shared" si="56"/>
        <v>0.94690259654235254</v>
      </c>
      <c r="C47" s="50">
        <f t="shared" si="57"/>
        <v>0.95127919138792116</v>
      </c>
      <c r="D47" s="37">
        <f t="shared" si="58"/>
        <v>1.0642920742966382</v>
      </c>
      <c r="E47" s="37">
        <f t="shared" si="59"/>
        <v>1.085953791999178</v>
      </c>
      <c r="F47" s="37">
        <f t="shared" si="60"/>
        <v>1.0791451312265645</v>
      </c>
      <c r="G47" s="37">
        <f t="shared" si="51"/>
        <v>0.61520246685624003</v>
      </c>
      <c r="H47" s="37">
        <f t="shared" si="52"/>
        <v>0.19512285310454983</v>
      </c>
      <c r="I47" s="37">
        <f t="shared" si="53"/>
        <v>0.18967468003921009</v>
      </c>
      <c r="J47" s="176">
        <f t="shared" si="74"/>
        <v>1.0712582321639417</v>
      </c>
      <c r="K47" s="48">
        <f>'Cálculo Pa média harmônica'!M65</f>
        <v>1.07318749154659</v>
      </c>
      <c r="L47" s="48">
        <f t="shared" si="61"/>
        <v>1.0731348274230523</v>
      </c>
      <c r="M47" s="37">
        <f t="shared" si="75"/>
        <v>0.94908837120783018</v>
      </c>
      <c r="N47" s="37">
        <f t="shared" si="76"/>
        <v>0.88595666545373619</v>
      </c>
      <c r="O47" s="37">
        <f t="shared" si="77"/>
        <v>0.88436398922249992</v>
      </c>
      <c r="P47" s="64">
        <f t="shared" si="64"/>
        <v>3105890.5835962235</v>
      </c>
      <c r="Q47" s="79">
        <f t="shared" si="54"/>
        <v>0.99874188000396558</v>
      </c>
      <c r="R47" s="91">
        <f t="shared" si="78"/>
        <v>0.99539925304243948</v>
      </c>
      <c r="S47" s="37">
        <f t="shared" si="55"/>
        <v>-13439.92580000055</v>
      </c>
      <c r="T47" s="37">
        <f t="shared" si="79"/>
        <v>-12545.925339450507</v>
      </c>
      <c r="U47" s="37">
        <f t="shared" si="67"/>
        <v>381961.64180000039</v>
      </c>
      <c r="V47" s="37">
        <f t="shared" si="68"/>
        <v>394332.59929999977</v>
      </c>
      <c r="W47" s="37">
        <f t="shared" si="80"/>
        <v>-12370.957499999378</v>
      </c>
      <c r="X47" s="37">
        <f t="shared" si="81"/>
        <v>-174.96783945112838</v>
      </c>
      <c r="Y47" s="60">
        <f t="shared" si="82"/>
        <v>-5.6334192960699224E-5</v>
      </c>
      <c r="Z47" s="37">
        <f t="shared" si="83"/>
        <v>3105715.6157567725</v>
      </c>
      <c r="AA47" s="37">
        <f t="shared" si="71"/>
        <v>0.9986856166861795</v>
      </c>
      <c r="AB47" s="47">
        <f t="shared" si="84"/>
        <v>145.25629229242259</v>
      </c>
      <c r="AC47" s="47">
        <f t="shared" si="85"/>
        <v>143.90361162016995</v>
      </c>
      <c r="AD47" s="47">
        <f t="shared" si="86"/>
        <v>99.068762770338736</v>
      </c>
    </row>
    <row r="48" spans="1:30" s="53" customFormat="1" ht="12.75">
      <c r="A48" s="26">
        <v>2010</v>
      </c>
      <c r="B48" s="50">
        <f t="shared" si="56"/>
        <v>1.0449033545394484</v>
      </c>
      <c r="C48" s="50">
        <f t="shared" si="57"/>
        <v>0.9229310176908847</v>
      </c>
      <c r="D48" s="37">
        <f t="shared" si="58"/>
        <v>1.0667808221005901</v>
      </c>
      <c r="E48" s="37">
        <f t="shared" si="59"/>
        <v>1.0856889944763943</v>
      </c>
      <c r="F48" s="37">
        <f t="shared" si="60"/>
        <v>1.0634354562836885</v>
      </c>
      <c r="G48" s="37">
        <f t="shared" si="51"/>
        <v>0.60359022851926269</v>
      </c>
      <c r="H48" s="37">
        <f t="shared" si="52"/>
        <v>0.19059864408612118</v>
      </c>
      <c r="I48" s="37">
        <f t="shared" si="53"/>
        <v>0.20581112739461618</v>
      </c>
      <c r="J48" s="176">
        <f t="shared" si="74"/>
        <v>1.0696388869828426</v>
      </c>
      <c r="K48" s="48">
        <f>'Cálculo Pa média harmônica'!M66</f>
        <v>1.066584269233581</v>
      </c>
      <c r="L48" s="48">
        <f t="shared" si="61"/>
        <v>1.0842333833887732</v>
      </c>
      <c r="M48" s="37">
        <f t="shared" si="75"/>
        <v>0.98202531351982592</v>
      </c>
      <c r="N48" s="37">
        <f t="shared" si="76"/>
        <v>0.91809051210717429</v>
      </c>
      <c r="O48" s="37">
        <f t="shared" si="77"/>
        <v>0.92071985481792562</v>
      </c>
      <c r="P48" s="64">
        <f t="shared" si="64"/>
        <v>3583958.0848278538</v>
      </c>
      <c r="Q48" s="79">
        <f t="shared" si="54"/>
        <v>1.0752822582179311</v>
      </c>
      <c r="R48" s="91">
        <f t="shared" si="78"/>
        <v>1.132157587631772</v>
      </c>
      <c r="S48" s="37">
        <f t="shared" si="55"/>
        <v>-40452.000010345131</v>
      </c>
      <c r="T48" s="37">
        <f t="shared" si="79"/>
        <v>-37818.370762911502</v>
      </c>
      <c r="U48" s="37">
        <f t="shared" si="67"/>
        <v>404075.64791283605</v>
      </c>
      <c r="V48" s="37">
        <f t="shared" si="68"/>
        <v>501307.23871405341</v>
      </c>
      <c r="W48" s="37">
        <f t="shared" si="80"/>
        <v>-97231.59080121736</v>
      </c>
      <c r="X48" s="37">
        <f t="shared" si="81"/>
        <v>59413.220038305859</v>
      </c>
      <c r="Y48" s="60">
        <f t="shared" si="82"/>
        <v>1.6577543216764384E-2</v>
      </c>
      <c r="Z48" s="37">
        <f t="shared" si="83"/>
        <v>3643371.3048661598</v>
      </c>
      <c r="AA48" s="37">
        <f t="shared" si="71"/>
        <v>1.093107796323759</v>
      </c>
      <c r="AB48" s="47">
        <f t="shared" si="84"/>
        <v>156.19151399656002</v>
      </c>
      <c r="AC48" s="47">
        <f t="shared" si="85"/>
        <v>157.30215978115405</v>
      </c>
      <c r="AD48" s="47">
        <f t="shared" si="86"/>
        <v>100.71107946659541</v>
      </c>
    </row>
    <row r="49" spans="1:30" s="53" customFormat="1" ht="12.75">
      <c r="A49" s="26">
        <v>2011</v>
      </c>
      <c r="B49" s="50">
        <f t="shared" si="56"/>
        <v>1.1454296475849064</v>
      </c>
      <c r="C49" s="50">
        <f t="shared" si="57"/>
        <v>1.0680336355511737</v>
      </c>
      <c r="D49" s="37">
        <f t="shared" si="58"/>
        <v>1.0753740328125616</v>
      </c>
      <c r="E49" s="37">
        <f t="shared" si="59"/>
        <v>1.0818041586949945</v>
      </c>
      <c r="F49" s="37">
        <f t="shared" si="60"/>
        <v>1.0580061890301129</v>
      </c>
      <c r="G49" s="37">
        <f t="shared" si="51"/>
        <v>0.60545049449203991</v>
      </c>
      <c r="H49" s="37">
        <f t="shared" si="52"/>
        <v>0.18753257854951302</v>
      </c>
      <c r="I49" s="37">
        <f t="shared" si="53"/>
        <v>0.20701692695844712</v>
      </c>
      <c r="J49" s="176">
        <f t="shared" si="74"/>
        <v>1.0729238596860489</v>
      </c>
      <c r="K49" s="48">
        <f>'Cálculo Pa média harmônica'!M67</f>
        <v>1.0746052152571637</v>
      </c>
      <c r="L49" s="48">
        <f t="shared" si="61"/>
        <v>1.0831859222006992</v>
      </c>
      <c r="M49" s="37">
        <f t="shared" si="75"/>
        <v>1.1060548769289014</v>
      </c>
      <c r="N49" s="37">
        <f t="shared" si="76"/>
        <v>1.030879187692356</v>
      </c>
      <c r="O49" s="37">
        <f t="shared" si="77"/>
        <v>1.0292662470135243</v>
      </c>
      <c r="P49" s="64">
        <f t="shared" si="64"/>
        <v>4040286.9997005938</v>
      </c>
      <c r="Q49" s="79">
        <f t="shared" si="54"/>
        <v>1.039744230654152</v>
      </c>
      <c r="R49" s="91">
        <f t="shared" si="78"/>
        <v>1.0724658938234575</v>
      </c>
      <c r="S49" s="37">
        <f t="shared" si="55"/>
        <v>-33671.000226558303</v>
      </c>
      <c r="T49" s="37">
        <f t="shared" si="79"/>
        <v>-31382.469429294699</v>
      </c>
      <c r="U49" s="37">
        <f t="shared" si="67"/>
        <v>442536.99994412961</v>
      </c>
      <c r="V49" s="37">
        <f t="shared" si="68"/>
        <v>506132.0000815122</v>
      </c>
      <c r="W49" s="37">
        <f t="shared" si="80"/>
        <v>-63595.000137382594</v>
      </c>
      <c r="X49" s="37">
        <f t="shared" si="81"/>
        <v>32212.530708087896</v>
      </c>
      <c r="Y49" s="60">
        <f t="shared" si="82"/>
        <v>7.9728323038623268E-3</v>
      </c>
      <c r="Z49" s="37">
        <f t="shared" si="83"/>
        <v>4072499.5304086818</v>
      </c>
      <c r="AA49" s="37">
        <f t="shared" si="71"/>
        <v>1.0480339370440659</v>
      </c>
      <c r="AB49" s="47">
        <f t="shared" si="84"/>
        <v>162.39922555506053</v>
      </c>
      <c r="AC49" s="47">
        <f t="shared" si="85"/>
        <v>164.85800182097759</v>
      </c>
      <c r="AD49" s="47">
        <f t="shared" si="86"/>
        <v>101.51403201432352</v>
      </c>
    </row>
    <row r="50" spans="1:30" s="53" customFormat="1" ht="12.75">
      <c r="A50" s="26">
        <v>2012</v>
      </c>
      <c r="B50" s="50">
        <f t="shared" si="56"/>
        <v>1.1202647696081522</v>
      </c>
      <c r="C50" s="50">
        <f t="shared" si="57"/>
        <v>1.1657974790367538</v>
      </c>
      <c r="D50" s="37">
        <f t="shared" si="58"/>
        <v>1.0830405810217936</v>
      </c>
      <c r="E50" s="37">
        <f t="shared" si="59"/>
        <v>1.0676581598484003</v>
      </c>
      <c r="F50" s="37">
        <f t="shared" si="60"/>
        <v>1.0973748861324248</v>
      </c>
      <c r="G50" s="37">
        <f t="shared" si="51"/>
        <v>0.61010004383746019</v>
      </c>
      <c r="H50" s="37">
        <f t="shared" si="52"/>
        <v>0.18408847335095915</v>
      </c>
      <c r="I50" s="37">
        <f t="shared" si="53"/>
        <v>0.20581148281158052</v>
      </c>
      <c r="J50" s="176">
        <f t="shared" si="74"/>
        <v>1.0830796860234262</v>
      </c>
      <c r="K50" s="48">
        <f>'Cálculo Pa média harmônica'!M68</f>
        <v>1.0852955873663479</v>
      </c>
      <c r="L50" s="48">
        <f t="shared" si="61"/>
        <v>1.0794312694043477</v>
      </c>
      <c r="M50" s="37">
        <f t="shared" si="75"/>
        <v>1.142804377075479</v>
      </c>
      <c r="N50" s="37">
        <f t="shared" si="76"/>
        <v>1.0551433951008116</v>
      </c>
      <c r="O50" s="37">
        <f t="shared" si="77"/>
        <v>1.0529890569708165</v>
      </c>
      <c r="P50" s="64">
        <f t="shared" si="64"/>
        <v>4460460.000067641</v>
      </c>
      <c r="Q50" s="79">
        <f t="shared" si="54"/>
        <v>1.0192117599301702</v>
      </c>
      <c r="R50" s="91">
        <f t="shared" si="78"/>
        <v>0.96094286507959925</v>
      </c>
      <c r="S50" s="37">
        <f t="shared" si="55"/>
        <v>-65442.00011903455</v>
      </c>
      <c r="T50" s="37">
        <f t="shared" si="79"/>
        <v>-60422.14710840684</v>
      </c>
      <c r="U50" s="37">
        <f t="shared" si="67"/>
        <v>510481.99993244233</v>
      </c>
      <c r="V50" s="37">
        <f t="shared" si="68"/>
        <v>546679.00010304304</v>
      </c>
      <c r="W50" s="37">
        <f t="shared" si="80"/>
        <v>-36197.000170600717</v>
      </c>
      <c r="X50" s="37">
        <f t="shared" si="81"/>
        <v>-24225.146937806123</v>
      </c>
      <c r="Y50" s="60">
        <f t="shared" si="82"/>
        <v>-5.4310871384204229E-3</v>
      </c>
      <c r="Z50" s="37">
        <f t="shared" si="83"/>
        <v>4436234.8531298349</v>
      </c>
      <c r="AA50" s="37">
        <f t="shared" si="71"/>
        <v>1.0136763320494866</v>
      </c>
      <c r="AB50" s="47">
        <f t="shared" si="84"/>
        <v>165.51920048926991</v>
      </c>
      <c r="AC50" s="47">
        <f t="shared" si="85"/>
        <v>167.11265459489616</v>
      </c>
      <c r="AD50" s="47">
        <f t="shared" si="86"/>
        <v>100.96270046068132</v>
      </c>
    </row>
    <row r="51" spans="1:30" s="53" customFormat="1" ht="12.75">
      <c r="A51" s="26">
        <v>2013</v>
      </c>
      <c r="B51" s="50">
        <f t="shared" si="56"/>
        <v>1.0750572685928879</v>
      </c>
      <c r="C51" s="50">
        <f t="shared" si="57"/>
        <v>1.1013997739374937</v>
      </c>
      <c r="D51" s="37">
        <f t="shared" si="58"/>
        <v>1.0754886389234284</v>
      </c>
      <c r="E51" s="37">
        <f t="shared" si="59"/>
        <v>1.1122085391542773</v>
      </c>
      <c r="F51" s="37">
        <f t="shared" si="60"/>
        <v>1.0562342740617456</v>
      </c>
      <c r="G51" s="37">
        <f t="shared" si="51"/>
        <v>0.607914324856486</v>
      </c>
      <c r="H51" s="37">
        <f t="shared" si="52"/>
        <v>0.18609676872950998</v>
      </c>
      <c r="I51" s="37">
        <f t="shared" si="53"/>
        <v>0.20598890641400408</v>
      </c>
      <c r="J51" s="176">
        <f t="shared" si="74"/>
        <v>1.0780641519044885</v>
      </c>
      <c r="K51" s="48">
        <f>'Cálculo Pa média harmônica'!M69</f>
        <v>1.0785872103497052</v>
      </c>
      <c r="L51" s="48">
        <f t="shared" si="61"/>
        <v>1.0750456453347792</v>
      </c>
      <c r="M51" s="37">
        <f t="shared" si="75"/>
        <v>1.0881488099511325</v>
      </c>
      <c r="N51" s="37">
        <f t="shared" si="76"/>
        <v>1.0093544136764299</v>
      </c>
      <c r="O51" s="37">
        <f t="shared" si="77"/>
        <v>1.008864929520467</v>
      </c>
      <c r="P51" s="64">
        <f t="shared" si="64"/>
        <v>4959434.9997181194</v>
      </c>
      <c r="Q51" s="79">
        <f t="shared" si="54"/>
        <v>1.0300482266442725</v>
      </c>
      <c r="R51" s="91">
        <f t="shared" si="78"/>
        <v>0.9760827031492556</v>
      </c>
      <c r="S51" s="37">
        <f t="shared" si="55"/>
        <v>-122707.00017717737</v>
      </c>
      <c r="T51" s="37">
        <f t="shared" si="79"/>
        <v>-113821.61252686626</v>
      </c>
      <c r="U51" s="37">
        <f t="shared" si="67"/>
        <v>582342.00004727417</v>
      </c>
      <c r="V51" s="37">
        <f t="shared" si="68"/>
        <v>679824.00019759999</v>
      </c>
      <c r="W51" s="37">
        <f t="shared" si="80"/>
        <v>-97482.000150325825</v>
      </c>
      <c r="X51" s="37">
        <f t="shared" si="81"/>
        <v>-16339.612376540434</v>
      </c>
      <c r="Y51" s="60">
        <f t="shared" si="82"/>
        <v>-3.2946519870648838E-3</v>
      </c>
      <c r="Z51" s="37">
        <f t="shared" si="83"/>
        <v>4943095.3873415794</v>
      </c>
      <c r="AA51" s="37">
        <f t="shared" si="71"/>
        <v>1.0266545762075865</v>
      </c>
      <c r="AB51" s="47">
        <f t="shared" si="84"/>
        <v>170.49275893955027</v>
      </c>
      <c r="AC51" s="47">
        <f t="shared" si="85"/>
        <v>171.5669715820479</v>
      </c>
      <c r="AD51" s="47">
        <f t="shared" si="86"/>
        <v>100.63006349898913</v>
      </c>
    </row>
    <row r="52" spans="1:30" s="53" customFormat="1" ht="12.75">
      <c r="A52" s="26">
        <v>2014</v>
      </c>
      <c r="B52" s="50">
        <f t="shared" si="56"/>
        <v>1.0327007712848133</v>
      </c>
      <c r="C52" s="50">
        <f t="shared" si="57"/>
        <v>1.0798582024441388</v>
      </c>
      <c r="D52" s="37">
        <f t="shared" si="58"/>
        <v>1.0814206234511163</v>
      </c>
      <c r="E52" s="37">
        <f t="shared" si="59"/>
        <v>1.0900168887990469</v>
      </c>
      <c r="F52" s="37">
        <f t="shared" si="60"/>
        <v>1.0754835892986867</v>
      </c>
      <c r="G52" s="37">
        <f t="shared" si="51"/>
        <v>0.61733458826847354</v>
      </c>
      <c r="H52" s="37">
        <f t="shared" si="52"/>
        <v>0.18780531377528684</v>
      </c>
      <c r="I52" s="37">
        <f t="shared" si="53"/>
        <v>0.19486009795623963</v>
      </c>
      <c r="J52" s="176">
        <f t="shared" si="74"/>
        <v>1.0818592161519478</v>
      </c>
      <c r="K52" s="48">
        <f>'Cálculo Pa média harmônica'!M70</f>
        <v>1.0838050928286409</v>
      </c>
      <c r="L52" s="48">
        <f t="shared" si="61"/>
        <v>1.0784670974193031</v>
      </c>
      <c r="M52" s="37">
        <f t="shared" si="75"/>
        <v>1.0560162870629857</v>
      </c>
      <c r="N52" s="37">
        <f t="shared" si="76"/>
        <v>0.97611248422795482</v>
      </c>
      <c r="O52" s="37">
        <f t="shared" si="77"/>
        <v>0.97435996015378668</v>
      </c>
      <c r="P52" s="64">
        <f t="shared" si="64"/>
        <v>5358488.00050864</v>
      </c>
      <c r="Q52" s="79">
        <f t="shared" si="54"/>
        <v>1.0050395575418938</v>
      </c>
      <c r="R52" s="91">
        <f t="shared" si="78"/>
        <v>0.95632997827623123</v>
      </c>
      <c r="S52" s="37">
        <f t="shared" si="55"/>
        <v>-153807.99988472287</v>
      </c>
      <c r="T52" s="37">
        <f t="shared" si="79"/>
        <v>-142170.0694400892</v>
      </c>
      <c r="U52" s="37">
        <f t="shared" si="67"/>
        <v>616224.00003985025</v>
      </c>
      <c r="V52" s="37">
        <f t="shared" si="68"/>
        <v>731746.99995017657</v>
      </c>
      <c r="W52" s="37">
        <f t="shared" si="80"/>
        <v>-115522.99991032633</v>
      </c>
      <c r="X52" s="37">
        <f t="shared" si="81"/>
        <v>-26647.06952976287</v>
      </c>
      <c r="Y52" s="60">
        <f t="shared" si="82"/>
        <v>-4.9728709903303818E-3</v>
      </c>
      <c r="Z52" s="37">
        <f t="shared" si="83"/>
        <v>5331840.9309788775</v>
      </c>
      <c r="AA52" s="37">
        <f t="shared" si="71"/>
        <v>1.0000416254820592</v>
      </c>
      <c r="AB52" s="47">
        <f t="shared" si="84"/>
        <v>171.35196700870236</v>
      </c>
      <c r="AC52" s="47">
        <f t="shared" si="85"/>
        <v>171.57411313994544</v>
      </c>
      <c r="AD52" s="47">
        <f t="shared" si="86"/>
        <v>100.12964317545989</v>
      </c>
    </row>
    <row r="53" spans="1:30" s="53" customFormat="1" ht="12.75">
      <c r="A53" s="26">
        <v>2015</v>
      </c>
      <c r="B53" s="50">
        <f t="shared" si="56"/>
        <v>1.1378327763046259</v>
      </c>
      <c r="C53" s="50">
        <f t="shared" si="57"/>
        <v>1.2427000328017965</v>
      </c>
      <c r="D53" s="37">
        <f t="shared" si="58"/>
        <v>1.0891180291294176</v>
      </c>
      <c r="E53" s="37">
        <f t="shared" si="59"/>
        <v>1.0868976591498341</v>
      </c>
      <c r="F53" s="37">
        <f t="shared" si="60"/>
        <v>1.0820745859886145</v>
      </c>
      <c r="G53" s="37">
        <f t="shared" si="51"/>
        <v>0.62971470025950926</v>
      </c>
      <c r="H53" s="37">
        <f t="shared" si="52"/>
        <v>0.19469700175326354</v>
      </c>
      <c r="I53" s="37">
        <f t="shared" si="53"/>
        <v>0.17558829798722725</v>
      </c>
      <c r="J53" s="176">
        <f t="shared" ref="J53:J55" si="87">1/(G53/D53+H53/E53+I53/F53)</f>
        <v>1.0874426314497034</v>
      </c>
      <c r="K53" s="48">
        <f>'Cálculo Pa média harmônica'!M71</f>
        <v>1.0884029874075856</v>
      </c>
      <c r="L53" s="48">
        <f t="shared" si="61"/>
        <v>1.0756617501534969</v>
      </c>
      <c r="M53" s="37">
        <f t="shared" ref="M53:M56" si="88">GEOMEAN(B53:C53)</f>
        <v>1.1891109403401845</v>
      </c>
      <c r="N53" s="37">
        <f t="shared" ref="N53:N56" si="89">(M53/J53)</f>
        <v>1.0934930321381129</v>
      </c>
      <c r="O53" s="37">
        <f t="shared" ref="O53:O56" si="90">(M53/K53)</f>
        <v>1.0925281849625113</v>
      </c>
      <c r="P53" s="64">
        <f t="shared" si="64"/>
        <v>5574044.9997520046</v>
      </c>
      <c r="Q53" s="79">
        <f t="shared" si="54"/>
        <v>0.96454236594479381</v>
      </c>
      <c r="R53" s="91">
        <f t="shared" ref="R53:R56" si="91">(B53/C53)</f>
        <v>0.91561337915093111</v>
      </c>
      <c r="S53" s="37">
        <f t="shared" si="55"/>
        <v>-69145.99987714563</v>
      </c>
      <c r="T53" s="37">
        <f t="shared" ref="T53:T56" si="92">(S53/J53)</f>
        <v>-63585.882949029648</v>
      </c>
      <c r="U53" s="37">
        <f t="shared" si="67"/>
        <v>679773.00015913392</v>
      </c>
      <c r="V53" s="37">
        <f t="shared" si="68"/>
        <v>678050.99997090758</v>
      </c>
      <c r="W53" s="37">
        <f t="shared" ref="W53:W56" si="93">(U53-V53)</f>
        <v>1722.0001882263459</v>
      </c>
      <c r="X53" s="37">
        <f t="shared" ref="X53:X56" si="94">(T53-W53)</f>
        <v>-65307.883137255994</v>
      </c>
      <c r="Y53" s="60">
        <f t="shared" ref="Y53:Y56" si="95">(X53/P53)</f>
        <v>-1.1716425529424613E-2</v>
      </c>
      <c r="Z53" s="37">
        <f t="shared" ref="Z53:Z56" si="96">(P53+X53)</f>
        <v>5508737.1166147487</v>
      </c>
      <c r="AA53" s="37">
        <f t="shared" si="71"/>
        <v>0.95324137714422652</v>
      </c>
      <c r="AB53" s="47">
        <f t="shared" ref="AB53:AB56" si="97">(AB52*Q53)</f>
        <v>165.27623166786802</v>
      </c>
      <c r="AC53" s="47">
        <f t="shared" ref="AC53:AC56" si="98">(AC52*AA53)</f>
        <v>163.55154389182093</v>
      </c>
      <c r="AD53" s="47">
        <f t="shared" ref="AD53:AD56" si="99">(AC53/AB53)*100</f>
        <v>98.956481667906758</v>
      </c>
    </row>
    <row r="54" spans="1:30">
      <c r="A54" s="26">
        <v>2016</v>
      </c>
      <c r="B54" s="50">
        <f t="shared" si="56"/>
        <v>1.0018368403860762</v>
      </c>
      <c r="C54" s="50">
        <f t="shared" si="57"/>
        <v>1.0013991420460886</v>
      </c>
      <c r="D54" s="37">
        <f t="shared" si="58"/>
        <v>1.0922191772241607</v>
      </c>
      <c r="E54" s="37">
        <f t="shared" si="59"/>
        <v>1.0752071486495054</v>
      </c>
      <c r="F54" s="37">
        <f t="shared" si="60"/>
        <v>1.0357461733391384</v>
      </c>
      <c r="G54" s="37">
        <f t="shared" si="51"/>
        <v>0.6415197708860737</v>
      </c>
      <c r="H54" s="37">
        <f t="shared" si="52"/>
        <v>0.20347737202317465</v>
      </c>
      <c r="I54" s="37">
        <f t="shared" si="53"/>
        <v>0.15500285709075154</v>
      </c>
      <c r="J54" s="176">
        <f t="shared" si="87"/>
        <v>1.0796191464050642</v>
      </c>
      <c r="K54" s="48">
        <f>'Cálculo Pa média harmônica'!M72</f>
        <v>1.0813172795972217</v>
      </c>
      <c r="L54" s="48">
        <f t="shared" si="61"/>
        <v>1.0810360435682962</v>
      </c>
      <c r="M54" s="37">
        <f t="shared" si="88"/>
        <v>1.0016179673072867</v>
      </c>
      <c r="N54" s="37">
        <f t="shared" si="89"/>
        <v>0.92775120804636779</v>
      </c>
      <c r="O54" s="37">
        <f t="shared" si="90"/>
        <v>0.9262942396336975</v>
      </c>
      <c r="P54" s="64">
        <f t="shared" si="64"/>
        <v>5799370.0001594955</v>
      </c>
      <c r="Q54" s="79">
        <f t="shared" si="54"/>
        <v>0.96724083098475122</v>
      </c>
      <c r="R54" s="91">
        <f t="shared" si="91"/>
        <v>1.0004370867934771</v>
      </c>
      <c r="S54" s="37">
        <f t="shared" si="55"/>
        <v>25056.999859013129</v>
      </c>
      <c r="T54" s="37">
        <f t="shared" si="92"/>
        <v>23209.110307508337</v>
      </c>
      <c r="U54" s="37">
        <f t="shared" si="67"/>
        <v>780143.99997884757</v>
      </c>
      <c r="V54" s="37">
        <f t="shared" si="68"/>
        <v>755463.00007827696</v>
      </c>
      <c r="W54" s="37">
        <f t="shared" si="93"/>
        <v>24680.999900570605</v>
      </c>
      <c r="X54" s="37">
        <f t="shared" si="94"/>
        <v>-1471.8895930622675</v>
      </c>
      <c r="Y54" s="60">
        <f t="shared" si="95"/>
        <v>-2.5380163587110106E-4</v>
      </c>
      <c r="Z54" s="37">
        <f t="shared" si="96"/>
        <v>5797898.1105664335</v>
      </c>
      <c r="AA54" s="37">
        <f t="shared" si="71"/>
        <v>0.96699534367956608</v>
      </c>
      <c r="AB54" s="47">
        <f t="shared" si="97"/>
        <v>159.86191966045692</v>
      </c>
      <c r="AC54" s="47">
        <f t="shared" si="98"/>
        <v>158.153581394995</v>
      </c>
      <c r="AD54" s="47">
        <f t="shared" si="99"/>
        <v>98.931366350979403</v>
      </c>
    </row>
    <row r="55" spans="1:30">
      <c r="A55" s="26">
        <v>2017</v>
      </c>
      <c r="B55" s="50">
        <f t="shared" si="56"/>
        <v>1.0054772100802807</v>
      </c>
      <c r="C55" s="50">
        <f t="shared" si="57"/>
        <v>0.96259545288299642</v>
      </c>
      <c r="D55" s="37">
        <f t="shared" si="58"/>
        <v>1.0339470341143742</v>
      </c>
      <c r="E55" s="37">
        <f t="shared" si="59"/>
        <v>1.046239941480928</v>
      </c>
      <c r="F55" s="37">
        <f t="shared" si="60"/>
        <v>1.0109639479984147</v>
      </c>
      <c r="G55" s="37">
        <f t="shared" si="51"/>
        <v>0.65004462955081255</v>
      </c>
      <c r="H55" s="37">
        <f t="shared" si="52"/>
        <v>0.20321387442184935</v>
      </c>
      <c r="I55" s="37">
        <f t="shared" si="53"/>
        <v>0.14674149602733813</v>
      </c>
      <c r="J55" s="176">
        <f t="shared" si="87"/>
        <v>1.0329674568882434</v>
      </c>
      <c r="K55" s="48">
        <f>'Cálculo Pa média harmônica'!M73</f>
        <v>1.0313151109957877</v>
      </c>
      <c r="L55" s="48">
        <f t="shared" si="61"/>
        <v>1.0367138451328772</v>
      </c>
      <c r="M55" s="37">
        <f t="shared" si="88"/>
        <v>0.98380271924850848</v>
      </c>
      <c r="N55" s="37">
        <f t="shared" si="89"/>
        <v>0.95240436926460303</v>
      </c>
      <c r="O55" s="37">
        <f t="shared" si="90"/>
        <v>0.95393028644620215</v>
      </c>
      <c r="P55" s="64">
        <f t="shared" si="64"/>
        <v>6352263.0002620947</v>
      </c>
      <c r="Q55" s="79">
        <f t="shared" si="54"/>
        <v>1.0132286905548527</v>
      </c>
      <c r="R55" s="91">
        <f t="shared" si="91"/>
        <v>1.0445480570979766</v>
      </c>
      <c r="S55" s="37">
        <f t="shared" si="55"/>
        <v>47297.000120220822</v>
      </c>
      <c r="T55" s="37">
        <f t="shared" si="92"/>
        <v>45787.502602163659</v>
      </c>
      <c r="U55" s="37">
        <f t="shared" si="67"/>
        <v>819943.0000356863</v>
      </c>
      <c r="V55" s="37">
        <f t="shared" si="68"/>
        <v>807335.00002828042</v>
      </c>
      <c r="W55" s="37">
        <f t="shared" si="93"/>
        <v>12608.000007405877</v>
      </c>
      <c r="X55" s="37">
        <f t="shared" si="94"/>
        <v>33179.502594757781</v>
      </c>
      <c r="Y55" s="60">
        <f t="shared" si="95"/>
        <v>5.223257064984368E-3</v>
      </c>
      <c r="Z55" s="37">
        <f t="shared" si="96"/>
        <v>6385442.5028568525</v>
      </c>
      <c r="AA55" s="37">
        <f t="shared" si="71"/>
        <v>1.0185210444712383</v>
      </c>
      <c r="AB55" s="47">
        <f t="shared" si="97"/>
        <v>161.97668352714982</v>
      </c>
      <c r="AC55" s="47">
        <f t="shared" si="98"/>
        <v>161.08275090929729</v>
      </c>
      <c r="AD55" s="47">
        <f t="shared" si="99"/>
        <v>99.448110309220709</v>
      </c>
    </row>
    <row r="56" spans="1:30">
      <c r="A56" s="26">
        <v>2018</v>
      </c>
      <c r="B56" s="50">
        <f t="shared" si="56"/>
        <v>1.194914256428629</v>
      </c>
      <c r="C56" s="50">
        <f t="shared" si="57"/>
        <v>1.1912854154519041</v>
      </c>
      <c r="D56" s="37">
        <f t="shared" si="58"/>
        <v>1.0409536437670701</v>
      </c>
      <c r="E56" s="37">
        <f t="shared" si="59"/>
        <v>1.0413045524147715</v>
      </c>
      <c r="F56" s="37">
        <f t="shared" si="60"/>
        <v>1.0480395267893516</v>
      </c>
      <c r="G56" s="37">
        <f t="shared" si="51"/>
        <v>0.64870318153124129</v>
      </c>
      <c r="H56" s="37">
        <f t="shared" si="52"/>
        <v>0.19973368462065999</v>
      </c>
      <c r="I56" s="37">
        <f t="shared" si="53"/>
        <v>0.15156313384809866</v>
      </c>
      <c r="J56" s="176">
        <f>1/(G56/D56+H56/E56+I56/F56)</f>
        <v>1.0420916486838359</v>
      </c>
      <c r="K56" s="48">
        <f>'Cálculo Pa média harmônica'!M74</f>
        <v>1.0440196504191157</v>
      </c>
      <c r="L56" s="48">
        <f t="shared" si="61"/>
        <v>1.0449353433111006</v>
      </c>
      <c r="M56" s="37">
        <f t="shared" si="88"/>
        <v>1.1930984562889111</v>
      </c>
      <c r="N56" s="37">
        <f t="shared" si="89"/>
        <v>1.1449074155769285</v>
      </c>
      <c r="O56" s="37">
        <f t="shared" si="90"/>
        <v>1.1427931033768843</v>
      </c>
      <c r="P56" s="64">
        <f t="shared" si="64"/>
        <v>6702941.9998739623</v>
      </c>
      <c r="Q56" s="79">
        <f t="shared" si="54"/>
        <v>1.0178366675486539</v>
      </c>
      <c r="R56" s="91">
        <f t="shared" si="91"/>
        <v>1.0030461557991528</v>
      </c>
      <c r="S56" s="37">
        <f t="shared" si="55"/>
        <v>27582.000221188413</v>
      </c>
      <c r="T56" s="37">
        <f t="shared" si="92"/>
        <v>26467.921757193373</v>
      </c>
      <c r="U56" s="37">
        <f t="shared" si="67"/>
        <v>857849.00001196959</v>
      </c>
      <c r="V56" s="37">
        <f t="shared" si="68"/>
        <v>837308.99985690985</v>
      </c>
      <c r="W56" s="37">
        <f t="shared" si="93"/>
        <v>20540.000155059737</v>
      </c>
      <c r="X56" s="37">
        <f t="shared" si="94"/>
        <v>5927.921602133636</v>
      </c>
      <c r="Y56" s="60">
        <f t="shared" si="95"/>
        <v>8.8437608474683214E-4</v>
      </c>
      <c r="Z56" s="37">
        <f t="shared" si="96"/>
        <v>6708869.9214760959</v>
      </c>
      <c r="AA56" s="37">
        <f t="shared" si="71"/>
        <v>1.0187368179556122</v>
      </c>
      <c r="AB56" s="47">
        <f t="shared" si="97"/>
        <v>164.86580778185711</v>
      </c>
      <c r="AC56" s="47">
        <f t="shared" si="98"/>
        <v>164.10092908887401</v>
      </c>
      <c r="AD56" s="47">
        <f t="shared" si="99"/>
        <v>99.536059839651443</v>
      </c>
    </row>
    <row r="57" spans="1:30">
      <c r="A57" s="26">
        <v>2019</v>
      </c>
      <c r="B57" s="50">
        <f t="shared" si="56"/>
        <v>1.0448147778579082</v>
      </c>
      <c r="C57" s="50">
        <f t="shared" si="57"/>
        <v>1.0795555055467232</v>
      </c>
      <c r="D57" s="37">
        <f t="shared" si="58"/>
        <v>1.0366806861564732</v>
      </c>
      <c r="E57" s="37">
        <f t="shared" si="59"/>
        <v>1.0648357076862687</v>
      </c>
      <c r="F57" s="37">
        <f t="shared" si="60"/>
        <v>1.0392770419268005</v>
      </c>
      <c r="G57" s="37">
        <f t="shared" si="51"/>
        <v>0.64756287760653897</v>
      </c>
      <c r="H57" s="37">
        <f t="shared" si="52"/>
        <v>0.19864632179717376</v>
      </c>
      <c r="I57" s="37">
        <f t="shared" si="53"/>
        <v>0.15379080059628725</v>
      </c>
      <c r="J57" s="176">
        <f t="shared" ref="J57:J58" si="100">1/(G57/D57+H57/E57+I57/F57)</f>
        <v>1.0425571184962807</v>
      </c>
      <c r="K57" s="48">
        <f>'Cálculo Pa média harmônica'!M75</f>
        <v>1.047191539047754</v>
      </c>
      <c r="L57" s="48">
        <f t="shared" si="61"/>
        <v>1.0422425887126365</v>
      </c>
      <c r="M57" s="37">
        <f t="shared" ref="M57:M58" si="101">GEOMEAN(B57:C57)</f>
        <v>1.062043099743641</v>
      </c>
      <c r="N57" s="37">
        <f t="shared" ref="N57:N58" si="102">(M57/J57)</f>
        <v>1.0186905646718576</v>
      </c>
      <c r="O57" s="37">
        <f t="shared" ref="O57:O58" si="103">(M57/K57)</f>
        <v>1.0141822772072739</v>
      </c>
      <c r="P57" s="64">
        <f t="shared" si="64"/>
        <v>7089646.0004190216</v>
      </c>
      <c r="Q57" s="79">
        <f>P27</f>
        <v>1.0122077783111976</v>
      </c>
      <c r="R57" s="91">
        <f t="shared" ref="R57:R58" si="104">(B57/C57)</f>
        <v>0.96781941501820135</v>
      </c>
      <c r="S57" s="37">
        <f t="shared" si="55"/>
        <v>-47617.000196867506</v>
      </c>
      <c r="T57" s="37">
        <f t="shared" ref="T57:T58" si="105">(S57/J57)</f>
        <v>-45673.277129935377</v>
      </c>
      <c r="U57" s="37">
        <f t="shared" si="67"/>
        <v>998799.99988856027</v>
      </c>
      <c r="V57" s="37">
        <f t="shared" si="68"/>
        <v>1010766.0000791744</v>
      </c>
      <c r="W57" s="37">
        <f t="shared" ref="W57:W58" si="106">(U57-V57)</f>
        <v>-11966.000190614141</v>
      </c>
      <c r="X57" s="37">
        <f t="shared" ref="X57:X58" si="107">(T57-W57)</f>
        <v>-33707.276939321237</v>
      </c>
      <c r="Y57" s="60">
        <f t="shared" ref="Y57:Y58" si="108">(X57/P57)</f>
        <v>-4.7544372366869975E-3</v>
      </c>
      <c r="Z57" s="37">
        <f t="shared" ref="Z57:Z58" si="109">(P57+X57)</f>
        <v>7055938.7234797003</v>
      </c>
      <c r="AA57" s="37">
        <f t="shared" si="71"/>
        <v>1.0073952999587306</v>
      </c>
      <c r="AB57" s="47">
        <f t="shared" ref="AB57:AB58" si="110">(AB56*Q57)</f>
        <v>166.87845301435453</v>
      </c>
      <c r="AC57" s="47">
        <f t="shared" ref="AC57:AC58" si="111">(AC56*AA57)</f>
        <v>165.31450468299261</v>
      </c>
      <c r="AD57" s="47">
        <f t="shared" ref="AD57:AD58" si="112">(AC57/AB57)*100</f>
        <v>99.062821890356688</v>
      </c>
    </row>
    <row r="58" spans="1:30">
      <c r="A58" s="26">
        <v>2020</v>
      </c>
      <c r="B58" s="50">
        <f t="shared" si="56"/>
        <v>1.224402590260963</v>
      </c>
      <c r="C58" s="50">
        <f t="shared" si="57"/>
        <v>1.2217344177041414</v>
      </c>
      <c r="D58" s="37">
        <f t="shared" si="58"/>
        <v>1.0318469636578331</v>
      </c>
      <c r="E58" s="37">
        <f t="shared" si="59"/>
        <v>1.0845095825946454</v>
      </c>
      <c r="F58" s="37">
        <f t="shared" si="60"/>
        <v>1.0905132656771588</v>
      </c>
      <c r="G58" s="37">
        <f t="shared" si="51"/>
        <v>0.62904916629212371</v>
      </c>
      <c r="H58" s="37">
        <f t="shared" si="52"/>
        <v>0.20483986379857669</v>
      </c>
      <c r="I58" s="37">
        <f t="shared" si="53"/>
        <v>0.16611096990929972</v>
      </c>
      <c r="J58" s="176">
        <f t="shared" si="100"/>
        <v>1.0517064085644563</v>
      </c>
      <c r="K58" s="48">
        <f>'Cálculo Pa média harmônica'!M76</f>
        <v>1.0571927755986175</v>
      </c>
      <c r="L58" s="48">
        <f t="shared" si="61"/>
        <v>1.0514022238941894</v>
      </c>
      <c r="M58" s="37">
        <f t="shared" si="101"/>
        <v>1.2230677763917748</v>
      </c>
      <c r="N58" s="37">
        <f t="shared" si="102"/>
        <v>1.1629365062643489</v>
      </c>
      <c r="O58" s="37">
        <f t="shared" si="103"/>
        <v>1.1569013756258724</v>
      </c>
      <c r="P58" s="64">
        <f t="shared" si="64"/>
        <v>7102530.5251079397</v>
      </c>
      <c r="Q58" s="79">
        <f>P28</f>
        <v>0.96121323665742264</v>
      </c>
      <c r="R58" s="91">
        <f t="shared" si="104"/>
        <v>1.0021839219049224</v>
      </c>
      <c r="S58" s="37">
        <f t="shared" si="55"/>
        <v>52249.773861669237</v>
      </c>
      <c r="T58" s="37">
        <f t="shared" si="105"/>
        <v>49680.950345247409</v>
      </c>
      <c r="U58" s="37">
        <f t="shared" si="67"/>
        <v>1024329.1649849309</v>
      </c>
      <c r="V58" s="37">
        <f t="shared" si="68"/>
        <v>983799.33609826083</v>
      </c>
      <c r="W58" s="37">
        <f t="shared" si="106"/>
        <v>40529.82888667006</v>
      </c>
      <c r="X58" s="37">
        <f t="shared" si="107"/>
        <v>9151.1214585773487</v>
      </c>
      <c r="Y58" s="60">
        <f t="shared" si="108"/>
        <v>1.2884311339778826E-3</v>
      </c>
      <c r="Z58" s="37">
        <f t="shared" si="109"/>
        <v>7111681.6465665167</v>
      </c>
      <c r="AA58" s="37">
        <f t="shared" si="71"/>
        <v>0.96245169371792372</v>
      </c>
      <c r="AB58" s="47">
        <f t="shared" si="110"/>
        <v>160.40577795031135</v>
      </c>
      <c r="AC58" s="47">
        <f t="shared" si="111"/>
        <v>159.10722502828585</v>
      </c>
      <c r="AD58" s="47">
        <f t="shared" si="112"/>
        <v>99.190457514299922</v>
      </c>
    </row>
    <row r="59" spans="1:30">
      <c r="A59" s="26">
        <v>2021</v>
      </c>
      <c r="B59" s="50">
        <f t="shared" si="56"/>
        <v>1.0016432506065629</v>
      </c>
      <c r="C59" s="50">
        <f t="shared" si="57"/>
        <v>0.8996906467349679</v>
      </c>
      <c r="D59" s="37">
        <f t="shared" si="58"/>
        <v>0.80042210765374644</v>
      </c>
      <c r="E59" s="37">
        <f t="shared" si="59"/>
        <v>0.7638297685660812</v>
      </c>
      <c r="F59" s="37">
        <f t="shared" si="60"/>
        <v>0.82827807529852682</v>
      </c>
      <c r="G59" s="37">
        <f t="shared" si="51"/>
        <v>0.61455390334246174</v>
      </c>
      <c r="H59" s="37">
        <f t="shared" si="52"/>
        <v>0.18774508295684703</v>
      </c>
      <c r="I59" s="37">
        <f t="shared" si="53"/>
        <v>0.19770101370069124</v>
      </c>
      <c r="J59" s="176">
        <f t="shared" ref="J59" si="113">1/(G59/D59+H59/E59+I59/F59)</f>
        <v>0.79854929065012636</v>
      </c>
      <c r="K59" s="48">
        <f>'Cálculo Pa média harmônica'!M77</f>
        <v>0.80248926995514835</v>
      </c>
      <c r="L59" s="48">
        <f t="shared" si="61"/>
        <v>0.82734716464176472</v>
      </c>
      <c r="M59" s="37">
        <f t="shared" ref="M59" si="114">GEOMEAN(B59:C59)</f>
        <v>0.94929924888621608</v>
      </c>
      <c r="N59" s="37">
        <f t="shared" ref="N59" si="115">(M59/J59)</f>
        <v>1.1887797785323422</v>
      </c>
      <c r="O59" s="37">
        <f t="shared" ref="O59" si="116">(M59/K59)</f>
        <v>1.1829432298070142</v>
      </c>
      <c r="P59" s="64">
        <f t="shared" si="64"/>
        <v>7761847.0530845812</v>
      </c>
      <c r="Q59" s="79">
        <f>P29</f>
        <v>1.0394008808658637</v>
      </c>
      <c r="R59" s="91">
        <f t="shared" ref="R59" si="117">(B59/C59)</f>
        <v>1.1133196218517856</v>
      </c>
      <c r="S59" s="37">
        <f t="shared" si="55"/>
        <v>111948.33799999999</v>
      </c>
      <c r="T59" s="37">
        <f t="shared" ref="T59" si="118">(S59/J59)</f>
        <v>140189.64052783643</v>
      </c>
      <c r="U59" s="37">
        <f t="shared" si="67"/>
        <v>1302314.3701213624</v>
      </c>
      <c r="V59" s="37">
        <f t="shared" si="68"/>
        <v>1325462.330110552</v>
      </c>
      <c r="W59" s="37">
        <f t="shared" ref="W59" si="119">(U59-V59)</f>
        <v>-23147.959989189636</v>
      </c>
      <c r="X59" s="37">
        <f t="shared" ref="X59" si="120">(T59-W59)</f>
        <v>163337.60051702606</v>
      </c>
      <c r="Y59" s="60">
        <f t="shared" ref="Y59" si="121">(X59/P59)</f>
        <v>2.1043651002130376E-2</v>
      </c>
      <c r="Z59" s="37">
        <f t="shared" ref="Z59" si="122">(P59+X59)</f>
        <v>7925184.6536016073</v>
      </c>
      <c r="AA59" s="37">
        <f t="shared" si="71"/>
        <v>1.0612736702541119</v>
      </c>
      <c r="AB59" s="47">
        <f t="shared" ref="AB59" si="123">(AB58*Q59)</f>
        <v>166.72590689752775</v>
      </c>
      <c r="AC59" s="47">
        <f t="shared" ref="AC59" si="124">(AC58*AA59)</f>
        <v>168.85630866971582</v>
      </c>
      <c r="AD59" s="47">
        <f t="shared" ref="AD59" si="125">(AC59/AB59)*100</f>
        <v>101.27778688497249</v>
      </c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</sheetData>
  <mergeCells count="3">
    <mergeCell ref="AB32:AD32"/>
    <mergeCell ref="T32:AA32"/>
    <mergeCell ref="B32:O3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AG70"/>
  <sheetViews>
    <sheetView tabSelected="1" topLeftCell="G1" workbookViewId="0">
      <selection activeCell="L12" sqref="L12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2.85546875" bestFit="1" customWidth="1"/>
    <col min="10" max="10" width="15.85546875" customWidth="1"/>
    <col min="11" max="11" width="23.140625" customWidth="1"/>
    <col min="12" max="15" width="12.8554687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95" t="s">
        <v>57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73" t="s">
        <v>14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156</v>
      </c>
      <c r="F3" s="30" t="s">
        <v>19</v>
      </c>
      <c r="G3" s="30" t="s">
        <v>20</v>
      </c>
      <c r="H3" s="30" t="s">
        <v>21</v>
      </c>
      <c r="I3" s="30" t="s">
        <v>22</v>
      </c>
      <c r="J3" s="31" t="s">
        <v>23</v>
      </c>
      <c r="K3" s="72" t="s">
        <v>56</v>
      </c>
      <c r="L3" s="292" t="s">
        <v>17</v>
      </c>
      <c r="M3" s="292" t="s">
        <v>18</v>
      </c>
      <c r="N3" s="292" t="s">
        <v>156</v>
      </c>
      <c r="O3" s="292" t="s">
        <v>19</v>
      </c>
      <c r="P3" s="74" t="s">
        <v>20</v>
      </c>
      <c r="Q3" s="292" t="s">
        <v>21</v>
      </c>
      <c r="R3" s="292" t="s">
        <v>22</v>
      </c>
      <c r="S3" s="75" t="s">
        <v>23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29">
        <v>1199092.0709402107</v>
      </c>
      <c r="C4" s="229">
        <v>754332.71150824602</v>
      </c>
      <c r="D4" s="229">
        <v>225043.75019433512</v>
      </c>
      <c r="E4" s="229">
        <v>20193.23661486126</v>
      </c>
      <c r="F4" s="229">
        <v>219487.66459176427</v>
      </c>
      <c r="G4" s="229">
        <v>7178.1397228259411</v>
      </c>
      <c r="H4" s="229">
        <v>122164.07582171852</v>
      </c>
      <c r="I4" s="229">
        <v>-149307.50751354199</v>
      </c>
      <c r="J4" s="78">
        <f t="shared" ref="J4:J18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77"/>
    </row>
    <row r="5" spans="1:33">
      <c r="A5" s="26">
        <v>2001</v>
      </c>
      <c r="B5" s="229">
        <v>1315755.4678309315</v>
      </c>
      <c r="C5" s="229">
        <v>822655.85440012894</v>
      </c>
      <c r="D5" s="229">
        <v>254510.46182019875</v>
      </c>
      <c r="E5" s="229">
        <v>20844.823802813178</v>
      </c>
      <c r="F5" s="229">
        <v>242336.98020158752</v>
      </c>
      <c r="G5" s="229">
        <v>4260.0713801024449</v>
      </c>
      <c r="H5" s="229">
        <v>162781.45963615563</v>
      </c>
      <c r="I5" s="229">
        <v>-191634.18341005599</v>
      </c>
      <c r="J5" s="78">
        <f t="shared" si="0"/>
        <v>1344608.191604831</v>
      </c>
      <c r="K5" s="230">
        <v>1215758.2085203498</v>
      </c>
      <c r="L5" s="231">
        <v>760053.45939188951</v>
      </c>
      <c r="M5" s="231">
        <v>230930.72167171969</v>
      </c>
      <c r="N5" s="231">
        <v>20446.458220837179</v>
      </c>
      <c r="O5" s="231">
        <v>222350.82743049308</v>
      </c>
      <c r="P5" s="231">
        <v>2817.8201586271271</v>
      </c>
      <c r="Q5" s="231">
        <v>133440.46371399722</v>
      </c>
      <c r="R5" s="231">
        <v>-154281.54206721316</v>
      </c>
      <c r="S5" s="232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29">
        <v>1488787.2551583666</v>
      </c>
      <c r="C6" s="229">
        <v>895614.43275284953</v>
      </c>
      <c r="D6" s="229">
        <v>294923.72825705929</v>
      </c>
      <c r="E6" s="229">
        <v>25921.579141216556</v>
      </c>
      <c r="F6" s="229">
        <v>266883.73757262412</v>
      </c>
      <c r="G6" s="229">
        <v>-7104.0660648793819</v>
      </c>
      <c r="H6" s="229">
        <v>211863.21433484068</v>
      </c>
      <c r="I6" s="229">
        <v>-199315.37083534204</v>
      </c>
      <c r="J6" s="78">
        <f t="shared" si="0"/>
        <v>1476239.4116588703</v>
      </c>
      <c r="K6" s="230">
        <v>1355931.5591703854</v>
      </c>
      <c r="L6" s="231">
        <v>832321.36629010621</v>
      </c>
      <c r="M6" s="231">
        <v>264223.4046317481</v>
      </c>
      <c r="N6" s="231">
        <v>22303.79581358366</v>
      </c>
      <c r="O6" s="231">
        <v>238838.1799384508</v>
      </c>
      <c r="P6" s="231">
        <v>-8946.8053261824425</v>
      </c>
      <c r="Q6" s="231">
        <v>173324.52495404103</v>
      </c>
      <c r="R6" s="231">
        <v>-166132.90713136178</v>
      </c>
      <c r="S6" s="232">
        <f t="shared" ref="S6:S23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29">
        <v>1717950.3964244905</v>
      </c>
      <c r="C7" s="229">
        <v>1035030.1683011958</v>
      </c>
      <c r="D7" s="229">
        <v>327741.61741585901</v>
      </c>
      <c r="E7" s="229">
        <v>27430.248726219572</v>
      </c>
      <c r="F7" s="229">
        <v>285261.52566096914</v>
      </c>
      <c r="G7" s="229">
        <v>4328.0194930594853</v>
      </c>
      <c r="H7" s="229">
        <v>260798.33385320578</v>
      </c>
      <c r="I7" s="229">
        <v>-222639.51702601978</v>
      </c>
      <c r="J7" s="78">
        <f t="shared" si="0"/>
        <v>1679791.5795973029</v>
      </c>
      <c r="K7" s="230">
        <v>1505771.7718952212</v>
      </c>
      <c r="L7" s="231">
        <v>891603.01626324013</v>
      </c>
      <c r="M7" s="231">
        <v>299632.37011811289</v>
      </c>
      <c r="N7" s="231">
        <v>24901.475561984269</v>
      </c>
      <c r="O7" s="231">
        <v>256249.7220439224</v>
      </c>
      <c r="P7" s="231">
        <v>-3465.0631678951099</v>
      </c>
      <c r="Q7" s="231">
        <v>235201.93765973221</v>
      </c>
      <c r="R7" s="231">
        <v>-198351.68658387841</v>
      </c>
      <c r="S7" s="232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29">
        <v>1957751.2129625666</v>
      </c>
      <c r="C8" s="229">
        <v>1147361.7681947094</v>
      </c>
      <c r="D8" s="229">
        <v>361549.34823060903</v>
      </c>
      <c r="E8" s="229">
        <v>31333.22700587353</v>
      </c>
      <c r="F8" s="229">
        <v>339087.07796384185</v>
      </c>
      <c r="G8" s="229">
        <v>11596.446023216964</v>
      </c>
      <c r="H8" s="229">
        <v>323924.84673222312</v>
      </c>
      <c r="I8" s="229">
        <v>-257101.50118791065</v>
      </c>
      <c r="J8" s="78">
        <f t="shared" si="0"/>
        <v>1890927.8674182508</v>
      </c>
      <c r="K8" s="230">
        <v>1816903.7317373371</v>
      </c>
      <c r="L8" s="231">
        <v>1075988.8797779407</v>
      </c>
      <c r="M8" s="231">
        <v>340445.00446295273</v>
      </c>
      <c r="N8" s="231">
        <v>28157.108897239967</v>
      </c>
      <c r="O8" s="231">
        <v>309471.56693314749</v>
      </c>
      <c r="P8" s="231">
        <v>10009.438809559148</v>
      </c>
      <c r="Q8" s="231">
        <v>298545.71017137892</v>
      </c>
      <c r="R8" s="231">
        <v>-245713.97731488367</v>
      </c>
      <c r="S8" s="232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29">
        <v>2170584.503422142</v>
      </c>
      <c r="C9" s="229">
        <v>1277026.9828584273</v>
      </c>
      <c r="D9" s="229">
        <v>410023.44358430116</v>
      </c>
      <c r="E9" s="229">
        <v>36268.930445077211</v>
      </c>
      <c r="F9" s="229">
        <v>370218.87494921568</v>
      </c>
      <c r="G9" s="229">
        <v>3227.6592800983763</v>
      </c>
      <c r="H9" s="229">
        <v>330880.19577552949</v>
      </c>
      <c r="I9" s="229">
        <v>-257061.58347051512</v>
      </c>
      <c r="J9" s="78">
        <f t="shared" si="0"/>
        <v>2096765.8911171195</v>
      </c>
      <c r="K9" s="230">
        <v>2020440.9922502143</v>
      </c>
      <c r="L9" s="231">
        <v>1198806.1603173232</v>
      </c>
      <c r="M9" s="231">
        <v>368819.90656880359</v>
      </c>
      <c r="N9" s="231">
        <v>32009.314265373232</v>
      </c>
      <c r="O9" s="231">
        <v>345720.64458060201</v>
      </c>
      <c r="P9" s="231">
        <v>-3795.0544045996567</v>
      </c>
      <c r="Q9" s="231">
        <v>355164.72127344896</v>
      </c>
      <c r="R9" s="231">
        <v>-276284.70035073918</v>
      </c>
      <c r="S9" s="232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29">
        <v>2409449.9220720553</v>
      </c>
      <c r="C10" s="229">
        <v>1411686.2794611938</v>
      </c>
      <c r="D10" s="229">
        <v>458733.16934765835</v>
      </c>
      <c r="E10" s="229">
        <v>44529.268434598111</v>
      </c>
      <c r="F10" s="229">
        <v>414673.54952424963</v>
      </c>
      <c r="G10" s="229">
        <v>14605.467003664871</v>
      </c>
      <c r="H10" s="229">
        <v>346341.95294723351</v>
      </c>
      <c r="I10" s="229">
        <v>-281119.76464654546</v>
      </c>
      <c r="J10" s="78">
        <f t="shared" si="0"/>
        <v>2344227.7337713647</v>
      </c>
      <c r="K10" s="230">
        <v>2256582.8163669193</v>
      </c>
      <c r="L10" s="231">
        <v>1345547.3842142997</v>
      </c>
      <c r="M10" s="231">
        <v>424623.5536902023</v>
      </c>
      <c r="N10" s="231">
        <v>37152.269290107899</v>
      </c>
      <c r="O10" s="231">
        <v>394878.37051552901</v>
      </c>
      <c r="P10" s="231">
        <v>10217.316563243141</v>
      </c>
      <c r="Q10" s="231">
        <v>346886.28672772244</v>
      </c>
      <c r="R10" s="231">
        <v>-302722.36463419098</v>
      </c>
      <c r="S10" s="232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29">
        <v>2720262.9378383174</v>
      </c>
      <c r="C11" s="229">
        <v>1585632.3035661874</v>
      </c>
      <c r="D11" s="229">
        <v>515299.07141864661</v>
      </c>
      <c r="E11" s="229">
        <v>43123.703955467936</v>
      </c>
      <c r="F11" s="229">
        <v>489532.02607003989</v>
      </c>
      <c r="G11" s="229">
        <v>49605.753307733976</v>
      </c>
      <c r="H11" s="229">
        <v>362547.80632569821</v>
      </c>
      <c r="I11" s="229">
        <v>-325477.72680545284</v>
      </c>
      <c r="J11" s="78">
        <f t="shared" si="0"/>
        <v>2683192.8583180755</v>
      </c>
      <c r="K11" s="230">
        <v>2555700.4146902794</v>
      </c>
      <c r="L11" s="231">
        <v>1506281.0531644046</v>
      </c>
      <c r="M11" s="231">
        <v>477399.6947977331</v>
      </c>
      <c r="N11" s="231">
        <v>42786.739512065469</v>
      </c>
      <c r="O11" s="231">
        <v>464237.02361348068</v>
      </c>
      <c r="P11" s="231">
        <v>33363.559589038487</v>
      </c>
      <c r="Q11" s="231">
        <v>367732.38398960192</v>
      </c>
      <c r="R11" s="231">
        <v>-336100.03997604398</v>
      </c>
      <c r="S11" s="232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29">
        <v>3109803.0890462874</v>
      </c>
      <c r="C12" s="229">
        <v>1809793.9711751866</v>
      </c>
      <c r="D12" s="229">
        <v>585868.02161472721</v>
      </c>
      <c r="E12" s="229">
        <v>47716.064740499933</v>
      </c>
      <c r="F12" s="229">
        <v>602845.577257331</v>
      </c>
      <c r="G12" s="229">
        <v>69474.657987507147</v>
      </c>
      <c r="H12" s="229">
        <v>420880.7660403545</v>
      </c>
      <c r="I12" s="229">
        <v>-426775.96976932103</v>
      </c>
      <c r="J12" s="78">
        <f t="shared" si="0"/>
        <v>3115698.2927752519</v>
      </c>
      <c r="K12" s="230">
        <v>2858838.4485945702</v>
      </c>
      <c r="L12" s="231">
        <v>1689141.7261808682</v>
      </c>
      <c r="M12" s="231">
        <v>525837.14383902785</v>
      </c>
      <c r="N12" s="231">
        <v>44901.388927044172</v>
      </c>
      <c r="O12" s="231">
        <v>549680.62015988654</v>
      </c>
      <c r="P12" s="231">
        <v>66138.654396423954</v>
      </c>
      <c r="Q12" s="231">
        <v>364031.53667591058</v>
      </c>
      <c r="R12" s="231">
        <v>-380892.62158459</v>
      </c>
      <c r="S12" s="232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29">
        <v>3333039.3554224167</v>
      </c>
      <c r="C13" s="229">
        <v>2011763.0546221174</v>
      </c>
      <c r="D13" s="229">
        <v>654963.51159058104</v>
      </c>
      <c r="E13" s="229">
        <v>53270.136623053913</v>
      </c>
      <c r="F13" s="229">
        <v>636675.77898595296</v>
      </c>
      <c r="G13" s="229">
        <v>-10193.200608137133</v>
      </c>
      <c r="H13" s="229">
        <v>361680.47039454733</v>
      </c>
      <c r="I13" s="229">
        <v>-375120.39618569863</v>
      </c>
      <c r="J13" s="78">
        <f t="shared" si="0"/>
        <v>3346479.2812135681</v>
      </c>
      <c r="K13" s="230">
        <v>3105890.583490863</v>
      </c>
      <c r="L13" s="231">
        <v>1888976.9097606519</v>
      </c>
      <c r="M13" s="231">
        <v>603122.8183405993</v>
      </c>
      <c r="N13" s="231">
        <v>51311.138493743289</v>
      </c>
      <c r="O13" s="231">
        <v>589981.60732251254</v>
      </c>
      <c r="P13" s="231">
        <v>-15130.932878763198</v>
      </c>
      <c r="Q13" s="231">
        <v>381961.64177881082</v>
      </c>
      <c r="R13" s="231">
        <v>-394332.59932668612</v>
      </c>
      <c r="S13" s="232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29">
        <v>3885847</v>
      </c>
      <c r="C14" s="229">
        <v>2278735</v>
      </c>
      <c r="D14" s="229">
        <v>738966</v>
      </c>
      <c r="E14" s="229">
        <v>61432</v>
      </c>
      <c r="F14" s="229">
        <v>797946</v>
      </c>
      <c r="G14" s="229">
        <v>49220</v>
      </c>
      <c r="H14" s="229">
        <v>422220</v>
      </c>
      <c r="I14" s="229">
        <v>-462672</v>
      </c>
      <c r="J14" s="78">
        <f t="shared" si="0"/>
        <v>3926299</v>
      </c>
      <c r="K14" s="230">
        <v>3583958.0847054818</v>
      </c>
      <c r="L14" s="231">
        <v>2137259.5637776544</v>
      </c>
      <c r="M14" s="231">
        <v>680642.43414550391</v>
      </c>
      <c r="N14" s="231">
        <v>56412.229107013074</v>
      </c>
      <c r="O14" s="231">
        <v>750347.37231255334</v>
      </c>
      <c r="P14" s="231">
        <v>56528.076204291559</v>
      </c>
      <c r="Q14" s="231">
        <v>404075.64799176366</v>
      </c>
      <c r="R14" s="231">
        <v>-501307.23883000016</v>
      </c>
      <c r="S14" s="232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29">
        <v>4376382</v>
      </c>
      <c r="C15" s="229">
        <v>2573419</v>
      </c>
      <c r="D15" s="229">
        <v>817038</v>
      </c>
      <c r="E15" s="229">
        <v>64395</v>
      </c>
      <c r="F15" s="229">
        <v>901927</v>
      </c>
      <c r="G15" s="229">
        <v>53274</v>
      </c>
      <c r="H15" s="229">
        <v>506895</v>
      </c>
      <c r="I15" s="229">
        <v>-540566</v>
      </c>
      <c r="J15" s="78">
        <f t="shared" si="0"/>
        <v>4410053</v>
      </c>
      <c r="K15" s="230">
        <v>4040287</v>
      </c>
      <c r="L15" s="231">
        <v>2392915</v>
      </c>
      <c r="M15" s="231">
        <v>755255</v>
      </c>
      <c r="N15" s="231">
        <v>60012</v>
      </c>
      <c r="O15" s="231">
        <v>852478</v>
      </c>
      <c r="P15" s="231">
        <v>43222</v>
      </c>
      <c r="Q15" s="231">
        <v>442537</v>
      </c>
      <c r="R15" s="231">
        <v>-506132</v>
      </c>
      <c r="S15" s="232">
        <f t="shared" si="1"/>
        <v>4103882</v>
      </c>
    </row>
    <row r="16" spans="1:33">
      <c r="A16" s="26">
        <v>2012</v>
      </c>
      <c r="B16" s="229">
        <v>4814760</v>
      </c>
      <c r="C16" s="229">
        <v>2883929</v>
      </c>
      <c r="D16" s="229">
        <v>892180</v>
      </c>
      <c r="E16" s="229">
        <v>72905</v>
      </c>
      <c r="F16" s="229">
        <v>997460</v>
      </c>
      <c r="G16" s="229">
        <v>33728</v>
      </c>
      <c r="H16" s="229">
        <v>571875</v>
      </c>
      <c r="I16" s="229">
        <v>-637317</v>
      </c>
      <c r="J16" s="78">
        <f t="shared" si="0"/>
        <v>4880202</v>
      </c>
      <c r="K16" s="230">
        <v>4460460</v>
      </c>
      <c r="L16" s="231">
        <v>2663159</v>
      </c>
      <c r="M16" s="231">
        <v>835642</v>
      </c>
      <c r="N16" s="231">
        <v>66964</v>
      </c>
      <c r="O16" s="231">
        <v>908951</v>
      </c>
      <c r="P16" s="231">
        <v>21941</v>
      </c>
      <c r="Q16" s="231">
        <v>510482</v>
      </c>
      <c r="R16" s="231">
        <v>-546679</v>
      </c>
      <c r="S16" s="232">
        <f t="shared" si="1"/>
        <v>4496657</v>
      </c>
    </row>
    <row r="17" spans="1:23">
      <c r="A17" s="26">
        <v>2013</v>
      </c>
      <c r="B17" s="229">
        <v>5331619</v>
      </c>
      <c r="C17" s="229">
        <v>3213817</v>
      </c>
      <c r="D17" s="229">
        <v>1007275</v>
      </c>
      <c r="E17" s="229">
        <v>76605</v>
      </c>
      <c r="F17" s="229">
        <v>1114944</v>
      </c>
      <c r="G17" s="229">
        <v>41685</v>
      </c>
      <c r="H17" s="229">
        <v>626051</v>
      </c>
      <c r="I17" s="229">
        <v>-748758</v>
      </c>
      <c r="J17" s="78">
        <f t="shared" si="0"/>
        <v>5454326</v>
      </c>
      <c r="K17" s="230">
        <v>4959435</v>
      </c>
      <c r="L17" s="231">
        <v>2987018</v>
      </c>
      <c r="M17" s="231">
        <v>905653</v>
      </c>
      <c r="N17" s="231">
        <v>72449</v>
      </c>
      <c r="O17" s="231">
        <v>1055584</v>
      </c>
      <c r="P17" s="231">
        <v>36213</v>
      </c>
      <c r="Q17" s="231">
        <v>582342</v>
      </c>
      <c r="R17" s="231">
        <v>-679824</v>
      </c>
      <c r="S17" s="232">
        <f t="shared" si="1"/>
        <v>5056917</v>
      </c>
    </row>
    <row r="18" spans="1:23">
      <c r="A18" s="26">
        <v>2014</v>
      </c>
      <c r="B18" s="229">
        <v>5778953</v>
      </c>
      <c r="C18" s="229">
        <v>3555352</v>
      </c>
      <c r="D18" s="229">
        <v>1106874</v>
      </c>
      <c r="E18" s="229">
        <v>83052</v>
      </c>
      <c r="F18" s="229">
        <v>1148453</v>
      </c>
      <c r="G18" s="229">
        <v>39030</v>
      </c>
      <c r="H18" s="229">
        <v>636375</v>
      </c>
      <c r="I18" s="229">
        <v>-790183</v>
      </c>
      <c r="J18" s="78">
        <f t="shared" si="0"/>
        <v>5932761</v>
      </c>
      <c r="K18" s="230">
        <v>5358488</v>
      </c>
      <c r="L18" s="231">
        <v>3286960</v>
      </c>
      <c r="M18" s="231">
        <v>1015465</v>
      </c>
      <c r="N18" s="231">
        <v>77507</v>
      </c>
      <c r="O18" s="231">
        <v>1067848</v>
      </c>
      <c r="P18" s="231">
        <v>26231</v>
      </c>
      <c r="Q18" s="231">
        <v>616224</v>
      </c>
      <c r="R18" s="231">
        <v>-731747</v>
      </c>
      <c r="S18" s="232">
        <f t="shared" si="1"/>
        <v>5474011</v>
      </c>
    </row>
    <row r="19" spans="1:23">
      <c r="A19" s="26">
        <v>2015</v>
      </c>
      <c r="B19" s="229">
        <v>5995787</v>
      </c>
      <c r="C19" s="229">
        <v>3747870</v>
      </c>
      <c r="D19" s="229">
        <v>1185776</v>
      </c>
      <c r="E19" s="229">
        <v>87323</v>
      </c>
      <c r="F19" s="229">
        <v>1069397</v>
      </c>
      <c r="G19" s="229">
        <v>-25433</v>
      </c>
      <c r="H19" s="229">
        <v>773468</v>
      </c>
      <c r="I19" s="229">
        <v>-842614</v>
      </c>
      <c r="J19" s="78">
        <f>SUM(C19:G19)</f>
        <v>6064933</v>
      </c>
      <c r="K19" s="230">
        <v>5574045</v>
      </c>
      <c r="L19" s="231">
        <v>3441647</v>
      </c>
      <c r="M19" s="231">
        <v>1090973</v>
      </c>
      <c r="N19" s="231">
        <v>79728</v>
      </c>
      <c r="O19" s="231">
        <v>988284</v>
      </c>
      <c r="P19" s="231">
        <v>-28309</v>
      </c>
      <c r="Q19" s="232">
        <v>679773</v>
      </c>
      <c r="R19" s="231">
        <v>-678051</v>
      </c>
      <c r="S19" s="232">
        <f t="shared" si="1"/>
        <v>5572323</v>
      </c>
    </row>
    <row r="20" spans="1:23">
      <c r="A20" s="26">
        <v>2016</v>
      </c>
      <c r="B20" s="229">
        <v>6269328</v>
      </c>
      <c r="C20" s="229">
        <v>3939208</v>
      </c>
      <c r="D20" s="229">
        <v>1277645</v>
      </c>
      <c r="E20" s="229">
        <v>88928</v>
      </c>
      <c r="F20" s="229">
        <v>973271</v>
      </c>
      <c r="G20" s="229">
        <v>-34781</v>
      </c>
      <c r="H20" s="229">
        <v>781577</v>
      </c>
      <c r="I20" s="229">
        <v>-756520</v>
      </c>
      <c r="J20" s="78">
        <f>SUM(C20:G20)</f>
        <v>6244271</v>
      </c>
      <c r="K20" s="230">
        <v>5799370</v>
      </c>
      <c r="L20" s="231">
        <v>3606600</v>
      </c>
      <c r="M20" s="231">
        <v>1188278</v>
      </c>
      <c r="N20" s="231">
        <v>81429</v>
      </c>
      <c r="O20" s="231">
        <v>939681</v>
      </c>
      <c r="P20" s="231">
        <v>-41299</v>
      </c>
      <c r="Q20" s="232">
        <v>780144</v>
      </c>
      <c r="R20" s="231">
        <v>-755463</v>
      </c>
      <c r="S20" s="232">
        <f t="shared" si="1"/>
        <v>5774689</v>
      </c>
    </row>
    <row r="21" spans="1:23">
      <c r="A21" s="26">
        <v>2017</v>
      </c>
      <c r="B21" s="229">
        <v>6585479</v>
      </c>
      <c r="C21" s="229">
        <v>4156152</v>
      </c>
      <c r="D21" s="229">
        <v>1327758</v>
      </c>
      <c r="E21" s="229">
        <v>91107</v>
      </c>
      <c r="F21" s="229">
        <v>958779</v>
      </c>
      <c r="G21" s="229">
        <v>4386</v>
      </c>
      <c r="H21" s="229">
        <v>824434</v>
      </c>
      <c r="I21" s="229">
        <v>-777137</v>
      </c>
      <c r="J21" s="78">
        <f>SUM(C21:G21)</f>
        <v>6538182</v>
      </c>
      <c r="K21" s="230">
        <v>6352263</v>
      </c>
      <c r="L21" s="231">
        <v>4021516</v>
      </c>
      <c r="M21" s="231">
        <v>1269076</v>
      </c>
      <c r="N21" s="231">
        <v>86295</v>
      </c>
      <c r="O21" s="231">
        <v>948381</v>
      </c>
      <c r="P21" s="231">
        <v>14387</v>
      </c>
      <c r="Q21" s="232">
        <v>819943</v>
      </c>
      <c r="R21" s="231">
        <v>-807335</v>
      </c>
      <c r="S21" s="232">
        <f t="shared" si="1"/>
        <v>6339655</v>
      </c>
    </row>
    <row r="22" spans="1:23">
      <c r="A22" s="26">
        <v>2018</v>
      </c>
      <c r="B22" s="229">
        <v>7004141</v>
      </c>
      <c r="C22" s="229">
        <v>4423548</v>
      </c>
      <c r="D22" s="229">
        <v>1393480</v>
      </c>
      <c r="E22" s="229">
        <v>102253</v>
      </c>
      <c r="F22" s="229">
        <v>1057409</v>
      </c>
      <c r="G22" s="229">
        <v>-131</v>
      </c>
      <c r="H22" s="229">
        <v>1025056</v>
      </c>
      <c r="I22" s="229">
        <v>-997474</v>
      </c>
      <c r="J22" s="78">
        <f>SUM(C22:G22)</f>
        <v>6976559</v>
      </c>
      <c r="K22" s="230">
        <v>6702942</v>
      </c>
      <c r="L22" s="231">
        <v>4253139</v>
      </c>
      <c r="M22" s="231">
        <v>1338206</v>
      </c>
      <c r="N22" s="231">
        <v>94606</v>
      </c>
      <c r="O22" s="231">
        <v>1008940</v>
      </c>
      <c r="P22" s="231">
        <v>-12489</v>
      </c>
      <c r="Q22" s="232">
        <v>857849</v>
      </c>
      <c r="R22" s="231">
        <v>-837309</v>
      </c>
      <c r="S22" s="232">
        <f t="shared" si="1"/>
        <v>6682402</v>
      </c>
    </row>
    <row r="23" spans="1:23">
      <c r="A23" s="26">
        <v>2019</v>
      </c>
      <c r="B23" s="229">
        <v>7389131</v>
      </c>
      <c r="C23" s="229">
        <v>4705528</v>
      </c>
      <c r="D23" s="229">
        <v>1476613</v>
      </c>
      <c r="E23" s="229">
        <v>108051</v>
      </c>
      <c r="F23" s="229">
        <v>1143185</v>
      </c>
      <c r="G23" s="229">
        <v>3371</v>
      </c>
      <c r="H23" s="229">
        <v>1043561</v>
      </c>
      <c r="I23" s="229">
        <v>-1091178</v>
      </c>
      <c r="J23" s="78">
        <f>SUM(C23:G23)</f>
        <v>7436748</v>
      </c>
      <c r="K23" s="230">
        <v>7089646</v>
      </c>
      <c r="L23" s="231">
        <v>4539601</v>
      </c>
      <c r="M23" s="231">
        <v>1386705</v>
      </c>
      <c r="N23" s="231">
        <v>103660</v>
      </c>
      <c r="O23" s="231">
        <v>1099981</v>
      </c>
      <c r="P23" s="231">
        <v>-28335</v>
      </c>
      <c r="Q23" s="232">
        <v>998800</v>
      </c>
      <c r="R23" s="231">
        <v>-1010766</v>
      </c>
      <c r="S23" s="232">
        <f t="shared" si="1"/>
        <v>7101612</v>
      </c>
    </row>
    <row r="24" spans="1:23">
      <c r="A24" s="26"/>
      <c r="B24" s="229"/>
      <c r="C24" s="229"/>
      <c r="D24" s="229"/>
      <c r="E24" s="229"/>
      <c r="F24" s="229"/>
      <c r="G24" s="229"/>
      <c r="H24" s="229"/>
      <c r="I24" s="229"/>
      <c r="K24" s="303"/>
      <c r="L24" s="304"/>
      <c r="M24" s="304"/>
      <c r="N24" s="304"/>
      <c r="O24" s="304"/>
      <c r="P24" s="304"/>
      <c r="Q24" s="304"/>
      <c r="R24" s="304"/>
    </row>
    <row r="25" spans="1:23" ht="14.25" customHeight="1" thickBot="1">
      <c r="A25" s="27"/>
      <c r="B25" s="44"/>
      <c r="D25" s="44"/>
      <c r="E25" s="44"/>
      <c r="F25" s="44"/>
      <c r="G25" s="44"/>
      <c r="H25" s="44"/>
      <c r="I25" s="44"/>
      <c r="J25" s="44"/>
    </row>
    <row r="26" spans="1:23" ht="24" customHeight="1" thickBot="1">
      <c r="A26" s="27"/>
      <c r="B26" s="251" t="s">
        <v>58</v>
      </c>
      <c r="C26" s="252"/>
      <c r="D26" s="252"/>
      <c r="E26" s="252"/>
      <c r="F26" s="252"/>
      <c r="G26" s="252"/>
      <c r="H26" s="253"/>
      <c r="I26" s="256"/>
      <c r="J26" s="353" t="s">
        <v>39</v>
      </c>
      <c r="K26" s="353" t="s">
        <v>90</v>
      </c>
      <c r="L26" s="355" t="s">
        <v>52</v>
      </c>
      <c r="M26" s="342"/>
      <c r="N26" s="342"/>
      <c r="O26" s="342"/>
      <c r="P26" s="342"/>
      <c r="Q26" s="342"/>
      <c r="R26" s="342"/>
      <c r="S26" s="342"/>
      <c r="T26" s="343"/>
      <c r="U26" s="339" t="s">
        <v>53</v>
      </c>
      <c r="V26" s="340"/>
      <c r="W26" s="341"/>
    </row>
    <row r="27" spans="1:23" ht="52.5" customHeight="1" thickBot="1">
      <c r="A27" s="27"/>
      <c r="B27" s="179" t="s">
        <v>50</v>
      </c>
      <c r="C27" s="179" t="s">
        <v>51</v>
      </c>
      <c r="D27" s="180" t="s">
        <v>36</v>
      </c>
      <c r="E27" s="257" t="s">
        <v>129</v>
      </c>
      <c r="F27" s="56" t="s">
        <v>66</v>
      </c>
      <c r="G27" s="184" t="s">
        <v>93</v>
      </c>
      <c r="H27" s="185" t="s">
        <v>94</v>
      </c>
      <c r="I27" s="258" t="s">
        <v>131</v>
      </c>
      <c r="J27" s="354"/>
      <c r="K27" s="354"/>
      <c r="L27" s="57" t="s">
        <v>41</v>
      </c>
      <c r="M27" s="57" t="s">
        <v>42</v>
      </c>
      <c r="N27" s="57" t="s">
        <v>43</v>
      </c>
      <c r="O27" s="57" t="s">
        <v>44</v>
      </c>
      <c r="P27" s="54" t="s">
        <v>45</v>
      </c>
      <c r="Q27" s="58" t="s">
        <v>46</v>
      </c>
      <c r="R27" s="58" t="s">
        <v>47</v>
      </c>
      <c r="S27" s="59" t="s">
        <v>48</v>
      </c>
      <c r="T27" s="55" t="s">
        <v>49</v>
      </c>
      <c r="U27" s="61" t="s">
        <v>16</v>
      </c>
      <c r="V27" s="62" t="s">
        <v>55</v>
      </c>
      <c r="W27" s="63" t="s">
        <v>54</v>
      </c>
    </row>
    <row r="28" spans="1:23">
      <c r="A28" s="26">
        <v>2000</v>
      </c>
      <c r="B28" s="26"/>
      <c r="C28" s="26"/>
      <c r="D28" s="183"/>
      <c r="E28" s="65"/>
      <c r="F28" s="14"/>
      <c r="G28" s="187"/>
      <c r="H28" s="205"/>
      <c r="I28" s="178"/>
      <c r="J28" s="201"/>
      <c r="K28" s="178"/>
      <c r="L28" s="37">
        <f t="shared" ref="L28:L43" si="2">(H4+I4)</f>
        <v>-27143.431691823469</v>
      </c>
      <c r="M28" s="37"/>
      <c r="N28" s="37"/>
      <c r="O28" s="37"/>
      <c r="P28" s="37"/>
      <c r="Q28" s="37"/>
      <c r="R28" s="37"/>
      <c r="S28" s="37"/>
      <c r="T28" s="37"/>
      <c r="U28" s="47">
        <v>100</v>
      </c>
      <c r="V28" s="47">
        <v>100</v>
      </c>
      <c r="W28" s="47">
        <f>(V28/U28)*100</f>
        <v>100</v>
      </c>
    </row>
    <row r="29" spans="1:23">
      <c r="A29" s="26">
        <v>2001</v>
      </c>
      <c r="B29" s="50">
        <f t="shared" ref="B29:B43" si="3">(H5/Q5)</f>
        <v>1.2198808000626027</v>
      </c>
      <c r="C29" s="50">
        <f t="shared" ref="C29:C43" si="4">(I5/R5)</f>
        <v>1.242107000243555</v>
      </c>
      <c r="D29" s="178">
        <f t="shared" ref="D29:D43" si="5">(J5/S5)</f>
        <v>1.0873434958905224</v>
      </c>
      <c r="E29" s="178">
        <f>'Cálculo Pa média harmônica'!M57</f>
        <v>1.0873434958905233</v>
      </c>
      <c r="F29" s="79">
        <f t="shared" ref="F29:F43" si="6">(B5/K5)</f>
        <v>1.0822509431643357</v>
      </c>
      <c r="G29" s="189">
        <f t="shared" ref="G29:G43" si="7">GEOMEAN(B29,C29)</f>
        <v>1.2309437360092732</v>
      </c>
      <c r="H29" s="190">
        <f t="shared" ref="H29:H43" si="8">(G29/D29)</f>
        <v>1.1320652035547827</v>
      </c>
      <c r="I29" s="190">
        <f>(G29/E29)</f>
        <v>1.1320652035547818</v>
      </c>
      <c r="J29" s="51">
        <f t="shared" ref="J29:J43" si="9">(K5/B4)</f>
        <v>1.0138989640445801</v>
      </c>
      <c r="K29" s="45">
        <f t="shared" ref="K29:K43" si="10">(B29/C29)</f>
        <v>0.98210605030275633</v>
      </c>
      <c r="L29" s="37">
        <f t="shared" si="2"/>
        <v>-28852.723773900361</v>
      </c>
      <c r="M29" s="37">
        <f t="shared" ref="M29:M43" si="11">(L29/D29)</f>
        <v>-26535.058960618786</v>
      </c>
      <c r="N29" s="37">
        <f t="shared" ref="N29:N43" si="12">(H5/B29)</f>
        <v>133440.46371399722</v>
      </c>
      <c r="O29" s="37">
        <f t="shared" ref="O29:O43" si="13">(-I5/C29)</f>
        <v>154281.54206721316</v>
      </c>
      <c r="P29" s="37">
        <f>(N29-O29)</f>
        <v>-20841.07835321594</v>
      </c>
      <c r="Q29" s="37">
        <f>(M29-P29)</f>
        <v>-5693.9806074028456</v>
      </c>
      <c r="R29" s="60">
        <f t="shared" ref="R29:R43" si="14">(Q29/K5)</f>
        <v>-4.6834811128544703E-3</v>
      </c>
      <c r="S29" s="37">
        <f t="shared" ref="S29:S43" si="15">(Q29+K5)</f>
        <v>1210064.2279129471</v>
      </c>
      <c r="T29" s="37">
        <f t="shared" ref="T29:T43" si="16">(S29/B4)</f>
        <v>1.0091503873961347</v>
      </c>
      <c r="U29" s="47">
        <f>(U28*J29)</f>
        <v>101.38989640445801</v>
      </c>
      <c r="V29" s="47">
        <f>(V28*T29)</f>
        <v>100.91503873961346</v>
      </c>
      <c r="W29" s="47">
        <f t="shared" ref="W29:W42" si="17">(V29/U29)*100</f>
        <v>99.531651888714549</v>
      </c>
    </row>
    <row r="30" spans="1:23">
      <c r="A30" s="26">
        <v>2002</v>
      </c>
      <c r="B30" s="50">
        <f t="shared" si="3"/>
        <v>1.2223498918633622</v>
      </c>
      <c r="C30" s="50">
        <f t="shared" si="4"/>
        <v>1.1997344432054198</v>
      </c>
      <c r="D30" s="178">
        <f t="shared" si="5"/>
        <v>1.0945322863233085</v>
      </c>
      <c r="E30" s="178">
        <f>'Cálculo Pa média harmônica'!M58</f>
        <v>1.0945322863233087</v>
      </c>
      <c r="F30" s="79">
        <f t="shared" si="6"/>
        <v>1.0979811223431275</v>
      </c>
      <c r="G30" s="189">
        <f t="shared" si="7"/>
        <v>1.2109893752287408</v>
      </c>
      <c r="H30" s="190">
        <f t="shared" si="8"/>
        <v>1.1063989526491069</v>
      </c>
      <c r="I30" s="190">
        <f t="shared" ref="I30:I42" si="18">(G30/E30)</f>
        <v>1.1063989526491067</v>
      </c>
      <c r="J30" s="51">
        <f t="shared" si="9"/>
        <v>1.0305346185683617</v>
      </c>
      <c r="K30" s="45">
        <f t="shared" si="10"/>
        <v>1.0188503787534173</v>
      </c>
      <c r="L30" s="37">
        <f t="shared" si="2"/>
        <v>12547.843499498646</v>
      </c>
      <c r="M30" s="37">
        <f t="shared" si="11"/>
        <v>11464.114541242689</v>
      </c>
      <c r="N30" s="37">
        <f t="shared" si="12"/>
        <v>173324.52495404103</v>
      </c>
      <c r="O30" s="37">
        <f t="shared" si="13"/>
        <v>166132.90713136178</v>
      </c>
      <c r="P30" s="37">
        <f t="shared" ref="P30:P42" si="19">(N30-O30)</f>
        <v>7191.6178226792545</v>
      </c>
      <c r="Q30" s="37">
        <f t="shared" ref="Q30:Q42" si="20">(M30-P30)</f>
        <v>4272.4967185634341</v>
      </c>
      <c r="R30" s="60">
        <f t="shared" si="14"/>
        <v>3.1509678270026571E-3</v>
      </c>
      <c r="S30" s="37">
        <f t="shared" si="15"/>
        <v>1360204.0558889487</v>
      </c>
      <c r="T30" s="37">
        <f t="shared" si="16"/>
        <v>1.033781799996083</v>
      </c>
      <c r="U30" s="47">
        <v>101</v>
      </c>
      <c r="V30" s="47">
        <f t="shared" ref="V30:V42" si="21">(V29*T30)</f>
        <v>104.32413039491206</v>
      </c>
      <c r="W30" s="47">
        <f t="shared" si="17"/>
        <v>103.29121821278422</v>
      </c>
    </row>
    <row r="31" spans="1:23">
      <c r="A31" s="26">
        <v>2003</v>
      </c>
      <c r="B31" s="50">
        <f t="shared" si="3"/>
        <v>1.108827318550853</v>
      </c>
      <c r="C31" s="50">
        <f t="shared" si="4"/>
        <v>1.1224483182393843</v>
      </c>
      <c r="D31" s="178">
        <f t="shared" si="5"/>
        <v>1.1435543395540388</v>
      </c>
      <c r="E31" s="178">
        <f>'Cálculo Pa média harmônica'!M59</f>
        <v>1.1435543395540368</v>
      </c>
      <c r="F31" s="79">
        <f t="shared" si="6"/>
        <v>1.1409102152726727</v>
      </c>
      <c r="G31" s="189">
        <f t="shared" si="7"/>
        <v>1.1156170305823101</v>
      </c>
      <c r="H31" s="190">
        <f t="shared" si="8"/>
        <v>0.97556975824810943</v>
      </c>
      <c r="I31" s="190">
        <f t="shared" si="18"/>
        <v>0.9755697582481111</v>
      </c>
      <c r="J31" s="51">
        <f t="shared" si="9"/>
        <v>1.0114082899877108</v>
      </c>
      <c r="K31" s="45">
        <f t="shared" si="10"/>
        <v>0.98786492040016904</v>
      </c>
      <c r="L31" s="37">
        <f t="shared" si="2"/>
        <v>38158.816827186005</v>
      </c>
      <c r="M31" s="37">
        <f t="shared" si="11"/>
        <v>33368.608300736378</v>
      </c>
      <c r="N31" s="37">
        <f t="shared" si="12"/>
        <v>235201.93765973221</v>
      </c>
      <c r="O31" s="37">
        <f t="shared" si="13"/>
        <v>198351.68658387841</v>
      </c>
      <c r="P31" s="37">
        <f t="shared" si="19"/>
        <v>36850.251075853797</v>
      </c>
      <c r="Q31" s="37">
        <f t="shared" si="20"/>
        <v>-3481.6427751174197</v>
      </c>
      <c r="R31" s="60">
        <f t="shared" si="14"/>
        <v>-2.3121981963676293E-3</v>
      </c>
      <c r="S31" s="37">
        <f t="shared" si="15"/>
        <v>1502290.1291201038</v>
      </c>
      <c r="T31" s="37">
        <f t="shared" si="16"/>
        <v>1.0090697135638098</v>
      </c>
      <c r="U31" s="47">
        <f>(U30*J31)</f>
        <v>102.1522372887588</v>
      </c>
      <c r="V31" s="47">
        <f t="shared" si="21"/>
        <v>105.27032037538746</v>
      </c>
      <c r="W31" s="47">
        <f t="shared" si="17"/>
        <v>103.05238844433198</v>
      </c>
    </row>
    <row r="32" spans="1:23">
      <c r="A32" s="26">
        <v>2004</v>
      </c>
      <c r="B32" s="50">
        <f t="shared" si="3"/>
        <v>1.0850092153267767</v>
      </c>
      <c r="C32" s="50">
        <f t="shared" si="4"/>
        <v>1.0463446320696435</v>
      </c>
      <c r="D32" s="178">
        <f t="shared" si="5"/>
        <v>1.0719108225842768</v>
      </c>
      <c r="E32" s="178">
        <f>'Cálculo Pa média harmônica'!M60</f>
        <v>1.0719108225842757</v>
      </c>
      <c r="F32" s="79">
        <f t="shared" si="6"/>
        <v>1.0775206075946304</v>
      </c>
      <c r="G32" s="189">
        <f t="shared" si="7"/>
        <v>1.0655015571097344</v>
      </c>
      <c r="H32" s="190">
        <f t="shared" si="8"/>
        <v>0.99402071017522675</v>
      </c>
      <c r="I32" s="190">
        <f t="shared" si="18"/>
        <v>0.99402071017522786</v>
      </c>
      <c r="J32" s="51">
        <f t="shared" si="9"/>
        <v>1.0575996463685999</v>
      </c>
      <c r="K32" s="45">
        <f t="shared" si="10"/>
        <v>1.0369520539142594</v>
      </c>
      <c r="L32" s="37">
        <f t="shared" si="2"/>
        <v>66823.345544312469</v>
      </c>
      <c r="M32" s="37">
        <f t="shared" si="11"/>
        <v>62340.396361711908</v>
      </c>
      <c r="N32" s="37">
        <f t="shared" si="12"/>
        <v>298545.71017137886</v>
      </c>
      <c r="O32" s="37">
        <f t="shared" si="13"/>
        <v>245713.97731488364</v>
      </c>
      <c r="P32" s="37">
        <f t="shared" si="19"/>
        <v>52831.732856495219</v>
      </c>
      <c r="Q32" s="37">
        <f t="shared" si="20"/>
        <v>9508.6635052166894</v>
      </c>
      <c r="R32" s="60">
        <f t="shared" si="14"/>
        <v>5.2334437643123963E-3</v>
      </c>
      <c r="S32" s="37">
        <f t="shared" si="15"/>
        <v>1826412.3952425537</v>
      </c>
      <c r="T32" s="37">
        <f t="shared" si="16"/>
        <v>1.0631345346430265</v>
      </c>
      <c r="U32" s="47">
        <v>102</v>
      </c>
      <c r="V32" s="47">
        <f t="shared" si="21"/>
        <v>111.91651306400986</v>
      </c>
      <c r="W32" s="47">
        <f t="shared" si="17"/>
        <v>109.72207163138221</v>
      </c>
    </row>
    <row r="33" spans="1:23">
      <c r="A33" s="26">
        <v>2005</v>
      </c>
      <c r="B33" s="50">
        <f t="shared" si="3"/>
        <v>0.93162461234649963</v>
      </c>
      <c r="C33" s="50">
        <f t="shared" si="4"/>
        <v>0.93042279628289004</v>
      </c>
      <c r="D33" s="178">
        <f t="shared" si="5"/>
        <v>1.0799382157355064</v>
      </c>
      <c r="E33" s="178">
        <f>'Cálculo Pa média harmônica'!M61</f>
        <v>1.0799382157355053</v>
      </c>
      <c r="F33" s="79">
        <f t="shared" si="6"/>
        <v>1.074312247547853</v>
      </c>
      <c r="G33" s="189">
        <f t="shared" si="7"/>
        <v>0.93102351039347742</v>
      </c>
      <c r="H33" s="190">
        <f t="shared" si="8"/>
        <v>0.86210812510175994</v>
      </c>
      <c r="I33" s="190">
        <f t="shared" si="18"/>
        <v>0.86210812510176082</v>
      </c>
      <c r="J33" s="51">
        <f t="shared" si="9"/>
        <v>1.032021320621624</v>
      </c>
      <c r="K33" s="45">
        <f t="shared" si="10"/>
        <v>1.0012916881104064</v>
      </c>
      <c r="L33" s="37">
        <f t="shared" si="2"/>
        <v>73818.612305014365</v>
      </c>
      <c r="M33" s="37">
        <f t="shared" si="11"/>
        <v>68354.477348261265</v>
      </c>
      <c r="N33" s="37">
        <f t="shared" si="12"/>
        <v>355164.72127344896</v>
      </c>
      <c r="O33" s="37">
        <f t="shared" si="13"/>
        <v>276284.70035073918</v>
      </c>
      <c r="P33" s="37">
        <f t="shared" si="19"/>
        <v>78880.02092270978</v>
      </c>
      <c r="Q33" s="37">
        <f t="shared" si="20"/>
        <v>-10525.543574448515</v>
      </c>
      <c r="R33" s="60">
        <f t="shared" si="14"/>
        <v>-5.2095278282420715E-3</v>
      </c>
      <c r="S33" s="37">
        <f t="shared" si="15"/>
        <v>2009915.4486757659</v>
      </c>
      <c r="T33" s="37">
        <f t="shared" si="16"/>
        <v>1.0266449768325066</v>
      </c>
      <c r="U33" s="47">
        <f>(U32*J33)</f>
        <v>105.26617470340565</v>
      </c>
      <c r="V33" s="47">
        <f t="shared" si="21"/>
        <v>114.89852596177532</v>
      </c>
      <c r="W33" s="47">
        <f t="shared" si="17"/>
        <v>109.15047144584615</v>
      </c>
    </row>
    <row r="34" spans="1:23">
      <c r="A34" s="26">
        <v>2006</v>
      </c>
      <c r="B34" s="50">
        <f t="shared" si="3"/>
        <v>0.99843080052075917</v>
      </c>
      <c r="C34" s="50">
        <f t="shared" si="4"/>
        <v>0.92863890312910957</v>
      </c>
      <c r="D34" s="178">
        <f t="shared" si="5"/>
        <v>1.0595768006859623</v>
      </c>
      <c r="E34" s="178">
        <f>'Cálculo Pa média harmônica'!M62</f>
        <v>1.0595768006859598</v>
      </c>
      <c r="F34" s="79">
        <f t="shared" si="6"/>
        <v>1.0677427411909708</v>
      </c>
      <c r="G34" s="189">
        <f t="shared" si="7"/>
        <v>0.96290273831052975</v>
      </c>
      <c r="H34" s="190">
        <f t="shared" si="8"/>
        <v>0.90876162793216453</v>
      </c>
      <c r="I34" s="190">
        <f t="shared" si="18"/>
        <v>0.90876162793216664</v>
      </c>
      <c r="J34" s="51">
        <f t="shared" si="9"/>
        <v>1.0396198870899485</v>
      </c>
      <c r="K34" s="45">
        <f t="shared" si="10"/>
        <v>1.0751550437489548</v>
      </c>
      <c r="L34" s="37">
        <f t="shared" si="2"/>
        <v>65222.188300688053</v>
      </c>
      <c r="M34" s="37">
        <f t="shared" si="11"/>
        <v>61554.941801730354</v>
      </c>
      <c r="N34" s="37">
        <f t="shared" si="12"/>
        <v>346886.28672772244</v>
      </c>
      <c r="O34" s="37">
        <f t="shared" si="13"/>
        <v>302722.36463419098</v>
      </c>
      <c r="P34" s="37">
        <f t="shared" si="19"/>
        <v>44163.922093531466</v>
      </c>
      <c r="Q34" s="37">
        <f t="shared" si="20"/>
        <v>17391.019708198888</v>
      </c>
      <c r="R34" s="60">
        <f t="shared" si="14"/>
        <v>7.7067943538621344E-3</v>
      </c>
      <c r="S34" s="37">
        <f t="shared" si="15"/>
        <v>2273973.8360751183</v>
      </c>
      <c r="T34" s="37">
        <f t="shared" si="16"/>
        <v>1.0476320237659362</v>
      </c>
      <c r="U34" s="47">
        <v>103</v>
      </c>
      <c r="V34" s="47">
        <f t="shared" si="21"/>
        <v>120.37137528105764</v>
      </c>
      <c r="W34" s="47">
        <f t="shared" si="17"/>
        <v>116.86541289423072</v>
      </c>
    </row>
    <row r="35" spans="1:23">
      <c r="A35" s="26">
        <v>2007</v>
      </c>
      <c r="B35" s="50">
        <f t="shared" si="3"/>
        <v>0.98590122086160814</v>
      </c>
      <c r="C35" s="50">
        <f t="shared" si="4"/>
        <v>0.96839538260290525</v>
      </c>
      <c r="D35" s="178">
        <f t="shared" si="5"/>
        <v>1.0630429858409842</v>
      </c>
      <c r="E35" s="178">
        <f>'Cálculo Pa média harmônica'!M63</f>
        <v>1.0630429858409847</v>
      </c>
      <c r="F35" s="79">
        <f t="shared" si="6"/>
        <v>1.0643903808921129</v>
      </c>
      <c r="G35" s="189">
        <f t="shared" si="7"/>
        <v>0.97710909830220516</v>
      </c>
      <c r="H35" s="190">
        <f t="shared" si="8"/>
        <v>0.91916235873491425</v>
      </c>
      <c r="I35" s="190">
        <f t="shared" si="18"/>
        <v>0.91916235873491392</v>
      </c>
      <c r="J35" s="51">
        <f t="shared" si="9"/>
        <v>1.0606987060733153</v>
      </c>
      <c r="K35" s="45">
        <f t="shared" si="10"/>
        <v>1.0180771599836109</v>
      </c>
      <c r="L35" s="37">
        <f t="shared" si="2"/>
        <v>37070.079520245374</v>
      </c>
      <c r="M35" s="37">
        <f t="shared" si="11"/>
        <v>34871.66559959836</v>
      </c>
      <c r="N35" s="37">
        <f t="shared" si="12"/>
        <v>367732.38398960192</v>
      </c>
      <c r="O35" s="37">
        <f t="shared" si="13"/>
        <v>336100.03997604398</v>
      </c>
      <c r="P35" s="37">
        <f t="shared" si="19"/>
        <v>31632.344013557944</v>
      </c>
      <c r="Q35" s="37">
        <f t="shared" si="20"/>
        <v>3239.3215860404162</v>
      </c>
      <c r="R35" s="60">
        <f t="shared" si="14"/>
        <v>1.267488774279118E-3</v>
      </c>
      <c r="S35" s="37">
        <f t="shared" si="15"/>
        <v>2558939.7362763197</v>
      </c>
      <c r="T35" s="37">
        <f t="shared" si="16"/>
        <v>1.0620431297761557</v>
      </c>
      <c r="U35" s="47">
        <f>(U34*J35)</f>
        <v>109.25196672555147</v>
      </c>
      <c r="V35" s="47">
        <f t="shared" si="21"/>
        <v>127.83959213895463</v>
      </c>
      <c r="W35" s="47">
        <f t="shared" si="17"/>
        <v>117.01353849317566</v>
      </c>
    </row>
    <row r="36" spans="1:23">
      <c r="A36" s="26">
        <v>2008</v>
      </c>
      <c r="B36" s="50">
        <f t="shared" si="3"/>
        <v>1.1561656714787751</v>
      </c>
      <c r="C36" s="50">
        <f t="shared" si="4"/>
        <v>1.1204626857665214</v>
      </c>
      <c r="D36" s="178">
        <f t="shared" si="5"/>
        <v>1.0834575227612977</v>
      </c>
      <c r="E36" s="178">
        <f>'Cálculo Pa média harmônica'!M64</f>
        <v>1.0834575227612984</v>
      </c>
      <c r="F36" s="79">
        <f t="shared" si="6"/>
        <v>1.0877855272217616</v>
      </c>
      <c r="G36" s="189">
        <f t="shared" si="7"/>
        <v>1.1381741929318914</v>
      </c>
      <c r="H36" s="190">
        <f t="shared" si="8"/>
        <v>1.0505019061856185</v>
      </c>
      <c r="I36" s="190">
        <f t="shared" si="18"/>
        <v>1.0505019061856178</v>
      </c>
      <c r="J36" s="51">
        <f t="shared" si="9"/>
        <v>1.0509419544811993</v>
      </c>
      <c r="K36" s="45">
        <f t="shared" si="10"/>
        <v>1.031864502196991</v>
      </c>
      <c r="L36" s="37">
        <f t="shared" si="2"/>
        <v>-5895.2037289665313</v>
      </c>
      <c r="M36" s="37">
        <f t="shared" si="11"/>
        <v>-5441.1027706393388</v>
      </c>
      <c r="N36" s="37">
        <f t="shared" si="12"/>
        <v>364031.53667591058</v>
      </c>
      <c r="O36" s="37">
        <f t="shared" si="13"/>
        <v>380892.62158459</v>
      </c>
      <c r="P36" s="37">
        <f t="shared" si="19"/>
        <v>-16861.084908679419</v>
      </c>
      <c r="Q36" s="37">
        <f t="shared" si="20"/>
        <v>11419.982138040079</v>
      </c>
      <c r="R36" s="60">
        <f t="shared" si="14"/>
        <v>3.9946231112339492E-3</v>
      </c>
      <c r="S36" s="37">
        <f t="shared" si="15"/>
        <v>2870258.4307326102</v>
      </c>
      <c r="T36" s="37">
        <f t="shared" si="16"/>
        <v>1.0551400715011352</v>
      </c>
      <c r="U36" s="47">
        <v>104</v>
      </c>
      <c r="V36" s="47">
        <f t="shared" si="21"/>
        <v>134.88867639017255</v>
      </c>
      <c r="W36" s="47">
        <f t="shared" si="17"/>
        <v>129.70065037516591</v>
      </c>
    </row>
    <row r="37" spans="1:23">
      <c r="A37" s="26">
        <v>2009</v>
      </c>
      <c r="B37" s="50">
        <f t="shared" si="3"/>
        <v>0.94690259658060627</v>
      </c>
      <c r="C37" s="50">
        <f t="shared" si="4"/>
        <v>0.95127919128727401</v>
      </c>
      <c r="D37" s="178">
        <f t="shared" si="5"/>
        <v>1.0731874915465882</v>
      </c>
      <c r="E37" s="178">
        <f>'Cálculo Pa média harmônica'!M65</f>
        <v>1.07318749154659</v>
      </c>
      <c r="F37" s="79">
        <f t="shared" si="6"/>
        <v>1.0731348274594561</v>
      </c>
      <c r="G37" s="189">
        <f t="shared" si="7"/>
        <v>0.94908837117679357</v>
      </c>
      <c r="H37" s="190">
        <f t="shared" si="8"/>
        <v>0.88436398919358128</v>
      </c>
      <c r="I37" s="190">
        <f t="shared" si="18"/>
        <v>0.88436398919357984</v>
      </c>
      <c r="J37" s="51">
        <f t="shared" si="9"/>
        <v>0.99874187997008379</v>
      </c>
      <c r="K37" s="45">
        <f t="shared" si="10"/>
        <v>0.99539925318796751</v>
      </c>
      <c r="L37" s="37">
        <f t="shared" si="2"/>
        <v>-13439.925791151298</v>
      </c>
      <c r="M37" s="37">
        <f t="shared" si="11"/>
        <v>-12523.371635447222</v>
      </c>
      <c r="N37" s="37">
        <f t="shared" si="12"/>
        <v>381961.64177881082</v>
      </c>
      <c r="O37" s="37">
        <f t="shared" si="13"/>
        <v>394332.59932668612</v>
      </c>
      <c r="P37" s="37">
        <f t="shared" si="19"/>
        <v>-12370.957547875296</v>
      </c>
      <c r="Q37" s="37">
        <f t="shared" si="20"/>
        <v>-152.41408757192585</v>
      </c>
      <c r="R37" s="60">
        <f t="shared" si="14"/>
        <v>-4.9072587547697886E-5</v>
      </c>
      <c r="S37" s="37">
        <f t="shared" si="15"/>
        <v>3105738.1694032908</v>
      </c>
      <c r="T37" s="37">
        <f t="shared" si="16"/>
        <v>0.99869286912174138</v>
      </c>
      <c r="U37" s="47">
        <f>(U36*J37)</f>
        <v>103.86915551688871</v>
      </c>
      <c r="V37" s="47">
        <f t="shared" si="21"/>
        <v>134.71235923613551</v>
      </c>
      <c r="W37" s="47">
        <f t="shared" si="17"/>
        <v>129.69428562864539</v>
      </c>
    </row>
    <row r="38" spans="1:23">
      <c r="A38" s="26">
        <v>2010</v>
      </c>
      <c r="B38" s="50">
        <f t="shared" si="3"/>
        <v>1.0449033543555839</v>
      </c>
      <c r="C38" s="50">
        <f t="shared" si="4"/>
        <v>0.92293101747309525</v>
      </c>
      <c r="D38" s="178">
        <f t="shared" si="5"/>
        <v>1.0665842692326255</v>
      </c>
      <c r="E38" s="178">
        <f>'Cálculo Pa média harmônica'!M66</f>
        <v>1.066584269233581</v>
      </c>
      <c r="F38" s="79">
        <f t="shared" si="6"/>
        <v>1.0842333833598186</v>
      </c>
      <c r="G38" s="189">
        <f t="shared" si="7"/>
        <v>0.98202531331755871</v>
      </c>
      <c r="H38" s="190">
        <f t="shared" si="8"/>
        <v>0.92071985462911021</v>
      </c>
      <c r="I38" s="190">
        <f t="shared" si="18"/>
        <v>0.92071985462828543</v>
      </c>
      <c r="J38" s="51">
        <f t="shared" si="9"/>
        <v>1.0752822581812163</v>
      </c>
      <c r="K38" s="45">
        <f t="shared" si="10"/>
        <v>1.1321575876997159</v>
      </c>
      <c r="L38" s="37">
        <f t="shared" si="2"/>
        <v>-40452</v>
      </c>
      <c r="M38" s="37">
        <f t="shared" si="11"/>
        <v>-37926.679744774381</v>
      </c>
      <c r="N38" s="37">
        <f t="shared" si="12"/>
        <v>404075.64799176366</v>
      </c>
      <c r="O38" s="37">
        <f t="shared" si="13"/>
        <v>501307.23883000016</v>
      </c>
      <c r="P38" s="37">
        <f t="shared" si="19"/>
        <v>-97231.590838236501</v>
      </c>
      <c r="Q38" s="37">
        <f t="shared" si="20"/>
        <v>59304.91109346212</v>
      </c>
      <c r="R38" s="60">
        <f t="shared" si="14"/>
        <v>1.6547322734198663E-2</v>
      </c>
      <c r="S38" s="37">
        <f t="shared" si="15"/>
        <v>3643262.995798944</v>
      </c>
      <c r="T38" s="37">
        <f t="shared" si="16"/>
        <v>1.0930753007376988</v>
      </c>
      <c r="U38" s="47">
        <v>105</v>
      </c>
      <c r="V38" s="47">
        <f t="shared" si="21"/>
        <v>147.25075258512373</v>
      </c>
      <c r="W38" s="47">
        <f t="shared" si="17"/>
        <v>140.23881198583211</v>
      </c>
    </row>
    <row r="39" spans="1:23">
      <c r="A39" s="26">
        <v>2011</v>
      </c>
      <c r="B39" s="50">
        <f t="shared" si="3"/>
        <v>1.1454296476904755</v>
      </c>
      <c r="C39" s="50">
        <f t="shared" si="4"/>
        <v>1.0680336354942979</v>
      </c>
      <c r="D39" s="178">
        <f t="shared" si="5"/>
        <v>1.0746052152571639</v>
      </c>
      <c r="E39" s="178">
        <f>'Cálculo Pa média harmônica'!M67</f>
        <v>1.0746052152571637</v>
      </c>
      <c r="F39" s="79">
        <f t="shared" si="6"/>
        <v>1.083185922188201</v>
      </c>
      <c r="G39" s="189">
        <f t="shared" si="7"/>
        <v>1.1060548769504213</v>
      </c>
      <c r="H39" s="190">
        <f t="shared" si="8"/>
        <v>1.0292662470335501</v>
      </c>
      <c r="I39" s="190">
        <f t="shared" si="18"/>
        <v>1.0292662470335503</v>
      </c>
      <c r="J39" s="51">
        <f t="shared" si="9"/>
        <v>1.0397442307944702</v>
      </c>
      <c r="K39" s="45">
        <f t="shared" si="10"/>
        <v>1.0724658939794138</v>
      </c>
      <c r="L39" s="37">
        <f t="shared" si="2"/>
        <v>-33671</v>
      </c>
      <c r="M39" s="37">
        <f t="shared" si="11"/>
        <v>-31333.367381752552</v>
      </c>
      <c r="N39" s="37">
        <f t="shared" si="12"/>
        <v>442537.00000000006</v>
      </c>
      <c r="O39" s="37">
        <f t="shared" si="13"/>
        <v>506132.00000000006</v>
      </c>
      <c r="P39" s="37">
        <f t="shared" si="19"/>
        <v>-63595</v>
      </c>
      <c r="Q39" s="37">
        <f t="shared" si="20"/>
        <v>32261.632618247448</v>
      </c>
      <c r="R39" s="60">
        <f t="shared" si="14"/>
        <v>7.9849853780801835E-3</v>
      </c>
      <c r="S39" s="37">
        <f t="shared" si="15"/>
        <v>4072548.6326182475</v>
      </c>
      <c r="T39" s="37">
        <f t="shared" si="16"/>
        <v>1.0480465732743074</v>
      </c>
      <c r="U39" s="47">
        <f>(U38*J39)</f>
        <v>109.17314423341936</v>
      </c>
      <c r="V39" s="47">
        <f t="shared" si="21"/>
        <v>154.3256466589018</v>
      </c>
      <c r="W39" s="47">
        <f t="shared" si="17"/>
        <v>141.35861684897836</v>
      </c>
    </row>
    <row r="40" spans="1:23">
      <c r="A40" s="26">
        <v>2012</v>
      </c>
      <c r="B40" s="50">
        <f t="shared" si="3"/>
        <v>1.1202647693748262</v>
      </c>
      <c r="C40" s="50">
        <f t="shared" si="4"/>
        <v>1.1657974789593162</v>
      </c>
      <c r="D40" s="178">
        <f t="shared" si="5"/>
        <v>1.0852955873663479</v>
      </c>
      <c r="E40" s="178">
        <f>'Cálculo Pa média harmônica'!M68</f>
        <v>1.0852955873663479</v>
      </c>
      <c r="F40" s="79">
        <f t="shared" si="6"/>
        <v>1.0794312694206427</v>
      </c>
      <c r="G40" s="189">
        <f t="shared" si="7"/>
        <v>1.1428043769185137</v>
      </c>
      <c r="H40" s="190">
        <f t="shared" si="8"/>
        <v>1.0529890568261873</v>
      </c>
      <c r="I40" s="190">
        <f t="shared" si="18"/>
        <v>1.0529890568261873</v>
      </c>
      <c r="J40" s="51">
        <f t="shared" si="9"/>
        <v>1.0192117598509454</v>
      </c>
      <c r="K40" s="45">
        <f t="shared" si="10"/>
        <v>0.96094286494328662</v>
      </c>
      <c r="L40" s="37">
        <f t="shared" si="2"/>
        <v>-65442</v>
      </c>
      <c r="M40" s="37">
        <f t="shared" si="11"/>
        <v>-60298.780131232277</v>
      </c>
      <c r="N40" s="37">
        <f t="shared" si="12"/>
        <v>510481.99999999994</v>
      </c>
      <c r="O40" s="37">
        <f t="shared" si="13"/>
        <v>546679</v>
      </c>
      <c r="P40" s="37">
        <f t="shared" si="19"/>
        <v>-36197.000000000058</v>
      </c>
      <c r="Q40" s="37">
        <f t="shared" si="20"/>
        <v>-24101.780131232219</v>
      </c>
      <c r="R40" s="60">
        <f t="shared" si="14"/>
        <v>-5.4034292721450742E-3</v>
      </c>
      <c r="S40" s="37">
        <f t="shared" si="15"/>
        <v>4436358.219868768</v>
      </c>
      <c r="T40" s="37">
        <f t="shared" si="16"/>
        <v>1.0137045211932523</v>
      </c>
      <c r="U40" s="47">
        <v>106</v>
      </c>
      <c r="V40" s="47">
        <f t="shared" si="21"/>
        <v>156.44060575420107</v>
      </c>
      <c r="W40" s="47">
        <f t="shared" si="17"/>
        <v>147.58547712660479</v>
      </c>
    </row>
    <row r="41" spans="1:23">
      <c r="A41" s="26">
        <v>2013</v>
      </c>
      <c r="B41" s="50">
        <f t="shared" si="3"/>
        <v>1.075057268752726</v>
      </c>
      <c r="C41" s="50">
        <f t="shared" si="4"/>
        <v>1.1013997740591683</v>
      </c>
      <c r="D41" s="178">
        <f t="shared" si="5"/>
        <v>1.0785872103497052</v>
      </c>
      <c r="E41" s="178">
        <f>'Cálculo Pa média harmônica'!M69</f>
        <v>1.0785872103497052</v>
      </c>
      <c r="F41" s="79">
        <f t="shared" si="6"/>
        <v>1.0750456453204851</v>
      </c>
      <c r="G41" s="189">
        <f t="shared" si="7"/>
        <v>1.0881488100921304</v>
      </c>
      <c r="H41" s="190">
        <f t="shared" si="8"/>
        <v>1.0088649296511916</v>
      </c>
      <c r="I41" s="190">
        <f t="shared" si="18"/>
        <v>1.0088649296511916</v>
      </c>
      <c r="J41" s="51">
        <f t="shared" si="9"/>
        <v>1.0300482267028885</v>
      </c>
      <c r="K41" s="45">
        <f t="shared" si="10"/>
        <v>0.97608270318654777</v>
      </c>
      <c r="L41" s="37">
        <f t="shared" si="2"/>
        <v>-122707</v>
      </c>
      <c r="M41" s="37">
        <f t="shared" si="11"/>
        <v>-113766.41482723989</v>
      </c>
      <c r="N41" s="37">
        <f t="shared" si="12"/>
        <v>582342</v>
      </c>
      <c r="O41" s="37">
        <f t="shared" si="13"/>
        <v>679824</v>
      </c>
      <c r="P41" s="37">
        <f t="shared" si="19"/>
        <v>-97482</v>
      </c>
      <c r="Q41" s="37">
        <f t="shared" si="20"/>
        <v>-16284.414827239889</v>
      </c>
      <c r="R41" s="111">
        <f t="shared" si="14"/>
        <v>-3.2835221809016327E-3</v>
      </c>
      <c r="S41" s="37">
        <f t="shared" si="15"/>
        <v>4943150.5851727603</v>
      </c>
      <c r="T41" s="37">
        <f t="shared" si="16"/>
        <v>1.0266660405031114</v>
      </c>
      <c r="U41" s="47">
        <f t="shared" ref="U41:U46" si="22">(U40*J41)</f>
        <v>109.18511203050619</v>
      </c>
      <c r="V41" s="47">
        <f t="shared" si="21"/>
        <v>160.61225728357388</v>
      </c>
      <c r="W41" s="47">
        <f t="shared" si="17"/>
        <v>147.10087693888065</v>
      </c>
    </row>
    <row r="42" spans="1:23">
      <c r="A42" s="26">
        <v>2014</v>
      </c>
      <c r="B42" s="50">
        <f t="shared" si="3"/>
        <v>1.032700771148154</v>
      </c>
      <c r="C42" s="50">
        <f t="shared" si="4"/>
        <v>1.0798582023568255</v>
      </c>
      <c r="D42" s="178">
        <f t="shared" si="5"/>
        <v>1.0838050928286407</v>
      </c>
      <c r="E42" s="178">
        <f>'Cálculo Pa média harmônica'!M70</f>
        <v>1.0838050928286409</v>
      </c>
      <c r="F42" s="79">
        <f t="shared" si="6"/>
        <v>1.0784670974349482</v>
      </c>
      <c r="G42" s="189">
        <f t="shared" si="7"/>
        <v>1.0560162869504206</v>
      </c>
      <c r="H42" s="190">
        <f t="shared" si="8"/>
        <v>0.97435996004992598</v>
      </c>
      <c r="I42" s="190">
        <f t="shared" si="18"/>
        <v>0.97435996004992576</v>
      </c>
      <c r="J42" s="51">
        <f t="shared" si="9"/>
        <v>1.0050395574027327</v>
      </c>
      <c r="K42" s="45">
        <f t="shared" si="10"/>
        <v>0.95632997822700339</v>
      </c>
      <c r="L42" s="37">
        <f t="shared" si="2"/>
        <v>-153808</v>
      </c>
      <c r="M42" s="37">
        <f t="shared" si="11"/>
        <v>-141914.81569677254</v>
      </c>
      <c r="N42" s="37">
        <f t="shared" si="12"/>
        <v>616224</v>
      </c>
      <c r="O42" s="37">
        <f t="shared" si="13"/>
        <v>731747</v>
      </c>
      <c r="P42" s="37">
        <f t="shared" si="19"/>
        <v>-115523</v>
      </c>
      <c r="Q42" s="37">
        <f t="shared" si="20"/>
        <v>-26391.815696772537</v>
      </c>
      <c r="R42" s="111">
        <f t="shared" si="14"/>
        <v>-4.9252355695809224E-3</v>
      </c>
      <c r="S42" s="37">
        <f t="shared" si="15"/>
        <v>5332096.1843032278</v>
      </c>
      <c r="T42" s="37">
        <f t="shared" si="16"/>
        <v>1.0000895008257769</v>
      </c>
      <c r="U42" s="47">
        <f t="shared" si="22"/>
        <v>109.73535667010772</v>
      </c>
      <c r="V42" s="47">
        <f t="shared" si="21"/>
        <v>160.62663221323064</v>
      </c>
      <c r="W42" s="47">
        <f t="shared" si="17"/>
        <v>146.37637046746471</v>
      </c>
    </row>
    <row r="43" spans="1:23">
      <c r="A43" s="26">
        <v>2015</v>
      </c>
      <c r="B43" s="50">
        <f t="shared" si="3"/>
        <v>1.1378327765298122</v>
      </c>
      <c r="C43" s="50">
        <f t="shared" si="4"/>
        <v>1.2427000328883815</v>
      </c>
      <c r="D43" s="178">
        <f t="shared" si="5"/>
        <v>1.0884029874075856</v>
      </c>
      <c r="E43" s="178">
        <f>'Cálculo Pa média harmônica'!M71</f>
        <v>1.0884029874075856</v>
      </c>
      <c r="F43" s="79">
        <f t="shared" si="6"/>
        <v>1.0756617501293944</v>
      </c>
      <c r="G43" s="189">
        <f t="shared" si="7"/>
        <v>1.1891109404992775</v>
      </c>
      <c r="H43" s="190">
        <f t="shared" si="8"/>
        <v>1.0925281851086823</v>
      </c>
      <c r="I43" s="190">
        <f t="shared" ref="I43" si="23">(G43/E43)</f>
        <v>1.0925281851086823</v>
      </c>
      <c r="J43" s="51">
        <f t="shared" si="9"/>
        <v>0.96454236606527166</v>
      </c>
      <c r="K43" s="45">
        <f t="shared" si="10"/>
        <v>0.91561337926834319</v>
      </c>
      <c r="L43" s="37">
        <f t="shared" si="2"/>
        <v>-69146</v>
      </c>
      <c r="M43" s="37">
        <f t="shared" si="11"/>
        <v>-63529.777848823731</v>
      </c>
      <c r="N43" s="37">
        <f t="shared" si="12"/>
        <v>679773</v>
      </c>
      <c r="O43" s="37">
        <f t="shared" si="13"/>
        <v>678051</v>
      </c>
      <c r="P43" s="37">
        <f t="shared" ref="P43" si="24">(N43-O43)</f>
        <v>1722</v>
      </c>
      <c r="Q43" s="37">
        <f t="shared" ref="Q43" si="25">(M43-P43)</f>
        <v>-65251.777848823731</v>
      </c>
      <c r="R43" s="111">
        <f t="shared" si="14"/>
        <v>-1.1706360075819934E-2</v>
      </c>
      <c r="S43" s="37">
        <f t="shared" si="15"/>
        <v>5508793.2221511761</v>
      </c>
      <c r="T43" s="37">
        <f t="shared" si="16"/>
        <v>0.95325108581972828</v>
      </c>
      <c r="U43" s="47">
        <f t="shared" si="22"/>
        <v>105.84440056360219</v>
      </c>
      <c r="V43" s="47">
        <f t="shared" ref="V43" si="26">(V42*T43)</f>
        <v>153.11751156882823</v>
      </c>
      <c r="W43" s="47">
        <f t="shared" ref="W43" si="27">(V43/U43)*100</f>
        <v>144.66283596818096</v>
      </c>
    </row>
    <row r="44" spans="1:23">
      <c r="A44" s="26">
        <v>2016</v>
      </c>
      <c r="B44" s="50">
        <f t="shared" ref="B44" si="28">(H20/Q20)</f>
        <v>1.0018368403781865</v>
      </c>
      <c r="C44" s="50">
        <f t="shared" ref="C44" si="29">(I20/R20)</f>
        <v>1.0013991419831283</v>
      </c>
      <c r="D44" s="178">
        <f t="shared" ref="D44" si="30">(J20/S20)</f>
        <v>1.0813172795972217</v>
      </c>
      <c r="E44" s="178">
        <f>'Cálculo Pa média harmônica'!M72</f>
        <v>1.0813172795972217</v>
      </c>
      <c r="F44" s="79">
        <f t="shared" ref="F44" si="31">(B20/K20)</f>
        <v>1.08103604357025</v>
      </c>
      <c r="G44" s="189">
        <f t="shared" ref="G44" si="32">GEOMEAN(B44,C44)</f>
        <v>1.0016179672718557</v>
      </c>
      <c r="H44" s="190">
        <f t="shared" ref="H44" si="33">(G44/D44)</f>
        <v>0.92629423960093094</v>
      </c>
      <c r="I44" s="190">
        <f>(G44/E44)</f>
        <v>0.92629423960093094</v>
      </c>
      <c r="J44" s="51">
        <f t="shared" ref="J44" si="34">(K20/B19)</f>
        <v>0.96724083093678948</v>
      </c>
      <c r="K44" s="45">
        <f t="shared" ref="K44" si="35">(B44/C44)</f>
        <v>1.0004370868484982</v>
      </c>
      <c r="L44" s="37">
        <f t="shared" ref="L44" si="36">(H20+I20)</f>
        <v>25057</v>
      </c>
      <c r="M44" s="37">
        <f t="shared" ref="M44" si="37">(L44/D44)</f>
        <v>23172.662152715664</v>
      </c>
      <c r="N44" s="37">
        <f t="shared" ref="N44" si="38">(H20/B44)</f>
        <v>780144</v>
      </c>
      <c r="O44" s="37">
        <f t="shared" ref="O44" si="39">(-I20/C44)</f>
        <v>755463</v>
      </c>
      <c r="P44" s="37">
        <f t="shared" ref="P44" si="40">(N44-O44)</f>
        <v>24681</v>
      </c>
      <c r="Q44" s="37">
        <f t="shared" ref="Q44" si="41">(M44-P44)</f>
        <v>-1508.337847284336</v>
      </c>
      <c r="R44" s="111">
        <f t="shared" ref="R44" si="42">(Q44/K20)</f>
        <v>-2.6008650030681538E-4</v>
      </c>
      <c r="S44" s="37">
        <f t="shared" ref="S44" si="43">(Q44+K20)</f>
        <v>5797861.662152716</v>
      </c>
      <c r="T44" s="37">
        <f t="shared" ref="T44" si="44">(S44/B19)</f>
        <v>0.96698926465411728</v>
      </c>
      <c r="U44" s="47">
        <f t="shared" si="22"/>
        <v>102.37702595114497</v>
      </c>
      <c r="V44" s="47">
        <f t="shared" ref="V44" si="45">(V43*T44)</f>
        <v>148.06298991760951</v>
      </c>
      <c r="W44" s="47">
        <f t="shared" ref="W44" si="46">(V44/U44)*100</f>
        <v>144.62521111744954</v>
      </c>
    </row>
    <row r="45" spans="1:23">
      <c r="A45" s="26">
        <v>2017</v>
      </c>
      <c r="B45" s="50">
        <f t="shared" ref="B45" si="47">(H21/Q21)</f>
        <v>1.0054772100011831</v>
      </c>
      <c r="C45" s="50">
        <f t="shared" ref="C45" si="48">(I21/R21)</f>
        <v>0.96259545294084858</v>
      </c>
      <c r="D45" s="178">
        <f t="shared" ref="D45" si="49">(J21/S21)</f>
        <v>1.0313151109957877</v>
      </c>
      <c r="E45" s="178">
        <f>'Cálculo Pa média harmônica'!M73</f>
        <v>1.0313151109957877</v>
      </c>
      <c r="F45" s="79">
        <f t="shared" ref="F45" si="50">(B21/K21)</f>
        <v>1.0367138451288935</v>
      </c>
      <c r="G45" s="189">
        <f t="shared" ref="G45" si="51">GEOMEAN(B45,C45)</f>
        <v>0.98380271923937557</v>
      </c>
      <c r="H45" s="190">
        <f t="shared" ref="H45" si="52">(G45/D45)</f>
        <v>0.95393028643734656</v>
      </c>
      <c r="I45" s="190">
        <f>(G45/E45)</f>
        <v>0.95393028643734656</v>
      </c>
      <c r="J45" s="51">
        <f t="shared" ref="J45" si="53">(K21/B20)</f>
        <v>1.0132286905390817</v>
      </c>
      <c r="K45" s="45">
        <f t="shared" ref="K45" si="54">(B45/C45)</f>
        <v>1.0445480569530277</v>
      </c>
      <c r="L45" s="37">
        <f t="shared" ref="L45" si="55">(H21+I21)</f>
        <v>47297</v>
      </c>
      <c r="M45" s="37">
        <f t="shared" ref="M45" si="56">(L45/D45)</f>
        <v>45860.862015618404</v>
      </c>
      <c r="N45" s="37">
        <f t="shared" ref="N45" si="57">(H21/B45)</f>
        <v>819943</v>
      </c>
      <c r="O45" s="37">
        <f t="shared" ref="O45" si="58">(-I21/C45)</f>
        <v>807335</v>
      </c>
      <c r="P45" s="37">
        <f t="shared" ref="P45" si="59">(N45-O45)</f>
        <v>12608</v>
      </c>
      <c r="Q45" s="37">
        <f t="shared" ref="Q45" si="60">(M45-P45)</f>
        <v>33252.862015618404</v>
      </c>
      <c r="R45" s="111">
        <f t="shared" ref="R45" si="61">(Q45/K21)</f>
        <v>5.2348056142540707E-3</v>
      </c>
      <c r="S45" s="37">
        <f t="shared" ref="S45" si="62">(Q45+K21)</f>
        <v>6385515.862015618</v>
      </c>
      <c r="T45" s="37">
        <f t="shared" ref="T45" si="63">(S45/B20)</f>
        <v>1.0185327457768389</v>
      </c>
      <c r="U45" s="47">
        <f t="shared" si="22"/>
        <v>103.7313399457642</v>
      </c>
      <c r="V45" s="47">
        <f t="shared" ref="V45" si="64">(V44*T45)</f>
        <v>150.80700366871125</v>
      </c>
      <c r="W45" s="47">
        <f t="shared" ref="W45" si="65">(V45/U45)*100</f>
        <v>145.38229598456985</v>
      </c>
    </row>
    <row r="46" spans="1:23">
      <c r="A46" s="26">
        <v>2018</v>
      </c>
      <c r="B46" s="50">
        <f t="shared" ref="B46" si="66">(H22/Q22)</f>
        <v>1.1949142564717101</v>
      </c>
      <c r="C46" s="50">
        <f t="shared" ref="C46" si="67">(I22/R22)</f>
        <v>1.191285415539544</v>
      </c>
      <c r="D46" s="178">
        <f t="shared" ref="D46" si="68">(J22/S22)</f>
        <v>1.0440196504191157</v>
      </c>
      <c r="E46" s="178">
        <f>'Cálculo Pa média harmônica'!M74</f>
        <v>1.0440196504191157</v>
      </c>
      <c r="F46" s="79">
        <f t="shared" ref="F46" si="69">(B22/K22)</f>
        <v>1.0449353433164124</v>
      </c>
      <c r="G46" s="189">
        <f t="shared" ref="G46" si="70">GEOMEAN(B46,C46)</f>
        <v>1.1930984563543054</v>
      </c>
      <c r="H46" s="190">
        <f t="shared" ref="H46" si="71">(G46/D46)</f>
        <v>1.1427931034395213</v>
      </c>
      <c r="I46" s="190">
        <f>(G46/E46)</f>
        <v>1.1427931034395213</v>
      </c>
      <c r="J46" s="51">
        <f t="shared" ref="J46" si="72">(K22/B21)</f>
        <v>1.0178366676136998</v>
      </c>
      <c r="K46" s="45">
        <f t="shared" ref="K46" si="73">(B46/C46)</f>
        <v>1.0030461557615247</v>
      </c>
      <c r="L46" s="37">
        <f t="shared" ref="L46" si="74">(H22+I22)</f>
        <v>27582</v>
      </c>
      <c r="M46" s="37">
        <f t="shared" ref="M46" si="75">(L46/D46)</f>
        <v>26419.04296430375</v>
      </c>
      <c r="N46" s="37">
        <f t="shared" ref="N46" si="76">(H22/B46)</f>
        <v>857849</v>
      </c>
      <c r="O46" s="37">
        <f t="shared" ref="O46" si="77">(-I22/C46)</f>
        <v>837308.99999999988</v>
      </c>
      <c r="P46" s="37">
        <f t="shared" ref="P46" si="78">(N46-O46)</f>
        <v>20540.000000000116</v>
      </c>
      <c r="Q46" s="37">
        <f t="shared" ref="Q46" si="79">(M46-P46)</f>
        <v>5879.0429643036332</v>
      </c>
      <c r="R46" s="111">
        <f t="shared" ref="R46" si="80">(Q46/K22)</f>
        <v>8.7708396765235816E-4</v>
      </c>
      <c r="S46" s="37">
        <f t="shared" ref="S46" si="81">(Q46+K22)</f>
        <v>6708821.0429643039</v>
      </c>
      <c r="T46" s="37">
        <f t="shared" ref="T46" si="82">(S46/B21)</f>
        <v>1.0187293958365524</v>
      </c>
      <c r="U46" s="47">
        <f t="shared" si="22"/>
        <v>105.58156137750051</v>
      </c>
      <c r="V46" s="47">
        <f t="shared" ref="V46" si="83">(V45*T46)</f>
        <v>153.63152773534696</v>
      </c>
      <c r="W46" s="47">
        <f t="shared" ref="W46" si="84">(V46/U46)*100</f>
        <v>145.50980846555839</v>
      </c>
    </row>
    <row r="47" spans="1:23">
      <c r="A47" s="26">
        <v>2019</v>
      </c>
      <c r="B47" s="50">
        <f t="shared" ref="B47" si="85">(H23/Q23)</f>
        <v>1.0448147777332799</v>
      </c>
      <c r="C47" s="50">
        <f t="shared" ref="C47" si="86">(I23/R23)</f>
        <v>1.0795555054285562</v>
      </c>
      <c r="D47" s="178">
        <f t="shared" ref="D47" si="87">(J23/S23)</f>
        <v>1.0471915390477542</v>
      </c>
      <c r="E47" s="178">
        <f>'Cálculo Pa média harmônica'!M75</f>
        <v>1.047191539047754</v>
      </c>
      <c r="F47" s="79">
        <f t="shared" ref="F47" si="88">(B23/K23)</f>
        <v>1.0422425886990689</v>
      </c>
      <c r="G47" s="189">
        <f t="shared" ref="G47" si="89">GEOMEAN(B47,C47)</f>
        <v>1.0620430996221741</v>
      </c>
      <c r="H47" s="190">
        <f t="shared" ref="H47" si="90">(G47/D47)</f>
        <v>1.0141822770912807</v>
      </c>
      <c r="I47" s="190">
        <f>(G47/E47)</f>
        <v>1.0141822770912809</v>
      </c>
      <c r="J47" s="51">
        <f t="shared" ref="J47" si="91">(K23/B22)</f>
        <v>1.0122077782271945</v>
      </c>
      <c r="K47" s="45">
        <f t="shared" ref="K47" si="92">(B47/C47)</f>
        <v>0.96781941500869373</v>
      </c>
      <c r="L47" s="37">
        <f t="shared" ref="L47" si="93">(H23+I23)</f>
        <v>-47617</v>
      </c>
      <c r="M47" s="37">
        <f t="shared" ref="M47" si="94">(L47/D47)</f>
        <v>-45471.146609243719</v>
      </c>
      <c r="N47" s="37">
        <f t="shared" ref="N47" si="95">(H23/B47)</f>
        <v>998800</v>
      </c>
      <c r="O47" s="37">
        <f t="shared" ref="O47" si="96">(-I23/C47)</f>
        <v>1010766</v>
      </c>
      <c r="P47" s="37">
        <f t="shared" ref="P47" si="97">(N47-O47)</f>
        <v>-11966</v>
      </c>
      <c r="Q47" s="37">
        <f t="shared" ref="Q47" si="98">(M47-P47)</f>
        <v>-33505.146609243719</v>
      </c>
      <c r="R47" s="111">
        <f t="shared" ref="R47" si="99">(Q47/K23)</f>
        <v>-4.7259265990493345E-3</v>
      </c>
      <c r="S47" s="37">
        <f t="shared" ref="S47" si="100">(Q47+K23)</f>
        <v>7056140.8533907561</v>
      </c>
      <c r="T47" s="37">
        <f t="shared" ref="T47" si="101">(S47/B22)</f>
        <v>1.007424158564306</v>
      </c>
      <c r="U47" s="47">
        <f t="shared" ref="U47" si="102">(U46*J47)</f>
        <v>106.87047766367796</v>
      </c>
      <c r="V47" s="47">
        <f t="shared" ref="V47" si="103">(V46*T47)</f>
        <v>154.77211255773076</v>
      </c>
      <c r="W47" s="47">
        <f t="shared" ref="W47" si="104">(V47/U47)*100</f>
        <v>144.82213979130844</v>
      </c>
    </row>
    <row r="48" spans="1:23">
      <c r="A48" s="26"/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</row>
    <row r="49" spans="1:12" ht="15.75" thickBot="1">
      <c r="B49" s="151"/>
      <c r="C49" s="151"/>
      <c r="D49" s="151"/>
      <c r="E49" s="151"/>
      <c r="F49" s="151"/>
      <c r="G49" s="151"/>
      <c r="H49" s="151"/>
    </row>
    <row r="50" spans="1:12" ht="64.5" customHeight="1">
      <c r="B50" s="294" t="s">
        <v>161</v>
      </c>
      <c r="C50" s="294" t="s">
        <v>160</v>
      </c>
      <c r="D50" s="294" t="s">
        <v>158</v>
      </c>
      <c r="E50" s="294" t="s">
        <v>159</v>
      </c>
      <c r="F50" s="294" t="s">
        <v>162</v>
      </c>
      <c r="G50" s="294" t="s">
        <v>164</v>
      </c>
      <c r="H50" s="294" t="s">
        <v>165</v>
      </c>
      <c r="I50" s="294" t="s">
        <v>166</v>
      </c>
      <c r="J50" s="294" t="s">
        <v>167</v>
      </c>
      <c r="K50" s="294" t="s">
        <v>163</v>
      </c>
      <c r="L50" s="298" t="s">
        <v>168</v>
      </c>
    </row>
    <row r="51" spans="1:12">
      <c r="A51" s="26">
        <v>2000</v>
      </c>
      <c r="G51" s="151"/>
      <c r="H51" s="151"/>
    </row>
    <row r="52" spans="1:12">
      <c r="A52" s="26">
        <v>2001</v>
      </c>
      <c r="B52" s="297">
        <f t="shared" ref="B52:B69" si="105">C5/L5</f>
        <v>1.0823657786628942</v>
      </c>
      <c r="C52" s="297">
        <f t="shared" ref="C52:C69" si="106">D5/M5</f>
        <v>1.1021074198261023</v>
      </c>
      <c r="D52" s="297">
        <f t="shared" ref="D52:D69" si="107">E5/N5</f>
        <v>1.0194833539223933</v>
      </c>
      <c r="E52" s="297">
        <f t="shared" ref="E52:E69" si="108">F5/O5</f>
        <v>1.0898856685268783</v>
      </c>
      <c r="F52" s="297">
        <f t="shared" ref="F52:F69" si="109">G5/P5</f>
        <v>1.5118322463055975</v>
      </c>
      <c r="G52" s="296">
        <f t="shared" ref="G52:G69" si="110">C5/$J5</f>
        <v>0.61181826760869573</v>
      </c>
      <c r="H52" s="296">
        <f t="shared" ref="H52:H69" si="111">D5/$J5</f>
        <v>0.18928224847152889</v>
      </c>
      <c r="I52" s="296">
        <f t="shared" ref="I52:I69" si="112">E5/$J5</f>
        <v>1.5502526262266961E-2</v>
      </c>
      <c r="J52" s="296">
        <f t="shared" ref="J52:J69" si="113">F5/$J5</f>
        <v>0.18022869540334341</v>
      </c>
      <c r="K52" s="296">
        <f t="shared" ref="K52:K69" si="114">G5/$J5</f>
        <v>3.1682622541648504E-3</v>
      </c>
      <c r="L52" s="297">
        <f>1/(G52/B52+H52/C52+I52/D52+J52/E52+K52/F52)</f>
        <v>1.0873434958905224</v>
      </c>
    </row>
    <row r="53" spans="1:12">
      <c r="A53" s="26">
        <v>2002</v>
      </c>
      <c r="B53" s="297">
        <f t="shared" si="105"/>
        <v>1.0760440246113814</v>
      </c>
      <c r="C53" s="297">
        <f t="shared" si="106"/>
        <v>1.1161907805559417</v>
      </c>
      <c r="D53" s="297">
        <f t="shared" si="107"/>
        <v>1.1622048263833891</v>
      </c>
      <c r="E53" s="297">
        <f t="shared" si="108"/>
        <v>1.117424934494982</v>
      </c>
      <c r="F53" s="297">
        <f t="shared" si="109"/>
        <v>0.79403382614011253</v>
      </c>
      <c r="G53" s="296">
        <f t="shared" si="110"/>
        <v>0.60668643966525415</v>
      </c>
      <c r="H53" s="296">
        <f t="shared" si="111"/>
        <v>0.19978041903491081</v>
      </c>
      <c r="I53" s="296">
        <f t="shared" si="112"/>
        <v>1.7559197333776724E-2</v>
      </c>
      <c r="J53" s="296">
        <f t="shared" si="113"/>
        <v>0.18078621629043437</v>
      </c>
      <c r="K53" s="296">
        <f t="shared" si="114"/>
        <v>-4.8122723243761972E-3</v>
      </c>
      <c r="L53" s="297">
        <f t="shared" ref="L53:L60" si="115">1/(G53/B53+H53/C53+I53/D53+J53/E53+K53/F53)</f>
        <v>1.0945322863233087</v>
      </c>
    </row>
    <row r="54" spans="1:12">
      <c r="A54" s="26">
        <v>2003</v>
      </c>
      <c r="B54" s="297">
        <f t="shared" si="105"/>
        <v>1.1608643638724634</v>
      </c>
      <c r="C54" s="297">
        <f t="shared" si="106"/>
        <v>1.0938124518611445</v>
      </c>
      <c r="D54" s="297">
        <f t="shared" si="107"/>
        <v>1.1015511373187798</v>
      </c>
      <c r="E54" s="297">
        <f t="shared" si="108"/>
        <v>1.1132169174102517</v>
      </c>
      <c r="F54" s="297">
        <f t="shared" si="109"/>
        <v>-1.249044904335348</v>
      </c>
      <c r="G54" s="296">
        <f t="shared" si="110"/>
        <v>0.61616582728038438</v>
      </c>
      <c r="H54" s="296">
        <f t="shared" si="111"/>
        <v>0.19510850119538559</v>
      </c>
      <c r="I54" s="296">
        <f t="shared" si="112"/>
        <v>1.6329554844414351E-2</v>
      </c>
      <c r="J54" s="296">
        <f t="shared" si="113"/>
        <v>0.16981959495793816</v>
      </c>
      <c r="K54" s="296">
        <f t="shared" si="114"/>
        <v>2.5765217218775695E-3</v>
      </c>
      <c r="L54" s="297">
        <f t="shared" si="115"/>
        <v>1.1435543395540388</v>
      </c>
    </row>
    <row r="55" spans="1:12">
      <c r="A55" s="26">
        <v>2004</v>
      </c>
      <c r="B55" s="297">
        <f t="shared" si="105"/>
        <v>1.0663323662150659</v>
      </c>
      <c r="C55" s="297">
        <f t="shared" si="106"/>
        <v>1.0619904639251445</v>
      </c>
      <c r="D55" s="297">
        <f t="shared" si="107"/>
        <v>1.112799865931722</v>
      </c>
      <c r="E55" s="297">
        <f t="shared" si="108"/>
        <v>1.0956970338961445</v>
      </c>
      <c r="F55" s="297">
        <f t="shared" si="109"/>
        <v>1.1585510680321263</v>
      </c>
      <c r="G55" s="296">
        <f t="shared" si="110"/>
        <v>0.60677183300558268</v>
      </c>
      <c r="H55" s="296">
        <f t="shared" si="111"/>
        <v>0.19120208362270574</v>
      </c>
      <c r="I55" s="296">
        <f t="shared" si="112"/>
        <v>1.6570292048555965E-2</v>
      </c>
      <c r="J55" s="296">
        <f t="shared" si="113"/>
        <v>0.17932311634224798</v>
      </c>
      <c r="K55" s="296">
        <f t="shared" si="114"/>
        <v>6.1326749809076497E-3</v>
      </c>
      <c r="L55" s="297">
        <f t="shared" si="115"/>
        <v>1.0719108225842768</v>
      </c>
    </row>
    <row r="56" spans="1:12">
      <c r="A56" s="26">
        <v>2005</v>
      </c>
      <c r="B56" s="297">
        <f t="shared" si="105"/>
        <v>1.065248932755233</v>
      </c>
      <c r="C56" s="297">
        <f t="shared" si="106"/>
        <v>1.1117172264339561</v>
      </c>
      <c r="D56" s="297">
        <f t="shared" si="107"/>
        <v>1.1330742715820035</v>
      </c>
      <c r="E56" s="297">
        <f t="shared" si="108"/>
        <v>1.0708613464444183</v>
      </c>
      <c r="F56" s="297">
        <f t="shared" si="109"/>
        <v>-0.8504909115891488</v>
      </c>
      <c r="G56" s="296">
        <f t="shared" si="110"/>
        <v>0.6090460495702027</v>
      </c>
      <c r="H56" s="296">
        <f t="shared" si="111"/>
        <v>0.19555041663036973</v>
      </c>
      <c r="I56" s="296">
        <f t="shared" si="112"/>
        <v>1.7297558396351904E-2</v>
      </c>
      <c r="J56" s="296">
        <f t="shared" si="113"/>
        <v>0.17656662411270418</v>
      </c>
      <c r="K56" s="296">
        <f t="shared" si="114"/>
        <v>1.5393512903716384E-3</v>
      </c>
      <c r="L56" s="297">
        <f t="shared" si="115"/>
        <v>1.079938215735506</v>
      </c>
    </row>
    <row r="57" spans="1:12">
      <c r="A57" s="26">
        <v>2006</v>
      </c>
      <c r="B57" s="297">
        <f t="shared" si="105"/>
        <v>1.0491538953015127</v>
      </c>
      <c r="C57" s="297">
        <f t="shared" si="106"/>
        <v>1.0803290711526139</v>
      </c>
      <c r="D57" s="297">
        <f t="shared" si="107"/>
        <v>1.1985611992335121</v>
      </c>
      <c r="E57" s="297">
        <f t="shared" si="108"/>
        <v>1.0501298133470245</v>
      </c>
      <c r="F57" s="297">
        <f t="shared" si="109"/>
        <v>1.4294816954393024</v>
      </c>
      <c r="G57" s="296">
        <f t="shared" si="110"/>
        <v>0.60219673162474296</v>
      </c>
      <c r="H57" s="296">
        <f t="shared" si="111"/>
        <v>0.19568626492173355</v>
      </c>
      <c r="I57" s="296">
        <f t="shared" si="112"/>
        <v>1.8995282665204193E-2</v>
      </c>
      <c r="J57" s="296">
        <f t="shared" si="113"/>
        <v>0.1768913248275277</v>
      </c>
      <c r="K57" s="296">
        <f t="shared" si="114"/>
        <v>6.230395960791649E-3</v>
      </c>
      <c r="L57" s="297">
        <f t="shared" si="115"/>
        <v>1.0595768006859623</v>
      </c>
    </row>
    <row r="58" spans="1:12">
      <c r="A58" s="26">
        <v>2007</v>
      </c>
      <c r="B58" s="297">
        <f t="shared" si="105"/>
        <v>1.0526802420007084</v>
      </c>
      <c r="C58" s="297">
        <f t="shared" si="106"/>
        <v>1.0793870985547465</v>
      </c>
      <c r="D58" s="297">
        <f t="shared" si="107"/>
        <v>1.0078754410185298</v>
      </c>
      <c r="E58" s="297">
        <f t="shared" si="108"/>
        <v>1.0544872579521352</v>
      </c>
      <c r="F58" s="297">
        <f t="shared" si="109"/>
        <v>1.4868243652284578</v>
      </c>
      <c r="G58" s="296">
        <f t="shared" si="110"/>
        <v>0.59094980767059746</v>
      </c>
      <c r="H58" s="296">
        <f t="shared" si="111"/>
        <v>0.19204697486473452</v>
      </c>
      <c r="I58" s="296">
        <f t="shared" si="112"/>
        <v>1.6071786946578067E-2</v>
      </c>
      <c r="J58" s="296">
        <f t="shared" si="113"/>
        <v>0.18244384653621085</v>
      </c>
      <c r="K58" s="296">
        <f t="shared" si="114"/>
        <v>1.8487583981879222E-2</v>
      </c>
      <c r="L58" s="297">
        <f t="shared" si="115"/>
        <v>1.0630429858409844</v>
      </c>
    </row>
    <row r="59" spans="1:12">
      <c r="A59" s="26">
        <v>2008</v>
      </c>
      <c r="B59" s="297">
        <f t="shared" si="105"/>
        <v>1.0714281360316116</v>
      </c>
      <c r="C59" s="297">
        <f t="shared" si="106"/>
        <v>1.1141624901912146</v>
      </c>
      <c r="D59" s="297">
        <f t="shared" si="107"/>
        <v>1.0626857182086071</v>
      </c>
      <c r="E59" s="297">
        <f t="shared" si="108"/>
        <v>1.0967197225945136</v>
      </c>
      <c r="F59" s="297">
        <f t="shared" si="109"/>
        <v>1.0504395443410104</v>
      </c>
      <c r="G59" s="296">
        <f t="shared" si="110"/>
        <v>0.58086303650509929</v>
      </c>
      <c r="H59" s="296">
        <f t="shared" si="111"/>
        <v>0.1880374691520198</v>
      </c>
      <c r="I59" s="296">
        <f t="shared" si="112"/>
        <v>1.5314725707282047E-2</v>
      </c>
      <c r="J59" s="296">
        <f t="shared" si="113"/>
        <v>0.19348650626898703</v>
      </c>
      <c r="K59" s="296">
        <f t="shared" si="114"/>
        <v>2.2298262366611837E-2</v>
      </c>
      <c r="L59" s="297">
        <f t="shared" si="115"/>
        <v>1.0834575227612977</v>
      </c>
    </row>
    <row r="60" spans="1:12">
      <c r="A60" s="26">
        <v>2009</v>
      </c>
      <c r="B60" s="297">
        <f t="shared" si="105"/>
        <v>1.0650014006137447</v>
      </c>
      <c r="C60" s="297">
        <f t="shared" si="106"/>
        <v>1.0859537919533762</v>
      </c>
      <c r="D60" s="297">
        <f t="shared" si="107"/>
        <v>1.0381788084774126</v>
      </c>
      <c r="E60" s="297">
        <f t="shared" si="108"/>
        <v>1.0791451311090028</v>
      </c>
      <c r="F60" s="297">
        <f t="shared" si="109"/>
        <v>0.67366636874344021</v>
      </c>
      <c r="G60" s="296">
        <f t="shared" si="110"/>
        <v>0.60115807855609105</v>
      </c>
      <c r="H60" s="296">
        <f t="shared" si="111"/>
        <v>0.1957171870949295</v>
      </c>
      <c r="I60" s="296">
        <f t="shared" si="112"/>
        <v>1.5918262791017795E-2</v>
      </c>
      <c r="J60" s="296">
        <f t="shared" si="113"/>
        <v>0.19025241917979802</v>
      </c>
      <c r="K60" s="296">
        <f t="shared" si="114"/>
        <v>-3.0459476218363643E-3</v>
      </c>
      <c r="L60" s="297">
        <f t="shared" si="115"/>
        <v>1.0731874915465882</v>
      </c>
    </row>
    <row r="61" spans="1:12">
      <c r="A61" s="26">
        <v>2010</v>
      </c>
      <c r="B61" s="297">
        <f t="shared" si="105"/>
        <v>1.0661947844894817</v>
      </c>
      <c r="C61" s="297">
        <f t="shared" si="106"/>
        <v>1.0856889945860002</v>
      </c>
      <c r="D61" s="297">
        <f t="shared" si="107"/>
        <v>1.0889837358396972</v>
      </c>
      <c r="E61" s="297">
        <f t="shared" si="108"/>
        <v>1.0634354559552182</v>
      </c>
      <c r="F61" s="297">
        <f t="shared" si="109"/>
        <v>0.87071776195106498</v>
      </c>
      <c r="G61" s="296">
        <f t="shared" si="110"/>
        <v>0.58037734772619198</v>
      </c>
      <c r="H61" s="296">
        <f t="shared" si="111"/>
        <v>0.18820930346873735</v>
      </c>
      <c r="I61" s="296">
        <f t="shared" si="112"/>
        <v>1.5646286744845465E-2</v>
      </c>
      <c r="J61" s="296">
        <f t="shared" si="113"/>
        <v>0.20323108352165742</v>
      </c>
      <c r="K61" s="296">
        <f t="shared" si="114"/>
        <v>1.2535978538567746E-2</v>
      </c>
      <c r="L61" s="297">
        <f t="shared" ref="L61:L65" si="116">1/(G61/B61+H61/C61+I61/D61+J61/E61+K61/F61)</f>
        <v>1.0665842692326255</v>
      </c>
    </row>
    <row r="62" spans="1:12">
      <c r="A62" s="26">
        <v>2011</v>
      </c>
      <c r="B62" s="297">
        <f t="shared" si="105"/>
        <v>1.0754326835679495</v>
      </c>
      <c r="C62" s="297">
        <f t="shared" si="106"/>
        <v>1.0818041588602525</v>
      </c>
      <c r="D62" s="297">
        <f t="shared" si="107"/>
        <v>1.0730353929214158</v>
      </c>
      <c r="E62" s="297">
        <f t="shared" si="108"/>
        <v>1.0580061890160215</v>
      </c>
      <c r="F62" s="297">
        <f t="shared" si="109"/>
        <v>1.232566748415159</v>
      </c>
      <c r="G62" s="296">
        <f t="shared" si="110"/>
        <v>0.5835347103538211</v>
      </c>
      <c r="H62" s="296">
        <f t="shared" si="111"/>
        <v>0.18526716118831224</v>
      </c>
      <c r="I62" s="296">
        <f t="shared" si="112"/>
        <v>1.4601865329056137E-2</v>
      </c>
      <c r="J62" s="296">
        <f t="shared" si="113"/>
        <v>0.20451613620063069</v>
      </c>
      <c r="K62" s="296">
        <f t="shared" si="114"/>
        <v>1.2080126928179774E-2</v>
      </c>
      <c r="L62" s="297">
        <f t="shared" si="116"/>
        <v>1.0746052152571639</v>
      </c>
    </row>
    <row r="63" spans="1:12">
      <c r="A63" s="26">
        <v>2012</v>
      </c>
      <c r="B63" s="297">
        <f t="shared" si="105"/>
        <v>1.0828977916827347</v>
      </c>
      <c r="C63" s="297">
        <f t="shared" si="106"/>
        <v>1.0676581598339958</v>
      </c>
      <c r="D63" s="297">
        <f t="shared" si="107"/>
        <v>1.0887193118690639</v>
      </c>
      <c r="E63" s="297">
        <f t="shared" si="108"/>
        <v>1.0973748859949546</v>
      </c>
      <c r="F63" s="297">
        <f t="shared" si="109"/>
        <v>1.5372134360329976</v>
      </c>
      <c r="G63" s="296">
        <f t="shared" si="110"/>
        <v>0.59094459614581529</v>
      </c>
      <c r="H63" s="296">
        <f t="shared" si="111"/>
        <v>0.18281620309978971</v>
      </c>
      <c r="I63" s="296">
        <f t="shared" si="112"/>
        <v>1.493893080655268E-2</v>
      </c>
      <c r="J63" s="296">
        <f t="shared" si="113"/>
        <v>0.20438908061592531</v>
      </c>
      <c r="K63" s="296">
        <f t="shared" si="114"/>
        <v>6.9111893319169981E-3</v>
      </c>
      <c r="L63" s="297">
        <f t="shared" si="116"/>
        <v>1.0852955873663477</v>
      </c>
    </row>
    <row r="64" spans="1:12">
      <c r="A64" s="26">
        <v>2013</v>
      </c>
      <c r="B64" s="297">
        <f t="shared" si="105"/>
        <v>1.0759282334421822</v>
      </c>
      <c r="C64" s="297">
        <f t="shared" si="106"/>
        <v>1.1122085390320575</v>
      </c>
      <c r="D64" s="297">
        <f t="shared" si="107"/>
        <v>1.057364490883242</v>
      </c>
      <c r="E64" s="297">
        <f t="shared" si="108"/>
        <v>1.056234274107982</v>
      </c>
      <c r="F64" s="297">
        <f t="shared" si="109"/>
        <v>1.1511059564244885</v>
      </c>
      <c r="G64" s="296">
        <f t="shared" si="110"/>
        <v>0.58922348975840466</v>
      </c>
      <c r="H64" s="296">
        <f t="shared" si="111"/>
        <v>0.18467451340458932</v>
      </c>
      <c r="I64" s="296">
        <f t="shared" si="112"/>
        <v>1.4044815069726305E-2</v>
      </c>
      <c r="J64" s="296">
        <f t="shared" si="113"/>
        <v>0.20441462428171694</v>
      </c>
      <c r="K64" s="296">
        <f t="shared" si="114"/>
        <v>7.6425574855628359E-3</v>
      </c>
      <c r="L64" s="297">
        <f t="shared" si="116"/>
        <v>1.0785872103497052</v>
      </c>
    </row>
    <row r="65" spans="1:12">
      <c r="A65" s="26">
        <v>2014</v>
      </c>
      <c r="B65" s="297">
        <f t="shared" si="105"/>
        <v>1.0816535643877625</v>
      </c>
      <c r="C65" s="297">
        <f t="shared" si="106"/>
        <v>1.0900168888144841</v>
      </c>
      <c r="D65" s="297">
        <f t="shared" si="107"/>
        <v>1.0715419252454617</v>
      </c>
      <c r="E65" s="297">
        <f t="shared" si="108"/>
        <v>1.0754835894247121</v>
      </c>
      <c r="F65" s="297">
        <f t="shared" si="109"/>
        <v>1.4879341237467119</v>
      </c>
      <c r="G65" s="296">
        <f t="shared" si="110"/>
        <v>0.59927443562954918</v>
      </c>
      <c r="H65" s="296">
        <f t="shared" si="111"/>
        <v>0.18656979440095428</v>
      </c>
      <c r="I65" s="296">
        <f t="shared" si="112"/>
        <v>1.3998878431138555E-2</v>
      </c>
      <c r="J65" s="296">
        <f t="shared" si="113"/>
        <v>0.19357816706251946</v>
      </c>
      <c r="K65" s="296">
        <f t="shared" si="114"/>
        <v>6.5787244758384843E-3</v>
      </c>
      <c r="L65" s="297">
        <f t="shared" si="116"/>
        <v>1.0838050928286409</v>
      </c>
    </row>
    <row r="66" spans="1:12">
      <c r="A66" s="26">
        <v>2015</v>
      </c>
      <c r="B66" s="297">
        <f t="shared" si="105"/>
        <v>1.0889757142437908</v>
      </c>
      <c r="C66" s="297">
        <f t="shared" si="106"/>
        <v>1.0868976592454624</v>
      </c>
      <c r="D66" s="297">
        <f t="shared" si="107"/>
        <v>1.0952613887216536</v>
      </c>
      <c r="E66" s="297">
        <f t="shared" si="108"/>
        <v>1.0820745858477927</v>
      </c>
      <c r="F66" s="297">
        <f t="shared" si="109"/>
        <v>0.89840686707407535</v>
      </c>
      <c r="G66" s="296">
        <f t="shared" si="110"/>
        <v>0.61795736243087929</v>
      </c>
      <c r="H66" s="296">
        <f t="shared" si="111"/>
        <v>0.19551345414697904</v>
      </c>
      <c r="I66" s="296">
        <f t="shared" si="112"/>
        <v>1.4398015608746213E-2</v>
      </c>
      <c r="J66" s="296">
        <f t="shared" si="113"/>
        <v>0.17632461891994519</v>
      </c>
      <c r="K66" s="296">
        <f t="shared" si="114"/>
        <v>-4.1934511065497343E-3</v>
      </c>
      <c r="L66" s="297">
        <f t="shared" ref="L66:L67" si="117">1/(G66/B66+H66/C66+I66/D66+J66/E66+K66/F66)</f>
        <v>1.0884029874075856</v>
      </c>
    </row>
    <row r="67" spans="1:12">
      <c r="A67" s="26">
        <v>2016</v>
      </c>
      <c r="B67" s="297">
        <f t="shared" si="105"/>
        <v>1.0922220373759219</v>
      </c>
      <c r="C67" s="297">
        <f t="shared" si="106"/>
        <v>1.0752071484955541</v>
      </c>
      <c r="D67" s="297">
        <f t="shared" si="107"/>
        <v>1.0920924977587838</v>
      </c>
      <c r="E67" s="297">
        <f t="shared" si="108"/>
        <v>1.0357461734354532</v>
      </c>
      <c r="F67" s="297">
        <f t="shared" si="109"/>
        <v>0.84217535533548027</v>
      </c>
      <c r="G67" s="296">
        <f t="shared" si="110"/>
        <v>0.63085154375907126</v>
      </c>
      <c r="H67" s="296">
        <f t="shared" si="111"/>
        <v>0.20461075440191498</v>
      </c>
      <c r="I67" s="296">
        <f t="shared" si="112"/>
        <v>1.4241534360055801E-2</v>
      </c>
      <c r="J67" s="296">
        <f t="shared" si="113"/>
        <v>0.15586623322402246</v>
      </c>
      <c r="K67" s="296">
        <f t="shared" si="114"/>
        <v>-5.570065745064556E-3</v>
      </c>
      <c r="L67" s="297">
        <f t="shared" si="117"/>
        <v>1.0813172795972217</v>
      </c>
    </row>
    <row r="68" spans="1:12">
      <c r="A68" s="26">
        <v>2017</v>
      </c>
      <c r="B68" s="297">
        <f t="shared" si="105"/>
        <v>1.0334789169059628</v>
      </c>
      <c r="C68" s="297">
        <f t="shared" si="106"/>
        <v>1.0462399415007455</v>
      </c>
      <c r="D68" s="297">
        <f t="shared" si="107"/>
        <v>1.0557622110203373</v>
      </c>
      <c r="E68" s="297">
        <f t="shared" si="108"/>
        <v>1.0109639480335435</v>
      </c>
      <c r="F68" s="297">
        <f t="shared" si="109"/>
        <v>0.30485855286022101</v>
      </c>
      <c r="G68" s="296">
        <f t="shared" si="110"/>
        <v>0.63567395340172539</v>
      </c>
      <c r="H68" s="296">
        <f t="shared" si="111"/>
        <v>0.20307755275090231</v>
      </c>
      <c r="I68" s="296">
        <f t="shared" si="112"/>
        <v>1.3934607510161082E-2</v>
      </c>
      <c r="J68" s="296">
        <f t="shared" si="113"/>
        <v>0.14664305765731209</v>
      </c>
      <c r="K68" s="296">
        <f t="shared" si="114"/>
        <v>6.7082867989909118E-4</v>
      </c>
      <c r="L68" s="297">
        <f t="shared" ref="L68:L69" si="118">1/(G68/B68+H68/C68+I68/D68+J68/E68+K68/F68)</f>
        <v>1.0313151109957879</v>
      </c>
    </row>
    <row r="69" spans="1:12">
      <c r="A69" s="26">
        <v>2018</v>
      </c>
      <c r="B69" s="297">
        <f t="shared" si="105"/>
        <v>1.0400666425433074</v>
      </c>
      <c r="C69" s="297">
        <f t="shared" si="106"/>
        <v>1.0413045525128419</v>
      </c>
      <c r="D69" s="297">
        <f t="shared" si="107"/>
        <v>1.0808299685009408</v>
      </c>
      <c r="E69" s="297">
        <f t="shared" si="108"/>
        <v>1.0480395266319107</v>
      </c>
      <c r="F69" s="297">
        <f t="shared" si="109"/>
        <v>1.0489230522860117E-2</v>
      </c>
      <c r="G69" s="296">
        <f t="shared" si="110"/>
        <v>0.63405871003169323</v>
      </c>
      <c r="H69" s="296">
        <f t="shared" si="111"/>
        <v>0.1997374350306505</v>
      </c>
      <c r="I69" s="296">
        <f t="shared" si="112"/>
        <v>1.4656652369742734E-2</v>
      </c>
      <c r="J69" s="296">
        <f t="shared" si="113"/>
        <v>0.15156597973298871</v>
      </c>
      <c r="K69" s="296">
        <f t="shared" si="114"/>
        <v>-1.8777165075218313E-5</v>
      </c>
      <c r="L69" s="297">
        <f t="shared" si="118"/>
        <v>1.0440196504191159</v>
      </c>
    </row>
    <row r="70" spans="1:12">
      <c r="A70" s="26">
        <v>2019</v>
      </c>
      <c r="B70" s="297">
        <f t="shared" ref="B70" si="119">C23/L23</f>
        <v>1.036551009659219</v>
      </c>
      <c r="C70" s="297">
        <f t="shared" ref="C70" si="120">D23/M23</f>
        <v>1.0648357076667352</v>
      </c>
      <c r="D70" s="297">
        <f t="shared" ref="D70" si="121">E23/N23</f>
        <v>1.0423596372757091</v>
      </c>
      <c r="E70" s="297">
        <f t="shared" ref="E70" si="122">F23/O23</f>
        <v>1.0392770420579991</v>
      </c>
      <c r="F70" s="297">
        <f t="shared" ref="F70" si="123">G23/P23</f>
        <v>-0.11896947238397741</v>
      </c>
      <c r="G70" s="296">
        <f t="shared" ref="G70" si="124">C23/$J23</f>
        <v>0.63274000947726072</v>
      </c>
      <c r="H70" s="296">
        <f t="shared" ref="H70" si="125">D23/$J23</f>
        <v>0.19855627755572733</v>
      </c>
      <c r="I70" s="296">
        <f t="shared" ref="I70" si="126">E23/$J23</f>
        <v>1.4529334596250942E-2</v>
      </c>
      <c r="J70" s="296">
        <f t="shared" ref="J70" si="127">F23/$J23</f>
        <v>0.15372108884152053</v>
      </c>
      <c r="K70" s="296">
        <f t="shared" ref="K70" si="128">G23/$J23</f>
        <v>4.5328952924046911E-4</v>
      </c>
      <c r="L70" s="297">
        <f t="shared" ref="L70" si="129">1/(G70/B70+H70/C70+I70/D70+J70/E70+K70/F70)</f>
        <v>1.0471915390477542</v>
      </c>
    </row>
  </sheetData>
  <mergeCells count="4">
    <mergeCell ref="J26:J27"/>
    <mergeCell ref="U26:W26"/>
    <mergeCell ref="L26:T26"/>
    <mergeCell ref="K26:K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W77"/>
  <sheetViews>
    <sheetView topLeftCell="B1" workbookViewId="0">
      <pane xSplit="1" ySplit="2" topLeftCell="C53" activePane="bottomRight" state="frozen"/>
      <selection activeCell="U5" sqref="U5"/>
      <selection pane="topRight" activeCell="U5" sqref="U5"/>
      <selection pane="bottomLeft" activeCell="U5" sqref="U5"/>
      <selection pane="bottomRight" activeCell="I82" sqref="I82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56" t="s">
        <v>122</v>
      </c>
      <c r="J1" s="357"/>
      <c r="K1" s="357"/>
      <c r="L1" s="357"/>
      <c r="M1" s="357"/>
      <c r="N1" s="358"/>
    </row>
    <row r="2" spans="1:23">
      <c r="A2" s="112"/>
      <c r="B2" s="112"/>
      <c r="C2" s="53" t="s">
        <v>66</v>
      </c>
      <c r="D2" s="53" t="s">
        <v>50</v>
      </c>
      <c r="E2" s="53" t="s">
        <v>51</v>
      </c>
      <c r="F2" s="53" t="s">
        <v>119</v>
      </c>
      <c r="G2" s="53" t="s">
        <v>120</v>
      </c>
      <c r="H2" s="243" t="s">
        <v>121</v>
      </c>
      <c r="I2" s="244" t="s">
        <v>123</v>
      </c>
      <c r="J2" s="244" t="s">
        <v>124</v>
      </c>
      <c r="K2" s="244" t="s">
        <v>125</v>
      </c>
      <c r="L2" s="244" t="s">
        <v>126</v>
      </c>
      <c r="M2" s="245" t="s">
        <v>129</v>
      </c>
    </row>
    <row r="3" spans="1:23">
      <c r="A3" s="225" t="s">
        <v>83</v>
      </c>
      <c r="B3" s="118">
        <v>1947</v>
      </c>
      <c r="R3" s="53" t="s">
        <v>153</v>
      </c>
      <c r="U3" s="53" t="s">
        <v>169</v>
      </c>
      <c r="V3" s="53" t="s">
        <v>170</v>
      </c>
      <c r="W3" s="53" t="s">
        <v>171</v>
      </c>
    </row>
    <row r="4" spans="1:23">
      <c r="A4" s="226"/>
      <c r="B4" s="119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100">
        <v>1.0337211320781452</v>
      </c>
      <c r="U4" s="227">
        <v>1.0358393557955652</v>
      </c>
      <c r="V4" s="227">
        <v>1.0628891673399028</v>
      </c>
      <c r="W4" s="227">
        <f>U4-V4</f>
        <v>-2.704981154433761E-2</v>
      </c>
    </row>
    <row r="5" spans="1:23">
      <c r="A5" s="226"/>
      <c r="B5" s="119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100">
        <v>1.0424811044418696</v>
      </c>
      <c r="U5" s="227">
        <v>1.0803240216827001</v>
      </c>
      <c r="V5" s="227">
        <v>1.0830119678510381</v>
      </c>
      <c r="W5" s="227">
        <f t="shared" ref="W5:W68" si="5">U5-V5</f>
        <v>-2.6879461683380068E-3</v>
      </c>
    </row>
    <row r="6" spans="1:23">
      <c r="A6" s="226"/>
      <c r="B6" s="119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100">
        <v>1.0937563089484554</v>
      </c>
      <c r="U6" s="227">
        <v>1.0970972055492605</v>
      </c>
      <c r="V6" s="227">
        <v>1.0461381464957484</v>
      </c>
      <c r="W6" s="227">
        <f t="shared" si="5"/>
        <v>5.0959059053512057E-2</v>
      </c>
    </row>
    <row r="7" spans="1:23">
      <c r="A7" s="226"/>
      <c r="B7" s="119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100">
        <v>1.1207627836484977</v>
      </c>
      <c r="U7" s="227">
        <v>1.2061639069313745</v>
      </c>
      <c r="V7" s="227">
        <v>1.1944788734797256</v>
      </c>
      <c r="W7" s="227">
        <f t="shared" si="5"/>
        <v>1.1685033451648952E-2</v>
      </c>
    </row>
    <row r="8" spans="1:23">
      <c r="A8" s="226"/>
      <c r="B8" s="119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100">
        <v>1.1732739539115513</v>
      </c>
      <c r="U8" s="227">
        <v>1.1486162483819258</v>
      </c>
      <c r="V8" s="227">
        <v>1.1026385374649379</v>
      </c>
      <c r="W8" s="227">
        <f t="shared" si="5"/>
        <v>4.5977710916987879E-2</v>
      </c>
    </row>
    <row r="9" spans="1:23">
      <c r="A9" s="226"/>
      <c r="B9" s="119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100">
        <v>1.1430791675984457</v>
      </c>
      <c r="U9" s="227">
        <v>1.1238409102832472</v>
      </c>
      <c r="V9" s="227">
        <v>1.1334455025952017</v>
      </c>
      <c r="W9" s="227">
        <f t="shared" si="5"/>
        <v>-9.6045923119545407E-3</v>
      </c>
    </row>
    <row r="10" spans="1:23">
      <c r="A10" s="226"/>
      <c r="B10" s="119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100">
        <v>1.2249359219030829</v>
      </c>
      <c r="U10" s="227">
        <v>1.2876936537322088</v>
      </c>
      <c r="V10" s="227">
        <v>1.2565132442222398</v>
      </c>
      <c r="W10" s="227">
        <f t="shared" si="5"/>
        <v>3.1180409509969031E-2</v>
      </c>
    </row>
    <row r="11" spans="1:23">
      <c r="A11" s="226"/>
      <c r="B11" s="119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100">
        <v>1.2307456539143451</v>
      </c>
      <c r="U11" s="227">
        <v>1.0822599395125794</v>
      </c>
      <c r="V11" s="227">
        <v>1.1347702063861964</v>
      </c>
      <c r="W11" s="227">
        <f t="shared" si="5"/>
        <v>-5.251026687361704E-2</v>
      </c>
    </row>
    <row r="12" spans="1:23">
      <c r="A12" s="226"/>
      <c r="B12" s="119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100">
        <v>1.2103559742904781</v>
      </c>
      <c r="U12" s="227">
        <v>1.2040288849029877</v>
      </c>
      <c r="V12" s="227">
        <v>1.2299127226441728</v>
      </c>
      <c r="W12" s="227">
        <f t="shared" si="5"/>
        <v>-2.5883837741185189E-2</v>
      </c>
    </row>
    <row r="13" spans="1:23">
      <c r="A13" s="226"/>
      <c r="B13" s="119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100">
        <v>1.160289119971311</v>
      </c>
      <c r="U13" s="227">
        <v>1.1394058274933738</v>
      </c>
      <c r="V13" s="227">
        <v>1.1282578895741959</v>
      </c>
      <c r="W13" s="227">
        <f t="shared" si="5"/>
        <v>1.1147937919177897E-2</v>
      </c>
    </row>
    <row r="14" spans="1:23">
      <c r="A14" s="226"/>
      <c r="B14" s="119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100">
        <v>1.1477332126405257</v>
      </c>
      <c r="U14" s="227">
        <v>1.1288083643692897</v>
      </c>
      <c r="V14" s="227">
        <v>1.1265819405524524</v>
      </c>
      <c r="W14" s="227">
        <f t="shared" si="5"/>
        <v>2.2264238168372419E-3</v>
      </c>
    </row>
    <row r="15" spans="1:23">
      <c r="A15" s="226"/>
      <c r="B15" s="119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100">
        <v>1.3917546338319262</v>
      </c>
      <c r="U15" s="227">
        <v>1.3724341797459974</v>
      </c>
      <c r="V15" s="227">
        <v>1.3600211282758425</v>
      </c>
      <c r="W15" s="227">
        <f t="shared" si="5"/>
        <v>1.2413051470154812E-2</v>
      </c>
    </row>
    <row r="16" spans="1:23">
      <c r="A16" s="226"/>
      <c r="B16" s="119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100">
        <v>1.2944811308554196</v>
      </c>
      <c r="U16" s="227">
        <v>1.2745949402533499</v>
      </c>
      <c r="V16" s="227">
        <v>1.2589578973372593</v>
      </c>
      <c r="W16" s="227">
        <f t="shared" si="5"/>
        <v>1.5637042916090582E-2</v>
      </c>
    </row>
    <row r="17" spans="1:23">
      <c r="A17" s="226"/>
      <c r="B17" s="119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100">
        <v>1.3325422113805159</v>
      </c>
      <c r="U17" s="227">
        <v>1.3549015043388999</v>
      </c>
      <c r="V17" s="227">
        <v>1.3469899724946248</v>
      </c>
      <c r="W17" s="227">
        <f t="shared" si="5"/>
        <v>7.911531844275066E-3</v>
      </c>
    </row>
    <row r="18" spans="1:23">
      <c r="A18" s="226"/>
      <c r="B18" s="119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100">
        <v>1.4951308032546156</v>
      </c>
      <c r="U18" s="227">
        <v>1.5324772311806363</v>
      </c>
      <c r="V18" s="227">
        <v>1.5085991995926729</v>
      </c>
      <c r="W18" s="227">
        <f t="shared" si="5"/>
        <v>2.3878031587963422E-2</v>
      </c>
    </row>
    <row r="19" spans="1:23">
      <c r="A19" s="226"/>
      <c r="B19" s="119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100">
        <v>1.7274190613321805</v>
      </c>
      <c r="U19" s="227">
        <v>1.7942349858774955</v>
      </c>
      <c r="V19" s="227">
        <v>1.7849391364357006</v>
      </c>
      <c r="W19" s="227">
        <f t="shared" si="5"/>
        <v>9.2958494417949566E-3</v>
      </c>
    </row>
    <row r="20" spans="1:23">
      <c r="A20" s="226"/>
      <c r="B20" s="119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100">
        <v>1.9172322282278897</v>
      </c>
      <c r="U20" s="227">
        <v>1.8809772641959774</v>
      </c>
      <c r="V20" s="227">
        <v>1.8731452550225991</v>
      </c>
      <c r="W20" s="227">
        <f t="shared" si="5"/>
        <v>7.8320091733783403E-3</v>
      </c>
    </row>
    <row r="21" spans="1:23">
      <c r="A21" s="226"/>
      <c r="B21" s="119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100">
        <v>1.6567337881840336</v>
      </c>
      <c r="U21" s="227">
        <v>1.5325392370668134</v>
      </c>
      <c r="V21" s="227">
        <v>1.5887617950484907</v>
      </c>
      <c r="W21" s="227">
        <f t="shared" si="5"/>
        <v>-5.6222557981677301E-2</v>
      </c>
    </row>
    <row r="22" spans="1:23">
      <c r="A22" s="226"/>
      <c r="B22" s="119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100">
        <v>1.4129038327990269</v>
      </c>
      <c r="U22" s="227">
        <v>1.3550296855408983</v>
      </c>
      <c r="V22" s="227">
        <v>1.3895960913543242</v>
      </c>
      <c r="W22" s="227">
        <f t="shared" si="5"/>
        <v>-3.4566405813425849E-2</v>
      </c>
    </row>
    <row r="23" spans="1:23">
      <c r="A23" s="226"/>
      <c r="B23" s="119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100">
        <v>1.3044522547735196</v>
      </c>
      <c r="U23" s="227">
        <v>1.2651402374814109</v>
      </c>
      <c r="V23" s="227">
        <v>1.2670550378023464</v>
      </c>
      <c r="W23" s="227">
        <f t="shared" si="5"/>
        <v>-1.9148003209354947E-3</v>
      </c>
    </row>
    <row r="24" spans="1:23">
      <c r="A24" s="226"/>
      <c r="B24" s="119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100">
        <v>1.2200846714349667</v>
      </c>
      <c r="U24" s="227">
        <v>1.2809479303114477</v>
      </c>
      <c r="V24" s="227">
        <v>1.2711930272299401</v>
      </c>
      <c r="W24" s="227">
        <f t="shared" si="5"/>
        <v>9.7549030815076154E-3</v>
      </c>
    </row>
    <row r="25" spans="1:23">
      <c r="A25" s="226"/>
      <c r="B25" s="119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100">
        <v>1.2264461389408234</v>
      </c>
      <c r="U25" s="227">
        <v>1.2036868429691137</v>
      </c>
      <c r="V25" s="227">
        <v>1.197022375091193</v>
      </c>
      <c r="W25" s="227">
        <f t="shared" si="5"/>
        <v>6.6644678779206323E-3</v>
      </c>
    </row>
    <row r="26" spans="1:23">
      <c r="A26" s="226"/>
      <c r="B26" s="119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100">
        <v>1.2239571504412392</v>
      </c>
      <c r="U26" s="227">
        <v>1.1778463105364256</v>
      </c>
      <c r="V26" s="227">
        <v>1.1554016320162659</v>
      </c>
      <c r="W26" s="227">
        <f t="shared" si="5"/>
        <v>2.2444678520159744E-2</v>
      </c>
    </row>
    <row r="27" spans="1:23">
      <c r="A27" s="226"/>
      <c r="B27" s="119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100">
        <v>1.2013271643716867</v>
      </c>
      <c r="U27" s="227">
        <v>1.2276781209952243</v>
      </c>
      <c r="V27" s="227">
        <v>1.1988672881329989</v>
      </c>
      <c r="W27" s="227">
        <f t="shared" si="5"/>
        <v>2.8810832862225411E-2</v>
      </c>
    </row>
    <row r="28" spans="1:23">
      <c r="A28" s="226"/>
      <c r="B28" s="119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100">
        <v>1.1657640809224212</v>
      </c>
      <c r="U28" s="227">
        <v>1.2337904188867286</v>
      </c>
      <c r="V28" s="227">
        <v>1.1984242817274016</v>
      </c>
      <c r="W28" s="227">
        <f t="shared" si="5"/>
        <v>3.5366137159327016E-2</v>
      </c>
    </row>
    <row r="29" spans="1:23">
      <c r="A29" s="226"/>
      <c r="B29" s="119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100">
        <v>1.1268160798739266</v>
      </c>
      <c r="U29" s="227">
        <v>1.3316675896852508</v>
      </c>
      <c r="V29" s="227">
        <v>1.2842749914637941</v>
      </c>
      <c r="W29" s="227">
        <f t="shared" si="5"/>
        <v>4.7392598221456694E-2</v>
      </c>
    </row>
    <row r="30" spans="1:23">
      <c r="A30" s="226"/>
      <c r="B30" s="119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100">
        <v>1.275917166649571</v>
      </c>
      <c r="U30" s="227">
        <v>1.454652389950233</v>
      </c>
      <c r="V30" s="227">
        <v>1.3764177783608909</v>
      </c>
      <c r="W30" s="227">
        <f t="shared" si="5"/>
        <v>7.8234611589342196E-2</v>
      </c>
    </row>
    <row r="31" spans="1:23">
      <c r="A31" s="226"/>
      <c r="B31" s="119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100">
        <v>1.2896054889174027</v>
      </c>
      <c r="U31" s="227">
        <v>1.426049939233468</v>
      </c>
      <c r="V31" s="227">
        <v>1.3420042865448811</v>
      </c>
      <c r="W31" s="227">
        <f t="shared" si="5"/>
        <v>8.404565268858688E-2</v>
      </c>
    </row>
    <row r="32" spans="1:23">
      <c r="A32" s="226"/>
      <c r="B32" s="119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100">
        <v>1.4187986131693633</v>
      </c>
      <c r="U32" s="227">
        <v>1.4777284838845262</v>
      </c>
      <c r="V32" s="227">
        <v>1.4010030672839906</v>
      </c>
      <c r="W32" s="227">
        <f t="shared" si="5"/>
        <v>7.6725416600535556E-2</v>
      </c>
    </row>
    <row r="33" spans="1:23">
      <c r="A33" s="226"/>
      <c r="B33" s="119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100">
        <v>1.4374725105129125</v>
      </c>
      <c r="U33" s="227">
        <v>1.4811190347969623</v>
      </c>
      <c r="V33" s="227">
        <v>1.4385077115264304</v>
      </c>
      <c r="W33" s="227">
        <f t="shared" si="5"/>
        <v>4.2611323270531853E-2</v>
      </c>
    </row>
    <row r="34" spans="1:23">
      <c r="A34" s="226"/>
      <c r="B34" s="119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100">
        <v>1.3868671836550772</v>
      </c>
      <c r="U34" s="227">
        <v>1.4000660168130183</v>
      </c>
      <c r="V34" s="227">
        <v>1.3969160983308053</v>
      </c>
      <c r="W34" s="227">
        <f t="shared" si="5"/>
        <v>3.1499184822130211E-3</v>
      </c>
    </row>
    <row r="35" spans="1:23">
      <c r="A35" s="226"/>
      <c r="B35" s="119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100">
        <v>1.5270397228627821</v>
      </c>
      <c r="U35" s="227">
        <v>1.5885059890164208</v>
      </c>
      <c r="V35" s="227">
        <v>1.5561550182308985</v>
      </c>
      <c r="W35" s="227">
        <f t="shared" si="5"/>
        <v>3.2350970785522293E-2</v>
      </c>
    </row>
    <row r="36" spans="1:23">
      <c r="A36" s="226"/>
      <c r="B36" s="119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0" si="6">F36/D36</f>
        <v>4.2216011600798402E-2</v>
      </c>
      <c r="K36" s="53">
        <f t="shared" ref="K36:K70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100">
        <v>1.8281348928877246</v>
      </c>
      <c r="U36" s="227">
        <v>1.9648301124018122</v>
      </c>
      <c r="V36" s="227">
        <v>1.9631963570745665</v>
      </c>
      <c r="W36" s="227">
        <f t="shared" si="5"/>
        <v>1.633755327245634E-3</v>
      </c>
    </row>
    <row r="37" spans="1:23">
      <c r="A37" s="226"/>
      <c r="B37" s="119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100">
        <v>2.0558491650107831</v>
      </c>
      <c r="U37" s="227">
        <v>2.0035861738690657</v>
      </c>
      <c r="V37" s="227">
        <v>2.0322958999019956</v>
      </c>
      <c r="W37" s="227">
        <f t="shared" si="5"/>
        <v>-2.8709726032929872E-2</v>
      </c>
    </row>
    <row r="38" spans="1:23">
      <c r="A38" s="226"/>
      <c r="B38" s="119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100">
        <v>1.9799696806276981</v>
      </c>
      <c r="U38" s="227">
        <v>2.0291664548815636</v>
      </c>
      <c r="V38" s="227">
        <v>2.0142552994021101</v>
      </c>
      <c r="W38" s="227">
        <f t="shared" si="5"/>
        <v>1.4911155479453431E-2</v>
      </c>
    </row>
    <row r="39" spans="1:23">
      <c r="A39" s="226"/>
      <c r="B39" s="119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100">
        <v>2.4202205314314336</v>
      </c>
      <c r="U39" s="227">
        <v>2.2345726113554076</v>
      </c>
      <c r="V39" s="227">
        <v>2.3018619223786621</v>
      </c>
      <c r="W39" s="227">
        <f t="shared" si="5"/>
        <v>-6.7289311023254417E-2</v>
      </c>
    </row>
    <row r="40" spans="1:23">
      <c r="A40" s="226"/>
      <c r="B40" s="119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100">
        <v>2.967331073819806</v>
      </c>
      <c r="U40" s="227">
        <v>2.7770087218355486</v>
      </c>
      <c r="V40" s="227">
        <v>2.9845348535381424</v>
      </c>
      <c r="W40" s="227">
        <f t="shared" si="5"/>
        <v>-0.20752613170259382</v>
      </c>
    </row>
    <row r="41" spans="1:23">
      <c r="A41" s="226"/>
      <c r="B41" s="119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100">
        <v>3.2699524789726095</v>
      </c>
      <c r="U41" s="227">
        <v>3.2313331090691455</v>
      </c>
      <c r="V41" s="227">
        <v>3.5217995559360014</v>
      </c>
      <c r="W41" s="227">
        <f t="shared" si="5"/>
        <v>-0.29046644686685585</v>
      </c>
    </row>
    <row r="42" spans="1:23">
      <c r="A42" s="226"/>
      <c r="B42" s="119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100">
        <v>2.4372614253776974</v>
      </c>
      <c r="U42" s="227">
        <v>2.419179374906129</v>
      </c>
      <c r="V42" s="227">
        <v>2.4484115048298509</v>
      </c>
      <c r="W42" s="227">
        <f t="shared" si="5"/>
        <v>-2.9232129923721928E-2</v>
      </c>
    </row>
    <row r="43" spans="1:23">
      <c r="A43" s="226"/>
      <c r="B43" s="119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100">
        <v>3.3169570216684852</v>
      </c>
      <c r="U43" s="227">
        <v>2.9146380166116161</v>
      </c>
      <c r="V43" s="227">
        <v>3.0926924572718568</v>
      </c>
      <c r="W43" s="227">
        <f t="shared" si="5"/>
        <v>-0.17805444066024068</v>
      </c>
    </row>
    <row r="44" spans="1:23">
      <c r="A44" s="226"/>
      <c r="B44" s="119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100">
        <v>7.8237899692296313</v>
      </c>
      <c r="U44" s="227">
        <v>6.8245094479027779</v>
      </c>
      <c r="V44" s="227">
        <v>7.2338875217729575</v>
      </c>
      <c r="W44" s="227">
        <f t="shared" si="5"/>
        <v>-0.40937807387017955</v>
      </c>
    </row>
    <row r="45" spans="1:23" ht="13.5" thickBot="1">
      <c r="A45" s="226"/>
      <c r="B45" s="136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100">
        <v>13.868958821448906</v>
      </c>
      <c r="U45" s="227">
        <v>13.509837340376647</v>
      </c>
      <c r="V45" s="227">
        <v>14.230270828759314</v>
      </c>
      <c r="W45" s="227">
        <f t="shared" si="5"/>
        <v>-0.72043348838266752</v>
      </c>
    </row>
    <row r="46" spans="1:23">
      <c r="A46" s="120" t="s">
        <v>81</v>
      </c>
      <c r="B46" s="120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45" t="s">
        <v>127</v>
      </c>
      <c r="P46" s="52"/>
      <c r="Q46" s="245" t="s">
        <v>128</v>
      </c>
      <c r="R46" s="100">
        <v>30.678264677369455</v>
      </c>
      <c r="U46" s="227">
        <v>27.995929598122039</v>
      </c>
      <c r="V46" s="227">
        <v>28.677623530558023</v>
      </c>
      <c r="W46" s="227">
        <f t="shared" si="5"/>
        <v>-0.68169393243598364</v>
      </c>
    </row>
    <row r="47" spans="1:23">
      <c r="A47" s="27"/>
      <c r="B47" s="120">
        <v>1991</v>
      </c>
      <c r="C47" s="46">
        <f>'Anual_1990-2000 (ref1985e2000)'!L21</f>
        <v>5.1668169466449356</v>
      </c>
      <c r="D47" s="46">
        <f>'Anual_1990-2000 (ref1985e2000)'!B21</f>
        <v>5.8063700848577797</v>
      </c>
      <c r="E47" s="46">
        <f>'Anual_1990-2000 (ref1985e2000)'!C21</f>
        <v>5.3443606296967596</v>
      </c>
      <c r="F47" s="46">
        <f>'Anual_1990-2000 (ref1985e2000)'!G5/'Anual_1990-2000 (ref1985e2000)'!B5</f>
        <v>8.677605337920824E-2</v>
      </c>
      <c r="G47" s="46">
        <f>'Anual_1990-2000 (ref1985e2000)'!H5/'Anual_1990-2000 (ref1985e2000)'!B5</f>
        <v>7.9145208797401584E-2</v>
      </c>
      <c r="H47" s="46">
        <f>'Anual_1990-2000 (ref1985e2000)'!I5/'Anual_1990-2000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'Anual_1990-2000 (ref1985e2000)'!J21</f>
        <v>5.1308992205187085</v>
      </c>
      <c r="Q47" s="299">
        <f t="shared" ref="Q47:Q71" si="8">O47-M47</f>
        <v>-1.2832164967058191E-4</v>
      </c>
      <c r="R47" s="100">
        <v>5.3315296932903751</v>
      </c>
      <c r="U47" s="227">
        <v>5.1267235449270432</v>
      </c>
      <c r="V47" s="227">
        <v>5.1310275421683791</v>
      </c>
      <c r="W47" s="227">
        <f t="shared" si="5"/>
        <v>-4.3039972413358996E-3</v>
      </c>
    </row>
    <row r="48" spans="1:23">
      <c r="A48" s="27"/>
      <c r="B48" s="120">
        <v>1992</v>
      </c>
      <c r="C48" s="46">
        <f>'Anual_1990-2000 (ref1985e2000)'!L22</f>
        <v>10.690076313405617</v>
      </c>
      <c r="D48" s="46">
        <f>'Anual_1990-2000 (ref1985e2000)'!B22</f>
        <v>11.42626686207406</v>
      </c>
      <c r="E48" s="46">
        <f>'Anual_1990-2000 (ref1985e2000)'!C22</f>
        <v>10.776599636288788</v>
      </c>
      <c r="F48" s="46">
        <f>'Anual_1990-2000 (ref1985e2000)'!G6/'Anual_1990-2000 (ref1985e2000)'!B6</f>
        <v>0.10868313400759154</v>
      </c>
      <c r="G48" s="46">
        <f>'Anual_1990-2000 (ref1985e2000)'!H6/'Anual_1990-2000 (ref1985e2000)'!B6</f>
        <v>8.3850591254966286E-2</v>
      </c>
      <c r="H48" s="46">
        <f>'Anual_1990-2000 (ref1985e2000)'!I6/'Anual_1990-2000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'Anual_1990-2000 (ref1985e2000)'!J22</f>
        <v>10.62107123210197</v>
      </c>
      <c r="Q48" s="299">
        <f t="shared" si="8"/>
        <v>-6.8882088596566859E-5</v>
      </c>
      <c r="R48" s="100">
        <v>11.011219193869758</v>
      </c>
      <c r="U48" s="227">
        <v>10.406110141427028</v>
      </c>
      <c r="V48" s="227">
        <v>10.621140114190567</v>
      </c>
      <c r="W48" s="227">
        <f t="shared" si="5"/>
        <v>-0.21502997276353852</v>
      </c>
    </row>
    <row r="49" spans="1:23">
      <c r="A49" s="27"/>
      <c r="B49" s="120">
        <v>1993</v>
      </c>
      <c r="C49" s="46">
        <f>'Anual_1990-2000 (ref1985e2000)'!L23</f>
        <v>20.96148828144355</v>
      </c>
      <c r="D49" s="46">
        <f>'Anual_1990-2000 (ref1985e2000)'!B23</f>
        <v>19.031375476314299</v>
      </c>
      <c r="E49" s="46">
        <f>'Anual_1990-2000 (ref1985e2000)'!C23</f>
        <v>18.819365660640202</v>
      </c>
      <c r="F49" s="46">
        <f>'Anual_1990-2000 (ref1985e2000)'!G7/'Anual_1990-2000 (ref1985e2000)'!B7</f>
        <v>0.10503271539985592</v>
      </c>
      <c r="G49" s="46">
        <f>'Anual_1990-2000 (ref1985e2000)'!H7/'Anual_1990-2000 (ref1985e2000)'!B7</f>
        <v>9.0960486458298712E-2</v>
      </c>
      <c r="H49" s="46">
        <f>'Anual_1990-2000 (ref1985e2000)'!I7/'Anual_1990-2000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'Anual_1990-2000 (ref1985e2000)'!J23</f>
        <v>20.967839939882623</v>
      </c>
      <c r="Q49" s="299">
        <f t="shared" si="8"/>
        <v>2.274173041882932E-6</v>
      </c>
      <c r="R49" s="100">
        <v>22.049485536623287</v>
      </c>
      <c r="U49" s="227">
        <v>20.652143202822735</v>
      </c>
      <c r="V49" s="227">
        <v>20.967837665709581</v>
      </c>
      <c r="W49" s="227">
        <f t="shared" si="5"/>
        <v>-0.31569446288684588</v>
      </c>
    </row>
    <row r="50" spans="1:23">
      <c r="A50" s="27"/>
      <c r="B50" s="138">
        <v>1994</v>
      </c>
      <c r="C50" s="46">
        <f>'Anual_1990-2000 (ref1985e2000)'!L24</f>
        <v>23.401688121744463</v>
      </c>
      <c r="D50" s="46">
        <f>'Anual_1990-2000 (ref1985e2000)'!B24</f>
        <v>21.571768666762537</v>
      </c>
      <c r="E50" s="46">
        <f>'Anual_1990-2000 (ref1985e2000)'!C24</f>
        <v>20.73193660347232</v>
      </c>
      <c r="F50" s="46">
        <f>'Anual_1990-2000 (ref1985e2000)'!G8/'Anual_1990-2000 (ref1985e2000)'!B8</f>
        <v>9.5130764270200396E-2</v>
      </c>
      <c r="G50" s="46">
        <f>'Anual_1990-2000 (ref1985e2000)'!H8/'Anual_1990-2000 (ref1985e2000)'!B8</f>
        <v>9.1616833690822339E-2</v>
      </c>
      <c r="H50" s="46">
        <f>'Anual_1990-2000 (ref1985e2000)'!I8/'Anual_1990-2000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'Anual_1990-2000 (ref1985e2000)'!J24</f>
        <v>23.314463274215104</v>
      </c>
      <c r="Q50" s="299">
        <f t="shared" si="8"/>
        <v>-6.420512974614212E-7</v>
      </c>
      <c r="R50" s="100">
        <v>27.360925620499721</v>
      </c>
      <c r="U50" s="227">
        <v>23.319670343035689</v>
      </c>
      <c r="V50" s="227">
        <v>23.314463916266401</v>
      </c>
      <c r="W50" s="227">
        <f t="shared" si="5"/>
        <v>5.2064267692877308E-3</v>
      </c>
    </row>
    <row r="51" spans="1:23">
      <c r="A51" s="121" t="s">
        <v>82</v>
      </c>
      <c r="B51" s="121">
        <v>1995</v>
      </c>
      <c r="C51" s="46">
        <f>'Anual_1990-2000 (ref1985e2000)'!L25</f>
        <v>1.7754740179458324</v>
      </c>
      <c r="D51" s="46">
        <f>'Anual_1990-2000 (ref1985e2000)'!B25</f>
        <v>1.5337645307195644</v>
      </c>
      <c r="E51" s="46">
        <f>'Anual_1990-2000 (ref1985e2000)'!C25</f>
        <v>1.4664908779822494</v>
      </c>
      <c r="F51" s="46">
        <f>'Anual_1990-2000 (ref1985e2000)'!G9/'Anual_1990-2000 (ref1985e2000)'!B9</f>
        <v>7.724746253516665E-2</v>
      </c>
      <c r="G51" s="46">
        <f>'Anual_1990-2000 (ref1985e2000)'!H9/'Anual_1990-2000 (ref1985e2000)'!B9</f>
        <v>9.4885266034837157E-2</v>
      </c>
      <c r="H51" s="46">
        <f>'Anual_1990-2000 (ref1985e2000)'!I9/'Anual_1990-2000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'Anual_1990-2000 (ref1985e2000)'!J25</f>
        <v>1.7619374183147651</v>
      </c>
      <c r="Q51" s="299">
        <f t="shared" si="8"/>
        <v>0</v>
      </c>
      <c r="R51" s="100">
        <v>1.8216200992337623</v>
      </c>
      <c r="U51" s="227">
        <v>1.8322455834050666</v>
      </c>
      <c r="V51" s="227">
        <v>1.7619374183147651</v>
      </c>
      <c r="W51" s="227">
        <f t="shared" si="5"/>
        <v>7.0308165090301467E-2</v>
      </c>
    </row>
    <row r="52" spans="1:23" ht="13.5" thickBot="1">
      <c r="B52" s="137">
        <v>1996</v>
      </c>
      <c r="C52" s="46">
        <f>'Anual_1990-2000 (ref1985e2000)'!L26</f>
        <v>1.1741342505699579</v>
      </c>
      <c r="D52" s="46">
        <f>'Anual_1990-2000 (ref1985e2000)'!B26</f>
        <v>1.0835342435636763</v>
      </c>
      <c r="E52" s="46">
        <f>'Anual_1990-2000 (ref1985e2000)'!C26</f>
        <v>1.0726136284975269</v>
      </c>
      <c r="F52" s="46">
        <f>'Anual_1990-2000 (ref1985e2000)'!G10/'Anual_1990-2000 (ref1985e2000)'!B10</f>
        <v>6.9881954735120308E-2</v>
      </c>
      <c r="G52" s="46">
        <f>'Anual_1990-2000 (ref1985e2000)'!H10/'Anual_1990-2000 (ref1985e2000)'!B10</f>
        <v>8.898673144291494E-2</v>
      </c>
      <c r="H52" s="46">
        <f>'Anual_1990-2000 (ref1985e2000)'!I10/'Anual_1990-2000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'Anual_1990-2000 (ref1985e2000)'!J26</f>
        <v>1.1711701863893196</v>
      </c>
      <c r="Q52" s="299">
        <f t="shared" si="8"/>
        <v>0</v>
      </c>
      <c r="R52" s="100">
        <v>1.1940510554319226</v>
      </c>
      <c r="U52" s="227">
        <v>1.218249808344831</v>
      </c>
      <c r="V52" s="227">
        <v>1.1711701863893198</v>
      </c>
      <c r="W52" s="227">
        <f t="shared" si="5"/>
        <v>4.7079621955511186E-2</v>
      </c>
    </row>
    <row r="53" spans="1:23">
      <c r="A53" s="122" t="s">
        <v>80</v>
      </c>
      <c r="B53" s="122">
        <v>1997</v>
      </c>
      <c r="C53" s="46">
        <f>'Trimestral_1996-2021 (ref2010)'!L35</f>
        <v>1.077290234100478</v>
      </c>
      <c r="D53" s="46">
        <f>'Trimestral_1996-2021 (ref2010)'!B35</f>
        <v>1.041086984787414</v>
      </c>
      <c r="E53" s="46">
        <f>'Trimestral_1996-2021 (ref2010)'!C35</f>
        <v>1.0470022617443846</v>
      </c>
      <c r="F53" s="46">
        <f>'Trimestral_1996-2021 (ref2010)'!F5/'Trimestral_1996-2021 (ref2010)'!B5</f>
        <v>6.9836495772864715E-2</v>
      </c>
      <c r="G53" s="46">
        <f>'Trimestral_1996-2021 (ref2010)'!G5/'Trimestral_1996-2021 (ref2010)'!B5</f>
        <v>9.5925596860506501E-2</v>
      </c>
      <c r="H53" s="46">
        <f>'Trimestral_1996-2021 (ref2010)'!H5/'Trimestral_1996-2021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9.1619283324839471E-2</v>
      </c>
      <c r="L53" s="53">
        <f t="shared" si="3"/>
        <v>-2.4538917521279777E-2</v>
      </c>
      <c r="M53" s="46">
        <f t="shared" si="4"/>
        <v>1.091189063978202</v>
      </c>
      <c r="O53" s="46">
        <f>'Trimestral_1996-2021 (ref2010)'!J35</f>
        <v>1.0788650583244035</v>
      </c>
      <c r="Q53" s="301">
        <f t="shared" si="8"/>
        <v>-1.2324005653798542E-2</v>
      </c>
      <c r="R53" s="100">
        <v>1.0791978922125716</v>
      </c>
      <c r="U53" s="227">
        <v>1.1464707681822832</v>
      </c>
      <c r="V53" s="227">
        <v>1.091189063978202</v>
      </c>
      <c r="W53" s="227">
        <f t="shared" si="5"/>
        <v>5.5281704204081183E-2</v>
      </c>
    </row>
    <row r="54" spans="1:23">
      <c r="B54" s="122">
        <v>1998</v>
      </c>
      <c r="C54" s="46">
        <f>'Trimestral_1996-2021 (ref2010)'!L36</f>
        <v>1.0492436158675287</v>
      </c>
      <c r="D54" s="46">
        <f>'Trimestral_1996-2021 (ref2010)'!B36</f>
        <v>1.0102678571428581</v>
      </c>
      <c r="E54" s="46">
        <f>'Trimestral_1996-2021 (ref2010)'!C36</f>
        <v>1.0331301821274181</v>
      </c>
      <c r="F54" s="46">
        <f>'Trimestral_1996-2021 (ref2010)'!F6/'Trimestral_1996-2021 (ref2010)'!B6</f>
        <v>7.0305003346416484E-2</v>
      </c>
      <c r="G54" s="46">
        <f>'Trimestral_1996-2021 (ref2010)'!G6/'Trimestral_1996-2021 (ref2010)'!B6</f>
        <v>9.4080845935653717E-2</v>
      </c>
      <c r="H54" s="46">
        <f>'Trimestral_1996-2021 (ref2010)'!H6/'Trimestral_1996-2021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9.1063882909627872E-2</v>
      </c>
      <c r="L54" s="53">
        <f t="shared" si="3"/>
        <v>-2.1473424449189177E-2</v>
      </c>
      <c r="M54" s="46">
        <f t="shared" si="4"/>
        <v>1.0543957390057568</v>
      </c>
      <c r="O54" s="46">
        <f>'Trimestral_1996-2021 (ref2010)'!J36</f>
        <v>1.0392341185979013</v>
      </c>
      <c r="Q54" s="301">
        <f t="shared" si="8"/>
        <v>-1.5161620407855514E-2</v>
      </c>
      <c r="R54" s="100">
        <v>1.0545836490202307</v>
      </c>
      <c r="U54" s="227">
        <v>1.1006830284613391</v>
      </c>
      <c r="V54" s="227">
        <v>1.0543957390057568</v>
      </c>
      <c r="W54" s="227">
        <f t="shared" si="5"/>
        <v>4.6287289455582359E-2</v>
      </c>
    </row>
    <row r="55" spans="1:23">
      <c r="B55" s="122">
        <v>1999</v>
      </c>
      <c r="C55" s="46">
        <f>'Trimestral_1996-2021 (ref2010)'!L37</f>
        <v>1.0801050087686863</v>
      </c>
      <c r="D55" s="46">
        <f>'Trimestral_1996-2021 (ref2010)'!B37</f>
        <v>1.3966473440722322</v>
      </c>
      <c r="E55" s="46">
        <f>'Trimestral_1996-2021 (ref2010)'!C37</f>
        <v>1.5510179350460529</v>
      </c>
      <c r="F55" s="46">
        <f>'Trimestral_1996-2021 (ref2010)'!F7/'Trimestral_1996-2021 (ref2010)'!B7</f>
        <v>9.5648982595650175E-2</v>
      </c>
      <c r="G55" s="46">
        <f>'Trimestral_1996-2021 (ref2010)'!G7/'Trimestral_1996-2021 (ref2010)'!B7</f>
        <v>0.11417268214315894</v>
      </c>
      <c r="H55" s="46">
        <f>'Trimestral_1996-2021 (ref2010)'!H7/'Trimestral_1996-2021 (ref2010)'!B7</f>
        <v>1.0147910443018886</v>
      </c>
      <c r="I55" s="53">
        <f t="shared" si="2"/>
        <v>1.0960808898040757</v>
      </c>
      <c r="J55" s="53">
        <f t="shared" si="6"/>
        <v>6.8484705893446629E-2</v>
      </c>
      <c r="K55" s="53">
        <f t="shared" si="7"/>
        <v>7.361145191384838E-2</v>
      </c>
      <c r="L55" s="53">
        <f t="shared" si="3"/>
        <v>-5.1267460204017512E-3</v>
      </c>
      <c r="M55" s="46">
        <f t="shared" si="4"/>
        <v>1.0900448492345458</v>
      </c>
      <c r="O55" s="46">
        <f>'Trimestral_1996-2021 (ref2010)'!J37</f>
        <v>1.0828986283211075</v>
      </c>
      <c r="Q55" s="301">
        <f t="shared" si="8"/>
        <v>-7.1462209134383059E-3</v>
      </c>
      <c r="R55" s="100">
        <v>1.0552314757572396</v>
      </c>
      <c r="U55" s="227">
        <v>1.1016183138593962</v>
      </c>
      <c r="V55" s="227">
        <v>1.0900448492345451</v>
      </c>
      <c r="W55" s="227">
        <f t="shared" si="5"/>
        <v>1.1573464624851093E-2</v>
      </c>
    </row>
    <row r="56" spans="1:23" ht="13.5" thickBot="1">
      <c r="B56" s="139">
        <v>2000</v>
      </c>
      <c r="C56" s="46">
        <f>'Trimestral_1996-2021 (ref2010)'!L38</f>
        <v>1.0560606515271738</v>
      </c>
      <c r="D56" s="46">
        <f>'Trimestral_1996-2021 (ref2010)'!B38</f>
        <v>1.0404176133098821</v>
      </c>
      <c r="E56" s="46">
        <f>'Trimestral_1996-2021 (ref2010)'!C38</f>
        <v>1.0851053827470054</v>
      </c>
      <c r="F56" s="46">
        <f>'Trimestral_1996-2021 (ref2010)'!F8/'Trimestral_1996-2021 (ref2010)'!B8</f>
        <v>0.10188048005849121</v>
      </c>
      <c r="G56" s="46">
        <f>'Trimestral_1996-2021 (ref2010)'!G8/'Trimestral_1996-2021 (ref2010)'!B8</f>
        <v>0.12451713353126401</v>
      </c>
      <c r="H56" s="46">
        <f>'Trimestral_1996-2021 (ref2010)'!H8/'Trimestral_1996-2021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'Trimestral_1996-2021 (ref2010)'!J38</f>
        <v>1.0686428353299242</v>
      </c>
      <c r="Q56" s="301">
        <f t="shared" si="8"/>
        <v>1.3745964774338537E-2</v>
      </c>
      <c r="R56" s="100">
        <v>1.0794058579377539</v>
      </c>
      <c r="U56" s="227">
        <v>1.0914163493795574</v>
      </c>
      <c r="V56" s="227">
        <v>1.0548968705555857</v>
      </c>
      <c r="W56" s="227">
        <f t="shared" si="5"/>
        <v>3.6519478823971774E-2</v>
      </c>
    </row>
    <row r="57" spans="1:23">
      <c r="A57" s="123" t="s">
        <v>84</v>
      </c>
      <c r="B57" s="123">
        <v>2001</v>
      </c>
      <c r="C57" s="46">
        <f>'Anual_2000-2019 (ref2010)'!F29</f>
        <v>1.0822509431643357</v>
      </c>
      <c r="D57" s="46">
        <f>'Anual_2000-2019 (ref2010)'!B29</f>
        <v>1.2198808000626027</v>
      </c>
      <c r="E57" s="46">
        <f>'Anual_2000-2019 (ref2010)'!C29</f>
        <v>1.242107000243555</v>
      </c>
      <c r="F57" s="46">
        <f>'Anual_2000-2019 (ref2010)'!H5/'Anual_2000-2019 (ref2010)'!B5</f>
        <v>0.1237171067238706</v>
      </c>
      <c r="G57" s="46">
        <f>-('Anual_2000-2019 (ref2010)'!I5/'Anual_2000-2019 (ref2010)'!B5)</f>
        <v>0.14564574352555917</v>
      </c>
      <c r="H57" s="46">
        <f>'Anual_2000-2019 (ref2010)'!J5/'Anual_2000-2019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'Anual_2000-2019 (ref2010)'!D29</f>
        <v>1.0873434958905224</v>
      </c>
      <c r="Q57" s="299">
        <f t="shared" si="8"/>
        <v>0</v>
      </c>
      <c r="R57" s="100">
        <v>1.0693679874570918</v>
      </c>
      <c r="U57" s="227">
        <v>1.1231256843578135</v>
      </c>
      <c r="V57" s="227">
        <v>1.0873434958905233</v>
      </c>
      <c r="W57" s="227">
        <f t="shared" si="5"/>
        <v>3.5782188467290199E-2</v>
      </c>
    </row>
    <row r="58" spans="1:23">
      <c r="B58" s="123">
        <v>2002</v>
      </c>
      <c r="C58" s="46">
        <f>'Anual_2000-2019 (ref2010)'!F30</f>
        <v>1.0979811223431275</v>
      </c>
      <c r="D58" s="46">
        <f>'Anual_2000-2019 (ref2010)'!B30</f>
        <v>1.2223498918633622</v>
      </c>
      <c r="E58" s="46">
        <f>'Anual_2000-2019 (ref2010)'!C30</f>
        <v>1.1997344432054198</v>
      </c>
      <c r="F58" s="46">
        <f>'Anual_2000-2019 (ref2010)'!H6/'Anual_2000-2019 (ref2010)'!B6</f>
        <v>0.14230590274115704</v>
      </c>
      <c r="G58" s="46">
        <f>-('Anual_2000-2019 (ref2010)'!I6/'Anual_2000-2019 (ref2010)'!B6)</f>
        <v>0.13387767133601655</v>
      </c>
      <c r="H58" s="46">
        <f>'Anual_2000-2019 (ref2010)'!J6/'Anual_2000-2019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'Anual_2000-2019 (ref2010)'!D30</f>
        <v>1.0945322863233085</v>
      </c>
      <c r="Q58" s="299">
        <f t="shared" si="8"/>
        <v>0</v>
      </c>
      <c r="R58" s="100">
        <v>1.0821858945415599</v>
      </c>
      <c r="U58" s="227">
        <v>1.0834232627014113</v>
      </c>
      <c r="V58" s="227">
        <v>1.0945322863233087</v>
      </c>
      <c r="W58" s="227">
        <f t="shared" si="5"/>
        <v>-1.1109023621897363E-2</v>
      </c>
    </row>
    <row r="59" spans="1:23">
      <c r="B59" s="123">
        <v>2003</v>
      </c>
      <c r="C59" s="46">
        <f>'Anual_2000-2019 (ref2010)'!F31</f>
        <v>1.1409102152726727</v>
      </c>
      <c r="D59" s="46">
        <f>'Anual_2000-2019 (ref2010)'!B31</f>
        <v>1.108827318550853</v>
      </c>
      <c r="E59" s="46">
        <f>'Anual_2000-2019 (ref2010)'!C31</f>
        <v>1.1224483182393843</v>
      </c>
      <c r="F59" s="46">
        <f>'Anual_2000-2019 (ref2010)'!H7/'Anual_2000-2019 (ref2010)'!B7</f>
        <v>0.15180783705745879</v>
      </c>
      <c r="G59" s="46">
        <f>-('Anual_2000-2019 (ref2010)'!I7/'Anual_2000-2019 (ref2010)'!B7)</f>
        <v>0.12959601015802991</v>
      </c>
      <c r="H59" s="46">
        <f>'Anual_2000-2019 (ref2010)'!J7/'Anual_2000-2019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'Anual_2000-2019 (ref2010)'!D31</f>
        <v>1.1435543395540388</v>
      </c>
      <c r="Q59" s="299">
        <f t="shared" si="8"/>
        <v>1.9984014443252818E-15</v>
      </c>
      <c r="R59" s="100">
        <v>1.1479416907185522</v>
      </c>
      <c r="U59" s="227">
        <v>1.0910958481135431</v>
      </c>
      <c r="V59" s="227">
        <v>1.1435543395540368</v>
      </c>
      <c r="W59" s="227">
        <f t="shared" si="5"/>
        <v>-5.2458491440493749E-2</v>
      </c>
    </row>
    <row r="60" spans="1:23">
      <c r="B60" s="123">
        <v>2004</v>
      </c>
      <c r="C60" s="46">
        <f>'Anual_2000-2019 (ref2010)'!F32</f>
        <v>1.0775206075946304</v>
      </c>
      <c r="D60" s="46">
        <f>'Anual_2000-2019 (ref2010)'!B32</f>
        <v>1.0850092153267767</v>
      </c>
      <c r="E60" s="46">
        <f>'Anual_2000-2019 (ref2010)'!C32</f>
        <v>1.0463446320696435</v>
      </c>
      <c r="F60" s="46">
        <f>'Anual_2000-2019 (ref2010)'!H8/'Anual_2000-2019 (ref2010)'!B8</f>
        <v>0.16545761513897567</v>
      </c>
      <c r="G60" s="46">
        <f>-('Anual_2000-2019 (ref2010)'!I8/'Anual_2000-2019 (ref2010)'!B8)</f>
        <v>0.13132490966451854</v>
      </c>
      <c r="H60" s="46">
        <f>'Anual_2000-2019 (ref2010)'!J8/'Anual_2000-2019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'Anual_2000-2019 (ref2010)'!D32</f>
        <v>1.0719108225842768</v>
      </c>
      <c r="Q60" s="299">
        <f t="shared" si="8"/>
        <v>0</v>
      </c>
      <c r="R60" s="100">
        <v>1.0634008830591688</v>
      </c>
      <c r="U60" s="227">
        <v>1.0116640207481735</v>
      </c>
      <c r="V60" s="227">
        <v>1.0719108225842757</v>
      </c>
      <c r="W60" s="227">
        <f t="shared" si="5"/>
        <v>-6.0246801836102204E-2</v>
      </c>
    </row>
    <row r="61" spans="1:23">
      <c r="B61" s="123">
        <v>2005</v>
      </c>
      <c r="C61" s="46">
        <f>'Anual_2000-2019 (ref2010)'!F33</f>
        <v>1.074312247547853</v>
      </c>
      <c r="D61" s="46">
        <f>'Anual_2000-2019 (ref2010)'!B33</f>
        <v>0.93162461234649963</v>
      </c>
      <c r="E61" s="46">
        <f>'Anual_2000-2019 (ref2010)'!C33</f>
        <v>0.93042279628289004</v>
      </c>
      <c r="F61" s="46">
        <f>'Anual_2000-2019 (ref2010)'!H9/'Anual_2000-2019 (ref2010)'!B9</f>
        <v>0.15243829265981768</v>
      </c>
      <c r="G61" s="46">
        <f>-('Anual_2000-2019 (ref2010)'!I9/'Anual_2000-2019 (ref2010)'!B9)</f>
        <v>0.11842965941442593</v>
      </c>
      <c r="H61" s="46">
        <f>'Anual_2000-2019 (ref2010)'!J9/'Anual_2000-2019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'Anual_2000-2019 (ref2010)'!D33</f>
        <v>1.0799382157355064</v>
      </c>
      <c r="Q61" s="299">
        <f t="shared" si="8"/>
        <v>0</v>
      </c>
      <c r="R61" s="100">
        <v>1.060220796633313</v>
      </c>
      <c r="U61" s="227">
        <v>0.99873536417761999</v>
      </c>
      <c r="V61" s="227">
        <v>1.0799382157355053</v>
      </c>
      <c r="W61" s="227">
        <f t="shared" si="5"/>
        <v>-8.1202851557885314E-2</v>
      </c>
    </row>
    <row r="62" spans="1:23">
      <c r="B62" s="123">
        <v>2006</v>
      </c>
      <c r="C62" s="46">
        <f>'Anual_2000-2019 (ref2010)'!F34</f>
        <v>1.0677427411909708</v>
      </c>
      <c r="D62" s="46">
        <f>'Anual_2000-2019 (ref2010)'!B34</f>
        <v>0.99843080052075917</v>
      </c>
      <c r="E62" s="46">
        <f>'Anual_2000-2019 (ref2010)'!C34</f>
        <v>0.92863890312910957</v>
      </c>
      <c r="F62" s="46">
        <f>'Anual_2000-2019 (ref2010)'!H10/'Anual_2000-2019 (ref2010)'!B10</f>
        <v>0.14374316302427639</v>
      </c>
      <c r="G62" s="46">
        <f>-('Anual_2000-2019 (ref2010)'!I10/'Anual_2000-2019 (ref2010)'!B10)</f>
        <v>0.11667383582921317</v>
      </c>
      <c r="H62" s="46">
        <f>'Anual_2000-2019 (ref2010)'!J10/'Anual_2000-2019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'Anual_2000-2019 (ref2010)'!D34</f>
        <v>1.0595768006859623</v>
      </c>
      <c r="Q62" s="299">
        <f t="shared" si="8"/>
        <v>2.4424906541753444E-15</v>
      </c>
      <c r="R62" s="100">
        <v>1.0356491005439612</v>
      </c>
      <c r="U62" s="227">
        <v>1.0192685129903269</v>
      </c>
      <c r="V62" s="227">
        <v>1.0595768006859598</v>
      </c>
      <c r="W62" s="227">
        <f t="shared" si="5"/>
        <v>-4.0308287695632883E-2</v>
      </c>
    </row>
    <row r="63" spans="1:23">
      <c r="B63" s="123">
        <v>2007</v>
      </c>
      <c r="C63" s="46">
        <f>'Anual_2000-2019 (ref2010)'!F35</f>
        <v>1.0643903808921129</v>
      </c>
      <c r="D63" s="46">
        <f>'Anual_2000-2019 (ref2010)'!B35</f>
        <v>0.98590122086160814</v>
      </c>
      <c r="E63" s="46">
        <f>'Anual_2000-2019 (ref2010)'!C35</f>
        <v>0.96839538260290525</v>
      </c>
      <c r="F63" s="46">
        <f>'Anual_2000-2019 (ref2010)'!H11/'Anual_2000-2019 (ref2010)'!B11</f>
        <v>0.13327675103855963</v>
      </c>
      <c r="G63" s="46">
        <f>-('Anual_2000-2019 (ref2010)'!I11/'Anual_2000-2019 (ref2010)'!B11)</f>
        <v>0.11964936266936636</v>
      </c>
      <c r="H63" s="46">
        <f>'Anual_2000-2019 (ref2010)'!J11/'Anual_2000-2019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'Anual_2000-2019 (ref2010)'!D35</f>
        <v>1.0630429858409842</v>
      </c>
      <c r="Q63" s="299">
        <f t="shared" si="8"/>
        <v>0</v>
      </c>
      <c r="R63" s="100">
        <v>1.0344020465722463</v>
      </c>
      <c r="U63" s="227">
        <v>1.0375083476385691</v>
      </c>
      <c r="V63" s="227">
        <v>1.0630429858409847</v>
      </c>
      <c r="W63" s="227">
        <f t="shared" si="5"/>
        <v>-2.5534638202415527E-2</v>
      </c>
    </row>
    <row r="64" spans="1:23">
      <c r="B64" s="123">
        <v>2008</v>
      </c>
      <c r="C64" s="46">
        <f>'Anual_2000-2019 (ref2010)'!F36</f>
        <v>1.0877855272217616</v>
      </c>
      <c r="D64" s="46">
        <f>'Anual_2000-2019 (ref2010)'!B36</f>
        <v>1.1561656714787751</v>
      </c>
      <c r="E64" s="46">
        <f>'Anual_2000-2019 (ref2010)'!C36</f>
        <v>1.1204626857665214</v>
      </c>
      <c r="F64" s="46">
        <f>'Anual_2000-2019 (ref2010)'!H12/'Anual_2000-2019 (ref2010)'!B12</f>
        <v>0.13534000513499714</v>
      </c>
      <c r="G64" s="46">
        <f>-('Anual_2000-2019 (ref2010)'!I12/'Anual_2000-2019 (ref2010)'!B12)</f>
        <v>0.13723568906100883</v>
      </c>
      <c r="H64" s="46">
        <f>'Anual_2000-2019 (ref2010)'!J12/'Anual_2000-2019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'Anual_2000-2019 (ref2010)'!D36</f>
        <v>1.0834575227612977</v>
      </c>
      <c r="Q64" s="299">
        <f t="shared" si="8"/>
        <v>0</v>
      </c>
      <c r="R64" s="100">
        <v>1.0545009158006129</v>
      </c>
      <c r="U64" s="227">
        <v>1.0957455043407316</v>
      </c>
      <c r="V64" s="227">
        <v>1.0834575227612984</v>
      </c>
      <c r="W64" s="227">
        <f t="shared" si="5"/>
        <v>1.2287981579433227E-2</v>
      </c>
    </row>
    <row r="65" spans="1:23">
      <c r="B65" s="123">
        <v>2009</v>
      </c>
      <c r="C65" s="46">
        <f>'Anual_2000-2019 (ref2010)'!F37</f>
        <v>1.0731348274594561</v>
      </c>
      <c r="D65" s="46">
        <f>'Anual_2000-2019 (ref2010)'!B37</f>
        <v>0.94690259658060627</v>
      </c>
      <c r="E65" s="46">
        <f>'Anual_2000-2019 (ref2010)'!C37</f>
        <v>0.95127919128727401</v>
      </c>
      <c r="F65" s="46">
        <f>'Anual_2000-2019 (ref2010)'!H13/'Anual_2000-2019 (ref2010)'!B13</f>
        <v>0.10851371130861109</v>
      </c>
      <c r="G65" s="46">
        <f>-('Anual_2000-2019 (ref2010)'!I13/'Anual_2000-2019 (ref2010)'!B13)</f>
        <v>0.11254604467103789</v>
      </c>
      <c r="H65" s="46">
        <f>'Anual_2000-2019 (ref2010)'!J13/'Anual_2000-2019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'Anual_2000-2019 (ref2010)'!D37</f>
        <v>1.0731874915465882</v>
      </c>
      <c r="Q65" s="299">
        <f t="shared" si="8"/>
        <v>-1.7763568394002505E-15</v>
      </c>
      <c r="R65" s="100">
        <v>1.05235382056754</v>
      </c>
      <c r="U65" s="227">
        <v>1.0814451277244501</v>
      </c>
      <c r="V65" s="227">
        <v>1.07318749154659</v>
      </c>
      <c r="W65" s="227">
        <f t="shared" si="5"/>
        <v>8.2576361778601282E-3</v>
      </c>
    </row>
    <row r="66" spans="1:23">
      <c r="B66" s="123">
        <v>2010</v>
      </c>
      <c r="C66" s="46">
        <f>'Anual_2000-2019 (ref2010)'!F38</f>
        <v>1.0842333833598186</v>
      </c>
      <c r="D66" s="46">
        <f>'Anual_2000-2019 (ref2010)'!B38</f>
        <v>1.0449033543555839</v>
      </c>
      <c r="E66" s="46">
        <f>'Anual_2000-2019 (ref2010)'!C38</f>
        <v>0.92293101747309525</v>
      </c>
      <c r="F66" s="46">
        <f>'Anual_2000-2019 (ref2010)'!H14/'Anual_2000-2019 (ref2010)'!B14</f>
        <v>0.10865584774696482</v>
      </c>
      <c r="G66" s="46">
        <f>-('Anual_2000-2019 (ref2010)'!I14/'Anual_2000-2019 (ref2010)'!B14)</f>
        <v>0.11906593337308442</v>
      </c>
      <c r="H66" s="46">
        <f>'Anual_2000-2019 (ref2010)'!J14/'Anual_2000-2019 (ref2010)'!B14</f>
        <v>1.0104100856261196</v>
      </c>
      <c r="I66" s="53">
        <f t="shared" si="2"/>
        <v>1.0955203457192917</v>
      </c>
      <c r="J66" s="53">
        <f t="shared" si="6"/>
        <v>0.10398650487056327</v>
      </c>
      <c r="K66" s="53">
        <f t="shared" si="7"/>
        <v>0.12900848613699925</v>
      </c>
      <c r="L66" s="53">
        <f t="shared" si="3"/>
        <v>-2.5021981266435983E-2</v>
      </c>
      <c r="M66" s="46">
        <f t="shared" si="4"/>
        <v>1.066584269233581</v>
      </c>
      <c r="O66" s="46">
        <f>'Anual_2000-2019 (ref2010)'!D38</f>
        <v>1.0665842692326255</v>
      </c>
      <c r="Q66" s="299">
        <f t="shared" si="8"/>
        <v>-9.5545793499240972E-13</v>
      </c>
      <c r="R66" s="279">
        <v>1.051082292740489</v>
      </c>
      <c r="U66" s="227">
        <v>1.1226500131261656</v>
      </c>
      <c r="V66" s="227">
        <v>1.066584269233581</v>
      </c>
      <c r="W66" s="227">
        <f t="shared" si="5"/>
        <v>5.6065743892584674E-2</v>
      </c>
    </row>
    <row r="67" spans="1:23">
      <c r="B67" s="123">
        <v>2011</v>
      </c>
      <c r="C67" s="46">
        <f>'Anual_2000-2019 (ref2010)'!F39</f>
        <v>1.083185922188201</v>
      </c>
      <c r="D67" s="46">
        <f>'Anual_2000-2019 (ref2010)'!B39</f>
        <v>1.1454296476904755</v>
      </c>
      <c r="E67" s="46">
        <f>'Anual_2000-2019 (ref2010)'!C39</f>
        <v>1.0680336354942979</v>
      </c>
      <c r="F67" s="46">
        <f>'Anual_2000-2019 (ref2010)'!H15/'Anual_2000-2019 (ref2010)'!B15</f>
        <v>0.11582512678280826</v>
      </c>
      <c r="G67" s="46">
        <f>-('Anual_2000-2019 (ref2010)'!I15/'Anual_2000-2019 (ref2010)'!B15)</f>
        <v>0.12351892499329355</v>
      </c>
      <c r="H67" s="46">
        <f>'Anual_2000-2019 (ref2010)'!J15/'Anual_2000-2019 (ref2010)'!B15</f>
        <v>1.0076937982104852</v>
      </c>
      <c r="I67" s="53">
        <f t="shared" si="2"/>
        <v>1.0915197360979554</v>
      </c>
      <c r="J67" s="53">
        <f t="shared" si="6"/>
        <v>0.10111937212062384</v>
      </c>
      <c r="K67" s="53">
        <f t="shared" si="7"/>
        <v>0.11565078185588004</v>
      </c>
      <c r="L67" s="53">
        <f t="shared" si="3"/>
        <v>-1.4531409735256198E-2</v>
      </c>
      <c r="M67" s="46">
        <f t="shared" si="4"/>
        <v>1.0746052152571637</v>
      </c>
      <c r="O67" s="46">
        <f>'Anual_2000-2019 (ref2010)'!D39</f>
        <v>1.0746052152571639</v>
      </c>
      <c r="Q67" s="299">
        <f t="shared" si="8"/>
        <v>0</v>
      </c>
      <c r="R67" s="279">
        <v>1.0677085789072054</v>
      </c>
      <c r="U67" s="227">
        <v>1.1072599545527335</v>
      </c>
      <c r="V67" s="227">
        <v>1.0746052152571637</v>
      </c>
      <c r="W67" s="227">
        <f t="shared" si="5"/>
        <v>3.2654739295569835E-2</v>
      </c>
    </row>
    <row r="68" spans="1:23">
      <c r="B68" s="123">
        <v>2012</v>
      </c>
      <c r="C68" s="46">
        <f>'Anual_2000-2019 (ref2010)'!F40</f>
        <v>1.0794312694206427</v>
      </c>
      <c r="D68" s="46">
        <f>'Anual_2000-2019 (ref2010)'!B40</f>
        <v>1.1202647693748262</v>
      </c>
      <c r="E68" s="46">
        <f>'Anual_2000-2019 (ref2010)'!C40</f>
        <v>1.1657974789593162</v>
      </c>
      <c r="F68" s="46">
        <f>'Anual_2000-2019 (ref2010)'!H16/'Anual_2000-2019 (ref2010)'!B16</f>
        <v>0.11877539067367844</v>
      </c>
      <c r="G68" s="46">
        <f>-('Anual_2000-2019 (ref2010)'!I16/'Anual_2000-2019 (ref2010)'!B16)</f>
        <v>0.13236734541285547</v>
      </c>
      <c r="H68" s="46">
        <f>'Anual_2000-2019 (ref2010)'!J16/'Anual_2000-2019 (ref2010)'!B16</f>
        <v>1.013591954739177</v>
      </c>
      <c r="I68" s="53">
        <f t="shared" si="2"/>
        <v>1.0941028503786605</v>
      </c>
      <c r="J68" s="53">
        <f t="shared" si="6"/>
        <v>0.10602439166230507</v>
      </c>
      <c r="K68" s="53">
        <f t="shared" si="7"/>
        <v>0.11354231571251734</v>
      </c>
      <c r="L68" s="53">
        <f t="shared" si="3"/>
        <v>-7.5179240502122741E-3</v>
      </c>
      <c r="M68" s="46">
        <f t="shared" si="4"/>
        <v>1.0852955873663479</v>
      </c>
      <c r="O68" s="46">
        <f>'Anual_2000-2019 (ref2010)'!D40</f>
        <v>1.0852955873663479</v>
      </c>
      <c r="Q68" s="299">
        <f t="shared" si="8"/>
        <v>0</v>
      </c>
      <c r="R68" s="279">
        <v>1.0671420958241207</v>
      </c>
      <c r="U68" s="227">
        <v>1.1022179326795891</v>
      </c>
      <c r="V68" s="227">
        <v>1.0852955873663479</v>
      </c>
      <c r="W68" s="227">
        <f t="shared" si="5"/>
        <v>1.6922345313241216E-2</v>
      </c>
    </row>
    <row r="69" spans="1:23">
      <c r="B69" s="234">
        <v>2013</v>
      </c>
      <c r="C69" s="46">
        <f>'Anual_2000-2019 (ref2010)'!F41</f>
        <v>1.0750456453204851</v>
      </c>
      <c r="D69" s="46">
        <f>'Anual_2000-2019 (ref2010)'!B41</f>
        <v>1.075057268752726</v>
      </c>
      <c r="E69" s="46">
        <f>'Anual_2000-2019 (ref2010)'!C41</f>
        <v>1.1013997740591683</v>
      </c>
      <c r="F69" s="46">
        <f>'Anual_2000-2019 (ref2010)'!H17/'Anual_2000-2019 (ref2010)'!B17</f>
        <v>0.11742230643262394</v>
      </c>
      <c r="G69" s="46">
        <f>-('Anual_2000-2019 (ref2010)'!I17/'Anual_2000-2019 (ref2010)'!B17)</f>
        <v>0.1404372668039483</v>
      </c>
      <c r="H69" s="46">
        <f>'Anual_2000-2019 (ref2010)'!J17/'Anual_2000-2019 (ref2010)'!B17</f>
        <v>1.0230149603713243</v>
      </c>
      <c r="I69" s="53">
        <f t="shared" ref="I69:I72" si="9">C69*H69</f>
        <v>1.0997877782449008</v>
      </c>
      <c r="J69" s="53">
        <f t="shared" si="6"/>
        <v>0.10922423376464073</v>
      </c>
      <c r="K69" s="53">
        <f t="shared" si="7"/>
        <v>0.12750798584820108</v>
      </c>
      <c r="L69" s="53">
        <f t="shared" ref="L69:L72" si="10">J69-K69</f>
        <v>-1.8283752083560353E-2</v>
      </c>
      <c r="M69" s="46">
        <f t="shared" ref="M69:M71" si="11">I69/(1-C69*(L69))</f>
        <v>1.0785872103497052</v>
      </c>
      <c r="O69" s="46">
        <f>'Anual_2000-2019 (ref2010)'!D41</f>
        <v>1.0785872103497052</v>
      </c>
      <c r="Q69" s="299">
        <f t="shared" si="8"/>
        <v>0</v>
      </c>
      <c r="R69" s="279">
        <v>1.0638162170088861</v>
      </c>
      <c r="U69" s="227">
        <v>1.1194436463024517</v>
      </c>
      <c r="V69" s="227">
        <v>1.0785872103497052</v>
      </c>
      <c r="W69" s="227">
        <f t="shared" ref="W69:W74" si="12">U69-V69</f>
        <v>4.0856435952746573E-2</v>
      </c>
    </row>
    <row r="70" spans="1:23">
      <c r="A70" s="27"/>
      <c r="B70" s="123">
        <v>2014</v>
      </c>
      <c r="C70" s="46">
        <f>'Anual_2000-2019 (ref2010)'!F42</f>
        <v>1.0784670974349482</v>
      </c>
      <c r="D70" s="46">
        <f>'Anual_2000-2019 (ref2010)'!B42</f>
        <v>1.032700771148154</v>
      </c>
      <c r="E70" s="46">
        <f>'Anual_2000-2019 (ref2010)'!C42</f>
        <v>1.0798582023568255</v>
      </c>
      <c r="F70" s="46">
        <f>'Anual_2000-2019 (ref2010)'!H18/'Anual_2000-2019 (ref2010)'!B18</f>
        <v>0.11011942820784318</v>
      </c>
      <c r="G70" s="46">
        <f>-('Anual_2000-2019 (ref2010)'!I18/'Anual_2000-2019 (ref2010)'!B18)</f>
        <v>0.13673462995805641</v>
      </c>
      <c r="H70" s="46">
        <f>'Anual_2000-2019 (ref2010)'!J18/'Anual_2000-2019 (ref2010)'!B18</f>
        <v>1.0266152017502133</v>
      </c>
      <c r="I70" s="53">
        <f t="shared" si="9"/>
        <v>1.1071707168141462</v>
      </c>
      <c r="J70" s="53">
        <f t="shared" si="6"/>
        <v>0.10663246439277148</v>
      </c>
      <c r="K70" s="53">
        <f t="shared" si="7"/>
        <v>0.12662276367362738</v>
      </c>
      <c r="L70" s="53">
        <f t="shared" si="10"/>
        <v>-1.9990299280855897E-2</v>
      </c>
      <c r="M70" s="46">
        <f t="shared" si="11"/>
        <v>1.0838050928286409</v>
      </c>
      <c r="O70" s="46">
        <f>'Anual_2000-2019 (ref2010)'!D42</f>
        <v>1.0838050928286407</v>
      </c>
      <c r="Q70" s="299">
        <f t="shared" si="8"/>
        <v>0</v>
      </c>
      <c r="R70" s="279">
        <v>1.0803280004154294</v>
      </c>
      <c r="U70" s="227">
        <v>1.1287295968564268</v>
      </c>
      <c r="V70" s="227">
        <v>1.0838050928286409</v>
      </c>
      <c r="W70" s="227">
        <f t="shared" si="12"/>
        <v>4.4924504027785916E-2</v>
      </c>
    </row>
    <row r="71" spans="1:23">
      <c r="A71" s="122" t="s">
        <v>80</v>
      </c>
      <c r="B71" s="123">
        <v>2015</v>
      </c>
      <c r="C71" s="46">
        <f>'Anual_2000-2019 (ref2010)'!F43</f>
        <v>1.0756617501293944</v>
      </c>
      <c r="D71" s="46">
        <f>'Anual_2000-2019 (ref2010)'!B43</f>
        <v>1.1378327765298122</v>
      </c>
      <c r="E71" s="46">
        <f>'Anual_2000-2019 (ref2010)'!C43</f>
        <v>1.2427000328883815</v>
      </c>
      <c r="F71" s="46">
        <f>'Anual_2000-2019 (ref2010)'!H19/'Anual_2000-2019 (ref2010)'!B19</f>
        <v>0.12900191417740489</v>
      </c>
      <c r="G71" s="46">
        <f>-('Anual_2000-2019 (ref2010)'!I19/'Anual_2000-2019 (ref2010)'!B19)</f>
        <v>0.14053434519938751</v>
      </c>
      <c r="H71" s="46">
        <f>'Anual_2000-2019 (ref2010)'!J19/'Anual_2000-2019 (ref2010)'!B19</f>
        <v>1.0115324310219826</v>
      </c>
      <c r="I71" s="53">
        <f t="shared" si="9"/>
        <v>1.0880667450657466</v>
      </c>
      <c r="J71" s="53">
        <f t="shared" ref="J71" si="13">F71/D71</f>
        <v>0.11337510822182308</v>
      </c>
      <c r="K71" s="53">
        <f t="shared" ref="K71" si="14">G71/E71</f>
        <v>0.11308790655838842</v>
      </c>
      <c r="L71" s="53">
        <f t="shared" si="10"/>
        <v>2.8720166343465525E-4</v>
      </c>
      <c r="M71" s="46">
        <f t="shared" si="11"/>
        <v>1.0884029874075856</v>
      </c>
      <c r="O71" s="46">
        <f>'Anual_2000-2019 (ref2010)'!D43</f>
        <v>1.0884029874075856</v>
      </c>
      <c r="Q71" s="299">
        <f t="shared" si="8"/>
        <v>0</v>
      </c>
      <c r="R71" s="212" t="s">
        <v>157</v>
      </c>
      <c r="U71" s="227">
        <v>1.0877578132218164</v>
      </c>
      <c r="V71" s="227">
        <v>1.0884029874075856</v>
      </c>
      <c r="W71" s="227">
        <f t="shared" si="12"/>
        <v>-6.4517418576914842E-4</v>
      </c>
    </row>
    <row r="72" spans="1:23">
      <c r="B72" s="123">
        <v>2016</v>
      </c>
      <c r="C72" s="46">
        <f>'Anual_2000-2019 (ref2010)'!F44</f>
        <v>1.08103604357025</v>
      </c>
      <c r="D72" s="46">
        <f>'Anual_2000-2019 (ref2010)'!B44</f>
        <v>1.0018368403781865</v>
      </c>
      <c r="E72" s="46">
        <f>'Anual_2000-2019 (ref2010)'!C44</f>
        <v>1.0013991419831283</v>
      </c>
      <c r="F72" s="46">
        <f>'Anual_2000-2019 (ref2010)'!H20/'Anual_2000-2019 (ref2010)'!B20</f>
        <v>0.12466679044388808</v>
      </c>
      <c r="G72" s="46">
        <f>-('Anual_2000-2019 (ref2010)'!I20/'Anual_2000-2019 (ref2010)'!B20)</f>
        <v>0.12067003034456006</v>
      </c>
      <c r="H72" s="46">
        <f>'Anual_2000-2019 (ref2010)'!J20/'Anual_2000-2019 (ref2010)'!B20</f>
        <v>0.99600323990067197</v>
      </c>
      <c r="I72" s="53">
        <f t="shared" si="9"/>
        <v>1.0767154018453728</v>
      </c>
      <c r="J72" s="53">
        <f t="shared" ref="J72" si="15">F72/D72</f>
        <v>0.12443821730175866</v>
      </c>
      <c r="K72" s="53">
        <f t="shared" ref="K72" si="16">G72/E72</f>
        <v>0.12050143173239619</v>
      </c>
      <c r="L72" s="53">
        <f t="shared" si="10"/>
        <v>3.936785569362472E-3</v>
      </c>
      <c r="M72" s="46">
        <f t="shared" ref="M72" si="17">I72/(1-C72*(L72))</f>
        <v>1.0813172795972217</v>
      </c>
      <c r="O72" s="46">
        <f>'Anual_2000-2019 (ref2010)'!D44</f>
        <v>1.0813172795972217</v>
      </c>
      <c r="Q72" s="299">
        <f t="shared" ref="Q72" si="18">O72-M72</f>
        <v>0</v>
      </c>
      <c r="R72" s="212" t="s">
        <v>157</v>
      </c>
      <c r="U72" s="227">
        <v>1.0877578132218164</v>
      </c>
      <c r="V72" s="227">
        <v>1.0884029874075856</v>
      </c>
      <c r="W72" s="227">
        <f t="shared" ref="W72" si="19">U72-V72</f>
        <v>-6.4517418576914842E-4</v>
      </c>
    </row>
    <row r="73" spans="1:23">
      <c r="B73" s="123">
        <v>2017</v>
      </c>
      <c r="C73" s="46">
        <f>'Anual_2000-2019 (ref2010)'!F45</f>
        <v>1.0367138451288935</v>
      </c>
      <c r="D73" s="46">
        <f>'Anual_2000-2019 (ref2010)'!B45</f>
        <v>1.0054772100011831</v>
      </c>
      <c r="E73" s="46">
        <f>'Anual_2000-2019 (ref2010)'!C45</f>
        <v>0.96259545294084858</v>
      </c>
      <c r="F73" s="46">
        <f>'Anual_2000-2019 (ref2010)'!H21/'Anual_2000-2019 (ref2010)'!B21</f>
        <v>0.12518967868548361</v>
      </c>
      <c r="G73" s="46">
        <f>-('Anual_2000-2019 (ref2010)'!I21/'Anual_2000-2019 (ref2010)'!B21)</f>
        <v>0.11800766504608093</v>
      </c>
      <c r="H73" s="46">
        <f>'Anual_2000-2019 (ref2010)'!J21/'Anual_2000-2019 (ref2010)'!B21</f>
        <v>0.99281798636059726</v>
      </c>
      <c r="I73" s="53">
        <f t="shared" ref="I73:I74" si="20">C73*H73</f>
        <v>1.0292681521530203</v>
      </c>
      <c r="J73" s="53">
        <f t="shared" ref="J73:J74" si="21">F73/D73</f>
        <v>0.12450772373581327</v>
      </c>
      <c r="K73" s="53">
        <f t="shared" ref="K73:K74" si="22">G73/E73</f>
        <v>0.12259320848187352</v>
      </c>
      <c r="L73" s="53">
        <f t="shared" ref="L73:L74" si="23">J73-K73</f>
        <v>1.9145152539397498E-3</v>
      </c>
      <c r="M73" s="46">
        <f t="shared" ref="M73:M74" si="24">I73/(1-C73*(L73))</f>
        <v>1.0313151109957877</v>
      </c>
      <c r="O73" s="46">
        <f>'Anual_2000-2019 (ref2010)'!D45</f>
        <v>1.0313151109957877</v>
      </c>
      <c r="Q73" s="299">
        <f t="shared" ref="Q73:Q74" si="25">O73-M73</f>
        <v>0</v>
      </c>
      <c r="R73" s="212" t="s">
        <v>157</v>
      </c>
      <c r="U73" s="227">
        <v>1.0246383496499418</v>
      </c>
      <c r="V73" s="227">
        <v>1.0327829210056587</v>
      </c>
      <c r="W73" s="227">
        <f t="shared" si="12"/>
        <v>-8.1445713557168897E-3</v>
      </c>
    </row>
    <row r="74" spans="1:23">
      <c r="B74" s="123">
        <v>2018</v>
      </c>
      <c r="C74" s="46">
        <f>'Anual_2000-2019 (ref2010)'!F46</f>
        <v>1.0449353433164124</v>
      </c>
      <c r="D74" s="46">
        <f>'Anual_2000-2019 (ref2010)'!B46</f>
        <v>1.1949142564717101</v>
      </c>
      <c r="E74" s="46">
        <f>'Anual_2000-2019 (ref2010)'!C46</f>
        <v>1.191285415539544</v>
      </c>
      <c r="F74" s="46">
        <f>'Anual_2000-2019 (ref2010)'!H22/'Anual_2000-2019 (ref2010)'!B22</f>
        <v>0.14634999495298567</v>
      </c>
      <c r="G74" s="46">
        <f>-('Anual_2000-2019 (ref2010)'!I22/'Anual_2000-2019 (ref2010)'!B22)</f>
        <v>0.14241203882103459</v>
      </c>
      <c r="H74" s="46">
        <f>'Anual_2000-2019 (ref2010)'!J22/'Anual_2000-2019 (ref2010)'!B22</f>
        <v>0.99606204386804886</v>
      </c>
      <c r="I74" s="53">
        <f t="shared" si="20"/>
        <v>1.040820433773707</v>
      </c>
      <c r="J74" s="53">
        <f t="shared" si="21"/>
        <v>0.12247740301059044</v>
      </c>
      <c r="K74" s="53">
        <f t="shared" si="22"/>
        <v>0.11954485210963058</v>
      </c>
      <c r="L74" s="53">
        <f t="shared" si="23"/>
        <v>2.9325509009598683E-3</v>
      </c>
      <c r="M74" s="46">
        <f t="shared" si="24"/>
        <v>1.0440196504191157</v>
      </c>
      <c r="O74" s="46">
        <f>'Anual_2000-2019 (ref2010)'!D46</f>
        <v>1.0440196504191157</v>
      </c>
      <c r="Q74" s="299">
        <f t="shared" si="25"/>
        <v>0</v>
      </c>
      <c r="R74" s="212" t="s">
        <v>157</v>
      </c>
      <c r="U74" s="227">
        <v>0.96151888607806701</v>
      </c>
      <c r="V74" s="227">
        <v>0.97716285460373198</v>
      </c>
      <c r="W74" s="227">
        <f t="shared" si="12"/>
        <v>-1.5643968525664964E-2</v>
      </c>
    </row>
    <row r="75" spans="1:23">
      <c r="B75" s="123">
        <v>2019</v>
      </c>
      <c r="C75" s="46">
        <f>'Anual_2000-2019 (ref2010)'!F47</f>
        <v>1.0422425886990689</v>
      </c>
      <c r="D75" s="46">
        <f>'Anual_2000-2019 (ref2010)'!B47</f>
        <v>1.0448147777332799</v>
      </c>
      <c r="E75" s="46">
        <f>'Anual_2000-2019 (ref2010)'!C47</f>
        <v>1.0795555054285562</v>
      </c>
      <c r="F75" s="46">
        <f>'Anual_2000-2019 (ref2010)'!H23/'Anual_2000-2019 (ref2010)'!B23</f>
        <v>0.14122919190362168</v>
      </c>
      <c r="G75" s="46">
        <f>-('Anual_2000-2019 (ref2010)'!I23/'Anual_2000-2019 (ref2010)'!B23)</f>
        <v>0.14767338676225933</v>
      </c>
      <c r="H75" s="46">
        <f>'Anual_2000-2019 (ref2010)'!J23/'Anual_2000-2019 (ref2010)'!B23</f>
        <v>1.0064441948586376</v>
      </c>
      <c r="I75" s="53">
        <f t="shared" ref="I75" si="26">C75*H75</f>
        <v>1.0489590030306166</v>
      </c>
      <c r="J75" s="53">
        <f t="shared" ref="J75" si="27">F75/D75</f>
        <v>0.13517151069591268</v>
      </c>
      <c r="K75" s="53">
        <f t="shared" ref="K75" si="28">G75/E75</f>
        <v>0.13679091627960041</v>
      </c>
      <c r="L75" s="53">
        <f t="shared" ref="L75" si="29">J75-K75</f>
        <v>-1.6194055836877275E-3</v>
      </c>
      <c r="M75" s="46">
        <f t="shared" ref="M75" si="30">I75/(1-C75*(L75))</f>
        <v>1.047191539047754</v>
      </c>
      <c r="O75" s="46">
        <f>'Anual_2000-2019 (ref2010)'!D47</f>
        <v>1.0471915390477542</v>
      </c>
      <c r="Q75" s="299">
        <f t="shared" ref="Q75" si="31">O75-M75</f>
        <v>0</v>
      </c>
      <c r="R75" s="212" t="s">
        <v>157</v>
      </c>
      <c r="U75" s="227">
        <v>0.89839942250619198</v>
      </c>
      <c r="V75" s="227">
        <v>0.92154278820180602</v>
      </c>
      <c r="W75" s="227">
        <f t="shared" ref="W75" si="32">U75-V75</f>
        <v>-2.3143365695614038E-2</v>
      </c>
    </row>
    <row r="76" spans="1:23">
      <c r="B76" s="122">
        <v>2020</v>
      </c>
      <c r="C76" s="46">
        <f>'Trimestral_1996-2021 (ref2010)'!L58</f>
        <v>1.0514022238941894</v>
      </c>
      <c r="D76" s="46">
        <f>'Trimestral_1996-2021 (ref2010)'!B58</f>
        <v>1.224402590260963</v>
      </c>
      <c r="E76" s="46">
        <f>'Trimestral_1996-2021 (ref2010)'!C58</f>
        <v>1.2217344177041414</v>
      </c>
      <c r="F76" s="46">
        <f>'Trimestral_1996-2021 (ref2010)'!F28/'Trimestral_1996-2021 (ref2010)'!B28</f>
        <v>0.16795068432704977</v>
      </c>
      <c r="G76" s="46">
        <f>'Trimestral_1996-2021 (ref2010)'!G28/'Trimestral_1996-2021 (ref2010)'!B28</f>
        <v>0.16095383672036073</v>
      </c>
      <c r="H76" s="46">
        <f>'Trimestral_1996-2021 (ref2010)'!H28/'Trimestral_1996-2021 (ref2010)'!B28</f>
        <v>0.99976963572208033</v>
      </c>
      <c r="I76" s="53">
        <f t="shared" ref="I76" si="33">C76*H76</f>
        <v>1.0511600183800789</v>
      </c>
      <c r="J76" s="53">
        <f t="shared" ref="J76" si="34">F76/D76</f>
        <v>0.13716949446444213</v>
      </c>
      <c r="K76" s="53">
        <f t="shared" ref="K76" si="35">G76/E76</f>
        <v>0.13174208272107282</v>
      </c>
      <c r="L76" s="53">
        <f t="shared" ref="L76" si="36">J76-K76</f>
        <v>5.4274117433693037E-3</v>
      </c>
      <c r="M76" s="46">
        <f t="shared" ref="M76" si="37">I76/(1-C76*(L76))</f>
        <v>1.0571927755986175</v>
      </c>
      <c r="O76" s="46">
        <f>'Trimestral_1996-2021 (ref2010)'!J58</f>
        <v>1.0517064085644563</v>
      </c>
      <c r="Q76" s="301">
        <f t="shared" ref="Q76" si="38">O76-M76</f>
        <v>-5.4863670341611659E-3</v>
      </c>
      <c r="R76" s="212" t="s">
        <v>157</v>
      </c>
      <c r="U76" s="227">
        <v>1.0246383496499418</v>
      </c>
      <c r="V76" s="227">
        <v>1.0327829210056587</v>
      </c>
      <c r="W76" s="227">
        <f t="shared" ref="W76" si="39">U76-V76</f>
        <v>-8.1445713557168897E-3</v>
      </c>
    </row>
    <row r="77" spans="1:23">
      <c r="B77" s="122">
        <v>2021</v>
      </c>
      <c r="C77" s="46">
        <f>'Trimestral_1996-2021 (ref2010)'!L59</f>
        <v>0.82734716464176472</v>
      </c>
      <c r="D77" s="46">
        <f>'Trimestral_1996-2021 (ref2010)'!B59</f>
        <v>1.0016432506065629</v>
      </c>
      <c r="E77" s="46">
        <f>'Trimestral_1996-2021 (ref2010)'!C59</f>
        <v>0.8996906467349679</v>
      </c>
      <c r="F77" s="46">
        <f>'Trimestral_1996-2021 (ref2010)'!F29/'Trimestral_1996-2021 (ref2010)'!B29</f>
        <v>0.20313092120087689</v>
      </c>
      <c r="G77" s="46">
        <f>'Trimestral_1996-2021 (ref2010)'!G29/'Trimestral_1996-2021 (ref2010)'!B29</f>
        <v>0.18569821597003108</v>
      </c>
      <c r="H77" s="46">
        <f>'Trimestral_1996-2021 (ref2010)'!H29/'Trimestral_1996-2021 (ref2010)'!B29</f>
        <v>0.97284737023286771</v>
      </c>
      <c r="I77" s="53">
        <f t="shared" ref="I77" si="40">C77*H77</f>
        <v>0.8048825133913603</v>
      </c>
      <c r="J77" s="53">
        <f t="shared" ref="J77" si="41">F77/D77</f>
        <v>0.20279767380039485</v>
      </c>
      <c r="K77" s="53">
        <f t="shared" ref="K77" si="42">G77/E77</f>
        <v>0.20640229688275766</v>
      </c>
      <c r="L77" s="53">
        <f t="shared" ref="L77" si="43">J77-K77</f>
        <v>-3.6046230823628123E-3</v>
      </c>
      <c r="M77" s="46">
        <f t="shared" ref="M77" si="44">I77/(1-C77*(L77))</f>
        <v>0.80248926995514835</v>
      </c>
      <c r="O77" s="46">
        <f>'Trimestral_1996-2021 (ref2010)'!J59</f>
        <v>0.79854929065012636</v>
      </c>
      <c r="Q77" s="301">
        <f t="shared" ref="Q77" si="45">O77-M77</f>
        <v>-3.93997930502199E-3</v>
      </c>
      <c r="R77" s="212" t="s">
        <v>157</v>
      </c>
      <c r="U77" s="227">
        <v>1.0246383496499418</v>
      </c>
      <c r="V77" s="227">
        <v>1.0327829210056587</v>
      </c>
      <c r="W77" s="227">
        <f t="shared" ref="W77" si="46">U77-V77</f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U76"/>
  <sheetViews>
    <sheetView workbookViewId="0">
      <pane xSplit="2" ySplit="1" topLeftCell="C55" activePane="bottomRight" state="frozen"/>
      <selection activeCell="U5" sqref="U5"/>
      <selection pane="topRight" activeCell="U5" sqref="U5"/>
      <selection pane="bottomLeft" activeCell="U5" sqref="U5"/>
      <selection pane="bottomRight" activeCell="F78" sqref="F78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</cols>
  <sheetData>
    <row r="1" spans="1:20" s="1" customFormat="1" ht="51.75">
      <c r="B1" s="112"/>
      <c r="C1" s="219" t="s">
        <v>108</v>
      </c>
      <c r="D1" s="113" t="s">
        <v>118</v>
      </c>
      <c r="E1" s="113" t="s">
        <v>76</v>
      </c>
      <c r="F1" s="113" t="s">
        <v>75</v>
      </c>
      <c r="G1" s="113" t="s">
        <v>85</v>
      </c>
      <c r="H1" s="248" t="s">
        <v>74</v>
      </c>
      <c r="I1" s="248" t="s">
        <v>77</v>
      </c>
      <c r="J1" s="248" t="s">
        <v>78</v>
      </c>
      <c r="K1" s="248" t="s">
        <v>46</v>
      </c>
      <c r="L1" s="113" t="s">
        <v>47</v>
      </c>
      <c r="M1" s="113" t="s">
        <v>86</v>
      </c>
      <c r="N1" s="248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129</v>
      </c>
      <c r="T1" s="113" t="s">
        <v>129</v>
      </c>
    </row>
    <row r="2" spans="1:20" s="1" customFormat="1">
      <c r="A2" s="157" t="s">
        <v>83</v>
      </c>
      <c r="B2" s="118">
        <v>1947</v>
      </c>
      <c r="C2" s="218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0">
      <c r="A3" s="117"/>
      <c r="B3" s="119">
        <v>1948</v>
      </c>
      <c r="C3" s="176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(ref1987)'!AH5)</f>
        <v>7.8687756170928635E-6</v>
      </c>
      <c r="I3" s="147">
        <f>('Anual_1947-1989 (ref1987)'!H5/'Anual_1947-1989 (ref1987)'!AH5)</f>
        <v>7.1845342590847883E-6</v>
      </c>
      <c r="J3" s="147">
        <f>(D3-E3+F3+H3-I3)</f>
        <v>7.0955828825437401E-5</v>
      </c>
      <c r="K3" s="147">
        <f>(J3-D3)</f>
        <v>-2.4944390183532399E-7</v>
      </c>
      <c r="L3" s="150">
        <f>(K3/D3)</f>
        <v>-3.5031661600501548E-3</v>
      </c>
      <c r="M3" s="150">
        <f>('Anual_1947-1989 (ref1987)'!Z5-1)</f>
        <v>9.6999999999999975E-2</v>
      </c>
      <c r="N3" s="150">
        <f>('Anual_1947-1989 (ref1987)'!BG5-1)</f>
        <v>9.3157026722424874E-2</v>
      </c>
      <c r="O3" s="150">
        <f>(N3-M3)</f>
        <v>-3.8429732775751013E-3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109.31570267224248</v>
      </c>
      <c r="S3" s="153">
        <f t="shared" ref="S3:S66" si="0">(R3/Q3)*100</f>
        <v>99.649683383994969</v>
      </c>
      <c r="T3" s="150">
        <f>(S3/S2)-1</f>
        <v>-3.5031661600503083E-3</v>
      </c>
    </row>
    <row r="4" spans="1:20">
      <c r="A4" s="117"/>
      <c r="B4" s="119">
        <v>1949</v>
      </c>
      <c r="C4" s="176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(ref1987)'!AH6)</f>
        <v>7.2189246751307949E-6</v>
      </c>
      <c r="I4" s="147">
        <f>('Anual_1947-1989 (ref1987)'!H6/'Anual_1947-1989 (ref1987)'!AH6)</f>
        <v>7.1181954936173417E-6</v>
      </c>
      <c r="J4" s="147">
        <f t="shared" ref="J4:J67" si="2">(D4-E4+F4+H4-I4)</f>
        <v>8.1221296693680882E-5</v>
      </c>
      <c r="K4" s="147">
        <f t="shared" ref="K4:K67" si="3">(J4-D4)</f>
        <v>-4.0851245009356288E-9</v>
      </c>
      <c r="L4" s="150">
        <f t="shared" ref="L4:L67" si="4">(K4/D4)</f>
        <v>-5.0293694033718877E-5</v>
      </c>
      <c r="M4" s="150">
        <f>('Anual_1947-1989 (ref1987)'!Z6-1)</f>
        <v>7.6999999999999957E-2</v>
      </c>
      <c r="N4" s="150">
        <f>('Anual_1947-1989 (ref1987)'!BG6-1)</f>
        <v>7.6945833691525634E-2</v>
      </c>
      <c r="O4" s="150">
        <f t="shared" ref="O4:O67" si="5">(N4-M4)</f>
        <v>-5.4166308474323799E-5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>R3*(N4+1)</f>
        <v>117.72709054993311</v>
      </c>
      <c r="S4" s="153">
        <f>(R4/Q4)*100</f>
        <v>99.644671633308292</v>
      </c>
      <c r="T4" s="150">
        <f t="shared" ref="T4:T67" si="7">(S4/S3)-1</f>
        <v>-5.0293694033753944E-5</v>
      </c>
    </row>
    <row r="5" spans="1:20">
      <c r="A5" s="117"/>
      <c r="B5" s="119">
        <v>1950</v>
      </c>
      <c r="C5" s="176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(ref1987)'!AH7)</f>
        <v>9.0028089021798182E-6</v>
      </c>
      <c r="I5" s="147">
        <f>('Anual_1947-1989 (ref1987)'!H7/'Anual_1947-1989 (ref1987)'!AH7)</f>
        <v>7.4386143052759878E-6</v>
      </c>
      <c r="J5" s="147">
        <f t="shared" si="2"/>
        <v>9.7849062006317335E-5</v>
      </c>
      <c r="K5" s="147">
        <f t="shared" si="3"/>
        <v>3.9038983699536841E-6</v>
      </c>
      <c r="L5" s="150">
        <f t="shared" si="4"/>
        <v>4.1555075523255457E-2</v>
      </c>
      <c r="M5" s="150">
        <f>('Anual_1947-1989 (ref1987)'!Z7-1)</f>
        <v>6.800000000000006E-2</v>
      </c>
      <c r="N5" s="150">
        <f>('Anual_1947-1989 (ref1987)'!BG7-1)</f>
        <v>0.11238082065883681</v>
      </c>
      <c r="O5" s="150">
        <f t="shared" si="5"/>
        <v>4.438082065883675E-2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130.95735759971177</v>
      </c>
      <c r="S5" s="153">
        <f t="shared" si="0"/>
        <v>103.78541348852038</v>
      </c>
      <c r="T5" s="150">
        <f t="shared" si="7"/>
        <v>4.1555075523255214E-2</v>
      </c>
    </row>
    <row r="6" spans="1:20">
      <c r="A6" s="117"/>
      <c r="B6" s="119">
        <v>1951</v>
      </c>
      <c r="C6" s="176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(ref1987)'!AH8)</f>
        <v>1.0198437538146169E-5</v>
      </c>
      <c r="I6" s="147">
        <f>('Anual_1947-1989 (ref1987)'!H8/'Anual_1947-1989 (ref1987)'!AH8)</f>
        <v>1.1964137171616254E-5</v>
      </c>
      <c r="J6" s="147">
        <f t="shared" si="2"/>
        <v>1.0618552278523535E-4</v>
      </c>
      <c r="K6" s="147">
        <f t="shared" si="3"/>
        <v>-1.1939317602192059E-6</v>
      </c>
      <c r="L6" s="150">
        <f t="shared" si="4"/>
        <v>-1.111881006728159E-2</v>
      </c>
      <c r="M6" s="150">
        <f>('Anual_1947-1989 (ref1987)'!Z8-1)</f>
        <v>4.9000000000000155E-2</v>
      </c>
      <c r="N6" s="150">
        <f>('Anual_1947-1989 (ref1987)'!BG8-1)</f>
        <v>3.7336368239421658E-2</v>
      </c>
      <c r="O6" s="150">
        <f t="shared" si="5"/>
        <v>-1.1663631760578497E-2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135.84682972671624</v>
      </c>
      <c r="S6" s="153">
        <f t="shared" si="0"/>
        <v>102.63144318818722</v>
      </c>
      <c r="T6" s="150">
        <f t="shared" si="7"/>
        <v>-1.111881006728177E-2</v>
      </c>
    </row>
    <row r="7" spans="1:20">
      <c r="A7" s="117"/>
      <c r="B7" s="119">
        <v>1952</v>
      </c>
      <c r="C7" s="176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(ref1987)'!AH9)</f>
        <v>9.563836368080754E-6</v>
      </c>
      <c r="I7" s="147">
        <f>('Anual_1947-1989 (ref1987)'!H9/'Anual_1947-1989 (ref1987)'!AH9)</f>
        <v>1.3356392169216225E-5</v>
      </c>
      <c r="J7" s="147">
        <f t="shared" si="2"/>
        <v>1.3527881648919742E-4</v>
      </c>
      <c r="K7" s="147">
        <f t="shared" si="3"/>
        <v>-8.1660169262074951E-7</v>
      </c>
      <c r="L7" s="150">
        <f t="shared" si="4"/>
        <v>-6.0002144343301953E-3</v>
      </c>
      <c r="M7" s="150">
        <f>('Anual_1947-1989 (ref1987)'!Z9-1)</f>
        <v>7.2999999999999954E-2</v>
      </c>
      <c r="N7" s="150">
        <f>('Anual_1947-1989 (ref1987)'!BG9-1)</f>
        <v>6.6561769911963831E-2</v>
      </c>
      <c r="O7" s="150">
        <f t="shared" si="5"/>
        <v>-6.4382300880361232E-3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144.88903515025567</v>
      </c>
      <c r="S7" s="153">
        <f t="shared" si="0"/>
        <v>102.01563252135337</v>
      </c>
      <c r="T7" s="150">
        <f t="shared" si="7"/>
        <v>-6.0002144343297426E-3</v>
      </c>
    </row>
    <row r="8" spans="1:20">
      <c r="A8" s="117"/>
      <c r="B8" s="119">
        <v>1953</v>
      </c>
      <c r="C8" s="176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(ref1987)'!AH10)</f>
        <v>1.0362610746225979E-5</v>
      </c>
      <c r="I8" s="147">
        <f>('Anual_1947-1989 (ref1987)'!H10/'Anual_1947-1989 (ref1987)'!AH10)</f>
        <v>8.7905738218759108E-6</v>
      </c>
      <c r="J8" s="147">
        <f t="shared" si="2"/>
        <v>1.5704328050395103E-4</v>
      </c>
      <c r="K8" s="147">
        <f t="shared" si="3"/>
        <v>8.6895323122377841E-7</v>
      </c>
      <c r="L8" s="150">
        <f t="shared" si="4"/>
        <v>5.5639953531307689E-3</v>
      </c>
      <c r="M8" s="150">
        <f>('Anual_1947-1989 (ref1987)'!Z10-1)</f>
        <v>4.6999999999999931E-2</v>
      </c>
      <c r="N8" s="150">
        <f>('Anual_1947-1989 (ref1987)'!BG10-1)</f>
        <v>5.282550313472778E-2</v>
      </c>
      <c r="O8" s="150">
        <f t="shared" si="5"/>
        <v>5.8255031347278496E-3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152.54287133077318</v>
      </c>
      <c r="S8" s="153">
        <f t="shared" si="0"/>
        <v>102.58324702664885</v>
      </c>
      <c r="T8" s="150">
        <f t="shared" si="7"/>
        <v>5.5639953531305686E-3</v>
      </c>
    </row>
    <row r="9" spans="1:20">
      <c r="A9" s="117"/>
      <c r="B9" s="119">
        <v>1954</v>
      </c>
      <c r="C9" s="176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(ref1987)'!AH11)</f>
        <v>1.2965171012576859E-5</v>
      </c>
      <c r="I9" s="147">
        <f>('Anual_1947-1989 (ref1987)'!H11/'Anual_1947-1989 (ref1987)'!AH11)</f>
        <v>1.3254572151250449E-5</v>
      </c>
      <c r="J9" s="147">
        <f t="shared" si="2"/>
        <v>1.9424604427771395E-4</v>
      </c>
      <c r="K9" s="147">
        <f t="shared" si="3"/>
        <v>2.3620442777139573E-6</v>
      </c>
      <c r="L9" s="150">
        <f t="shared" si="4"/>
        <v>1.230975108770902E-2</v>
      </c>
      <c r="M9" s="150">
        <f>('Anual_1947-1989 (ref1987)'!Z11-1)</f>
        <v>7.8000000000000069E-2</v>
      </c>
      <c r="N9" s="150">
        <f>('Anual_1947-1989 (ref1987)'!BG11-1)</f>
        <v>9.1269911672550386E-2</v>
      </c>
      <c r="O9" s="150">
        <f t="shared" si="5"/>
        <v>1.3269911672550316E-2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166.46544572341006</v>
      </c>
      <c r="S9" s="153">
        <f t="shared" si="0"/>
        <v>103.84602126331586</v>
      </c>
      <c r="T9" s="150">
        <f t="shared" si="7"/>
        <v>1.2309751087709042E-2</v>
      </c>
    </row>
    <row r="10" spans="1:20">
      <c r="A10" s="117"/>
      <c r="B10" s="119">
        <v>1955</v>
      </c>
      <c r="C10" s="176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(ref1987)'!AH12)</f>
        <v>1.9899904011167625E-5</v>
      </c>
      <c r="I10" s="147">
        <f>('Anual_1947-1989 (ref1987)'!H12/'Anual_1947-1989 (ref1987)'!AH12)</f>
        <v>1.7849028235459528E-5</v>
      </c>
      <c r="J10" s="147">
        <f t="shared" si="2"/>
        <v>2.6107007726084157E-4</v>
      </c>
      <c r="K10" s="147">
        <f t="shared" si="3"/>
        <v>-4.4810500118856646E-6</v>
      </c>
      <c r="L10" s="150">
        <f t="shared" si="4"/>
        <v>-1.687452829858832E-2</v>
      </c>
      <c r="M10" s="150">
        <f>('Anual_1947-1989 (ref1987)'!Z12-1)</f>
        <v>8.8000000000000078E-2</v>
      </c>
      <c r="N10" s="150">
        <f>('Anual_1947-1989 (ref1987)'!BG12-1)</f>
        <v>6.9640513211135957E-2</v>
      </c>
      <c r="O10" s="150">
        <f t="shared" si="5"/>
        <v>-1.8359486788864121E-2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178.05818479550882</v>
      </c>
      <c r="S10" s="153">
        <f t="shared" si="0"/>
        <v>102.09366863881222</v>
      </c>
      <c r="T10" s="150">
        <f t="shared" si="7"/>
        <v>-1.6874528298588487E-2</v>
      </c>
    </row>
    <row r="11" spans="1:20">
      <c r="A11" s="117"/>
      <c r="B11" s="119">
        <v>1956</v>
      </c>
      <c r="C11" s="176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(ref1987)'!AH13)</f>
        <v>2.0577956828253012E-5</v>
      </c>
      <c r="I11" s="147">
        <f>('Anual_1947-1989 (ref1987)'!H13/'Anual_1947-1989 (ref1987)'!AH13)</f>
        <v>1.7680485895539224E-5</v>
      </c>
      <c r="J11" s="147">
        <f t="shared" si="2"/>
        <v>3.0420488190502197E-4</v>
      </c>
      <c r="K11" s="147">
        <f t="shared" si="3"/>
        <v>-6.4104536770531609E-7</v>
      </c>
      <c r="L11" s="150">
        <f t="shared" si="4"/>
        <v>-2.1028503593286041E-3</v>
      </c>
      <c r="M11" s="150">
        <f>('Anual_1947-1989 (ref1987)'!Z13-1)</f>
        <v>2.9000000000000137E-2</v>
      </c>
      <c r="N11" s="150">
        <f>('Anual_1947-1989 (ref1987)'!BG13-1)</f>
        <v>2.6836166980251042E-2</v>
      </c>
      <c r="O11" s="150">
        <f t="shared" si="5"/>
        <v>-2.1638330197490951E-3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182.83658397488151</v>
      </c>
      <c r="S11" s="153">
        <f t="shared" si="0"/>
        <v>101.87898093102994</v>
      </c>
      <c r="T11" s="150">
        <f t="shared" si="7"/>
        <v>-2.1028503593283343E-3</v>
      </c>
    </row>
    <row r="12" spans="1:20">
      <c r="A12" s="117"/>
      <c r="B12" s="119">
        <v>1957</v>
      </c>
      <c r="C12" s="176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(ref1987)'!AH14)</f>
        <v>2.2432008801323383E-5</v>
      </c>
      <c r="I12" s="147">
        <f>('Anual_1947-1989 (ref1987)'!H14/'Anual_1947-1989 (ref1987)'!AH14)</f>
        <v>2.4784791333646094E-5</v>
      </c>
      <c r="J12" s="147">
        <f t="shared" si="2"/>
        <v>4.0271257179962024E-4</v>
      </c>
      <c r="K12" s="147">
        <f t="shared" si="3"/>
        <v>-2.4208274583428866E-7</v>
      </c>
      <c r="L12" s="150">
        <f t="shared" si="4"/>
        <v>-6.007692009597596E-4</v>
      </c>
      <c r="M12" s="150">
        <f>('Anual_1947-1989 (ref1987)'!Z14-1)</f>
        <v>7.6999999999999957E-2</v>
      </c>
      <c r="N12" s="150">
        <f>('Anual_1947-1989 (ref1987)'!BG14-1)</f>
        <v>7.6352971570566197E-2</v>
      </c>
      <c r="O12" s="150">
        <f t="shared" si="5"/>
        <v>-6.4702842943376027E-4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196.79670047317506</v>
      </c>
      <c r="S12" s="153">
        <f t="shared" si="0"/>
        <v>101.81777517706139</v>
      </c>
      <c r="T12" s="150">
        <f t="shared" si="7"/>
        <v>-6.0076920095997188E-4</v>
      </c>
    </row>
    <row r="13" spans="1:20">
      <c r="A13" s="117"/>
      <c r="B13" s="119">
        <v>1958</v>
      </c>
      <c r="C13" s="176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(ref1987)'!AH15)</f>
        <v>2.8727281344281007E-5</v>
      </c>
      <c r="I13" s="147">
        <f>('Anual_1947-1989 (ref1987)'!H15/'Anual_1947-1989 (ref1987)'!AH15)</f>
        <v>3.0567118464083277E-5</v>
      </c>
      <c r="J13" s="147">
        <f t="shared" si="2"/>
        <v>5.0192047741974132E-4</v>
      </c>
      <c r="K13" s="147">
        <f t="shared" si="3"/>
        <v>-1.312977125713299E-6</v>
      </c>
      <c r="L13" s="150">
        <f t="shared" si="4"/>
        <v>-2.6090815581790859E-3</v>
      </c>
      <c r="M13" s="150">
        <f>('Anual_1947-1989 (ref1987)'!Z15-1)</f>
        <v>0.1080000000000001</v>
      </c>
      <c r="N13" s="150">
        <f>('Anual_1947-1989 (ref1987)'!BG15-1)</f>
        <v>0.10510913763353802</v>
      </c>
      <c r="O13" s="150">
        <f t="shared" si="5"/>
        <v>-2.8908623664620769E-3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217.48183194903618</v>
      </c>
      <c r="S13" s="153">
        <f t="shared" si="0"/>
        <v>101.55212429755214</v>
      </c>
      <c r="T13" s="150">
        <f t="shared" si="7"/>
        <v>-2.6090815581786275E-3</v>
      </c>
    </row>
    <row r="14" spans="1:20">
      <c r="A14" s="117"/>
      <c r="B14" s="119">
        <v>1959</v>
      </c>
      <c r="C14" s="176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(ref1987)'!AH16)</f>
        <v>3.6897822495916545E-5</v>
      </c>
      <c r="I14" s="147">
        <f>('Anual_1947-1989 (ref1987)'!H16/'Anual_1947-1989 (ref1987)'!AH16)</f>
        <v>4.0828242718307654E-5</v>
      </c>
      <c r="J14" s="147">
        <f t="shared" si="2"/>
        <v>6.2020426856179733E-4</v>
      </c>
      <c r="K14" s="147">
        <f t="shared" si="3"/>
        <v>-6.6482234729349759E-7</v>
      </c>
      <c r="L14" s="150">
        <f t="shared" si="4"/>
        <v>-1.070793114084725E-3</v>
      </c>
      <c r="M14" s="150">
        <f>('Anual_1947-1989 (ref1987)'!Z16-1)</f>
        <v>9.8000000000000087E-2</v>
      </c>
      <c r="N14" s="150">
        <f>('Anual_1947-1989 (ref1987)'!BG16-1)</f>
        <v>9.6824269160734611E-2</v>
      </c>
      <c r="O14" s="150">
        <f t="shared" si="5"/>
        <v>-1.1757308392654764E-3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238.53935138323931</v>
      </c>
      <c r="S14" s="153">
        <f t="shared" si="0"/>
        <v>101.4433829821336</v>
      </c>
      <c r="T14" s="150">
        <f t="shared" si="7"/>
        <v>-1.0707931140852001E-3</v>
      </c>
    </row>
    <row r="15" spans="1:20">
      <c r="A15" s="117"/>
      <c r="B15" s="119">
        <v>1960</v>
      </c>
      <c r="C15" s="176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(ref1987)'!AH17)</f>
        <v>4.8900472759133283E-5</v>
      </c>
      <c r="I15" s="147">
        <f>('Anual_1947-1989 (ref1987)'!H17/'Anual_1947-1989 (ref1987)'!AH17)</f>
        <v>5.8807656549081724E-5</v>
      </c>
      <c r="J15" s="147">
        <f t="shared" si="2"/>
        <v>9.1925956646909382E-4</v>
      </c>
      <c r="K15" s="147">
        <f t="shared" si="3"/>
        <v>-3.5194880763605822E-6</v>
      </c>
      <c r="L15" s="150">
        <f t="shared" si="4"/>
        <v>-3.8140094955820421E-3</v>
      </c>
      <c r="M15" s="150">
        <f>('Anual_1947-1989 (ref1987)'!Z17-1)</f>
        <v>9.4000000000000083E-2</v>
      </c>
      <c r="N15" s="150">
        <f>('Anual_1947-1989 (ref1987)'!BG17-1)</f>
        <v>8.9827473611833186E-2</v>
      </c>
      <c r="O15" s="150">
        <f t="shared" si="5"/>
        <v>-4.1725263881668972E-3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259.96673867500107</v>
      </c>
      <c r="S15" s="153">
        <f t="shared" si="0"/>
        <v>101.05647695617577</v>
      </c>
      <c r="T15" s="150">
        <f t="shared" si="7"/>
        <v>-3.8140094955820825E-3</v>
      </c>
    </row>
    <row r="16" spans="1:20">
      <c r="A16" s="117"/>
      <c r="B16" s="119">
        <v>1961</v>
      </c>
      <c r="C16" s="176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(ref1987)'!AH18)</f>
        <v>7.2781806574848015E-5</v>
      </c>
      <c r="I16" s="147">
        <f>('Anual_1947-1989 (ref1987)'!H18/'Anual_1947-1989 (ref1987)'!AH18)</f>
        <v>7.7776107100199242E-5</v>
      </c>
      <c r="J16" s="147">
        <f t="shared" si="2"/>
        <v>1.2560800802353591E-3</v>
      </c>
      <c r="K16" s="147">
        <f t="shared" si="3"/>
        <v>-7.5759249191327191E-7</v>
      </c>
      <c r="L16" s="150">
        <f t="shared" si="4"/>
        <v>-6.0277672157084189E-4</v>
      </c>
      <c r="M16" s="150">
        <f>('Anual_1947-1989 (ref1987)'!Z18-1)</f>
        <v>8.5999999999999854E-2</v>
      </c>
      <c r="N16" s="150">
        <f>('Anual_1947-1989 (ref1987)'!BG18-1)</f>
        <v>8.5345384480373987E-2</v>
      </c>
      <c r="O16" s="150">
        <f t="shared" si="5"/>
        <v>-6.5461551962586739E-4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282.15369993932796</v>
      </c>
      <c r="S16" s="153">
        <f t="shared" si="0"/>
        <v>100.99556246430264</v>
      </c>
      <c r="T16" s="150">
        <f t="shared" si="7"/>
        <v>-6.0277672157071915E-4</v>
      </c>
    </row>
    <row r="17" spans="1:20">
      <c r="A17" s="117"/>
      <c r="B17" s="119">
        <v>1962</v>
      </c>
      <c r="C17" s="176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(ref1987)'!AH19)</f>
        <v>1.1965344470408642E-4</v>
      </c>
      <c r="I17" s="147">
        <f>('Anual_1947-1989 (ref1987)'!H19/'Anual_1947-1989 (ref1987)'!AH19)</f>
        <v>1.4411924776102592E-4</v>
      </c>
      <c r="J17" s="147">
        <f t="shared" si="2"/>
        <v>1.7962961334081239E-3</v>
      </c>
      <c r="K17" s="147">
        <f t="shared" si="3"/>
        <v>-7.298339319148717E-6</v>
      </c>
      <c r="L17" s="150">
        <f t="shared" si="4"/>
        <v>-4.0465522763066947E-3</v>
      </c>
      <c r="M17" s="150">
        <f>('Anual_1947-1989 (ref1987)'!Z19-1)</f>
        <v>6.5999999999999837E-2</v>
      </c>
      <c r="N17" s="150">
        <f>('Anual_1947-1989 (ref1987)'!BG19-1)</f>
        <v>6.1686375273456884E-2</v>
      </c>
      <c r="O17" s="150">
        <f t="shared" si="5"/>
        <v>-4.3136247265429528E-3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299.55873895857968</v>
      </c>
      <c r="S17" s="153">
        <f t="shared" si="0"/>
        <v>100.58687864111585</v>
      </c>
      <c r="T17" s="150">
        <f t="shared" si="7"/>
        <v>-4.0465522763065698E-3</v>
      </c>
    </row>
    <row r="18" spans="1:20">
      <c r="A18" s="117"/>
      <c r="B18" s="119">
        <v>1963</v>
      </c>
      <c r="C18" s="176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(ref1987)'!AH20)</f>
        <v>2.3556698303582417E-4</v>
      </c>
      <c r="I18" s="147">
        <f>('Anual_1947-1989 (ref1987)'!H20/'Anual_1947-1989 (ref1987)'!AH20)</f>
        <v>2.4583471281616276E-4</v>
      </c>
      <c r="J18" s="147">
        <f t="shared" si="2"/>
        <v>2.7249821427748656E-3</v>
      </c>
      <c r="K18" s="147">
        <f t="shared" si="3"/>
        <v>-1.1681117705894875E-6</v>
      </c>
      <c r="L18" s="150">
        <f t="shared" si="4"/>
        <v>-4.2848400180504822E-4</v>
      </c>
      <c r="M18" s="150">
        <f>('Anual_1947-1989 (ref1987)'!Z20-1)</f>
        <v>6.0000000000000053E-3</v>
      </c>
      <c r="N18" s="150">
        <f>('Anual_1947-1989 (ref1987)'!BG20-1)</f>
        <v>5.5689450941842633E-3</v>
      </c>
      <c r="O18" s="150">
        <f t="shared" si="5"/>
        <v>-4.3105490581574202E-4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301.22696512832312</v>
      </c>
      <c r="S18" s="153">
        <f t="shared" si="0"/>
        <v>100.54377877282663</v>
      </c>
      <c r="T18" s="150">
        <f t="shared" si="7"/>
        <v>-4.2848400180495183E-4</v>
      </c>
    </row>
    <row r="19" spans="1:20">
      <c r="A19" s="117"/>
      <c r="B19" s="119">
        <v>1964</v>
      </c>
      <c r="C19" s="176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(ref1987)'!AH21)</f>
        <v>3.3179002398477152E-4</v>
      </c>
      <c r="I19" s="147">
        <f>('Anual_1947-1989 (ref1987)'!H21/'Anual_1947-1989 (ref1987)'!AH21)</f>
        <v>2.859167674944541E-4</v>
      </c>
      <c r="J19" s="147">
        <f t="shared" si="2"/>
        <v>5.08888360700205E-3</v>
      </c>
      <c r="K19" s="147">
        <f t="shared" si="3"/>
        <v>5.9582807002050119E-5</v>
      </c>
      <c r="L19" s="150">
        <f t="shared" si="4"/>
        <v>1.1847135292056924E-2</v>
      </c>
      <c r="M19" s="150">
        <f>('Anual_1947-1989 (ref1987)'!Z21-1)</f>
        <v>3.400000000000003E-2</v>
      </c>
      <c r="N19" s="150">
        <f>('Anual_1947-1989 (ref1987)'!BG21-1)</f>
        <v>4.6249937891986725E-2</v>
      </c>
      <c r="O19" s="150">
        <f t="shared" si="5"/>
        <v>1.2249937891986695E-2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315.15869355689972</v>
      </c>
      <c r="S19" s="153">
        <f t="shared" si="0"/>
        <v>101.73493452272295</v>
      </c>
      <c r="T19" s="150">
        <f t="shared" si="7"/>
        <v>1.1847135292057054E-2</v>
      </c>
    </row>
    <row r="20" spans="1:20">
      <c r="A20" s="117"/>
      <c r="B20" s="119">
        <v>1965</v>
      </c>
      <c r="C20" s="176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(ref1987)'!AH22)</f>
        <v>7.4289985620839118E-4</v>
      </c>
      <c r="I20" s="147">
        <f>('Anual_1947-1989 (ref1987)'!H22/'Anual_1947-1989 (ref1987)'!AH22)</f>
        <v>5.2756921823906015E-4</v>
      </c>
      <c r="J20" s="147">
        <f t="shared" si="2"/>
        <v>9.7643334880963186E-3</v>
      </c>
      <c r="K20" s="147">
        <f t="shared" si="3"/>
        <v>3.3420699144994653E-6</v>
      </c>
      <c r="L20" s="150">
        <f t="shared" si="4"/>
        <v>3.423904162310997E-4</v>
      </c>
      <c r="M20" s="150">
        <f>('Anual_1947-1989 (ref1987)'!Z22-1)</f>
        <v>2.4000000000000021E-2</v>
      </c>
      <c r="N20" s="150">
        <f>('Anual_1947-1989 (ref1987)'!BG22-1)</f>
        <v>2.4350607786220779E-2</v>
      </c>
      <c r="O20" s="150">
        <f t="shared" si="5"/>
        <v>3.5060778622075794E-4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322.83299929412152</v>
      </c>
      <c r="S20" s="153">
        <f t="shared" si="0"/>
        <v>101.76976758929943</v>
      </c>
      <c r="T20" s="150">
        <f t="shared" si="7"/>
        <v>3.4239041623118638E-4</v>
      </c>
    </row>
    <row r="21" spans="1:20">
      <c r="A21" s="117"/>
      <c r="B21" s="119">
        <v>1966</v>
      </c>
      <c r="C21" s="176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(ref1987)'!AH23)</f>
        <v>1.0662091014922237E-3</v>
      </c>
      <c r="I21" s="147">
        <f>('Anual_1947-1989 (ref1987)'!H23/'Anual_1947-1989 (ref1987)'!AH23)</f>
        <v>9.4876490240776705E-4</v>
      </c>
      <c r="J21" s="147">
        <f t="shared" si="2"/>
        <v>1.6430856914113678E-2</v>
      </c>
      <c r="K21" s="147">
        <f t="shared" si="3"/>
        <v>-1.2199908588632E-4</v>
      </c>
      <c r="L21" s="150">
        <f t="shared" si="4"/>
        <v>-7.3702741017211779E-3</v>
      </c>
      <c r="M21" s="150">
        <f>('Anual_1947-1989 (ref1987)'!Z23-1)</f>
        <v>6.6999999999999948E-2</v>
      </c>
      <c r="N21" s="150">
        <f>('Anual_1947-1989 (ref1987)'!BG23-1)</f>
        <v>5.9135917533463589E-2</v>
      </c>
      <c r="O21" s="150">
        <f t="shared" si="5"/>
        <v>-7.8640824665363596E-3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341.92402491745941</v>
      </c>
      <c r="S21" s="153">
        <f t="shared" si="0"/>
        <v>101.01969650689784</v>
      </c>
      <c r="T21" s="150">
        <f t="shared" si="7"/>
        <v>-7.370274101721086E-3</v>
      </c>
    </row>
    <row r="22" spans="1:20">
      <c r="A22" s="117"/>
      <c r="B22" s="119">
        <v>1967</v>
      </c>
      <c r="C22" s="176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(ref1987)'!AH24)</f>
        <v>1.359717070084462E-3</v>
      </c>
      <c r="I22" s="147">
        <f>('Anual_1947-1989 (ref1987)'!H24/'Anual_1947-1989 (ref1987)'!AH24)</f>
        <v>1.372803966617843E-3</v>
      </c>
      <c r="J22" s="147">
        <f t="shared" si="2"/>
        <v>2.3758141382307189E-2</v>
      </c>
      <c r="K22" s="147">
        <f t="shared" si="3"/>
        <v>-3.3181526783720994E-5</v>
      </c>
      <c r="L22" s="150">
        <f t="shared" si="4"/>
        <v>-1.3946902789101312E-3</v>
      </c>
      <c r="M22" s="150">
        <f>('Anual_1947-1989 (ref1987)'!Z24-1)</f>
        <v>4.2000000000000037E-2</v>
      </c>
      <c r="N22" s="150">
        <f>('Anual_1947-1989 (ref1987)'!BG24-1)</f>
        <v>4.054673272937559E-2</v>
      </c>
      <c r="O22" s="150">
        <f t="shared" si="5"/>
        <v>-1.4532672706244476E-3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355.78792696953997</v>
      </c>
      <c r="S22" s="153">
        <f t="shared" si="0"/>
        <v>100.87880531820119</v>
      </c>
      <c r="T22" s="150">
        <f t="shared" si="7"/>
        <v>-1.394690278910482E-3</v>
      </c>
    </row>
    <row r="23" spans="1:20">
      <c r="A23" s="117"/>
      <c r="B23" s="119">
        <v>1968</v>
      </c>
      <c r="C23" s="176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(ref1987)'!AH25)</f>
        <v>1.9644824272503267E-3</v>
      </c>
      <c r="I23" s="147">
        <f>('Anual_1947-1989 (ref1987)'!H25/'Anual_1947-1989 (ref1987)'!AH25)</f>
        <v>2.213868771438351E-3</v>
      </c>
      <c r="J23" s="147">
        <f t="shared" si="2"/>
        <v>3.2945572325426477E-2</v>
      </c>
      <c r="K23" s="147">
        <f t="shared" si="3"/>
        <v>-1.0742185639170398E-4</v>
      </c>
      <c r="L23" s="150">
        <f t="shared" si="4"/>
        <v>-3.249988663683446E-3</v>
      </c>
      <c r="M23" s="150">
        <f>('Anual_1947-1989 (ref1987)'!Z25-1)</f>
        <v>9.8000000000000087E-2</v>
      </c>
      <c r="N23" s="150">
        <f>('Anual_1947-1989 (ref1987)'!BG25-1)</f>
        <v>9.4431512447275656E-2</v>
      </c>
      <c r="O23" s="150">
        <f t="shared" si="5"/>
        <v>-3.5684875527244309E-3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389.38551902375445</v>
      </c>
      <c r="S23" s="153">
        <f t="shared" si="0"/>
        <v>100.55095034451111</v>
      </c>
      <c r="T23" s="150">
        <f t="shared" si="7"/>
        <v>-3.249988663683423E-3</v>
      </c>
    </row>
    <row r="24" spans="1:20">
      <c r="A24" s="117"/>
      <c r="B24" s="119">
        <v>1969</v>
      </c>
      <c r="C24" s="176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(ref1987)'!AH26)</f>
        <v>3.0842895781980442E-3</v>
      </c>
      <c r="I24" s="147">
        <f>('Anual_1947-1989 (ref1987)'!H26/'Anual_1947-1989 (ref1987)'!AH26)</f>
        <v>3.0895450431098251E-3</v>
      </c>
      <c r="J24" s="147">
        <f t="shared" si="2"/>
        <v>4.5992851823741805E-2</v>
      </c>
      <c r="K24" s="147">
        <f t="shared" si="3"/>
        <v>1.3385364192362165E-4</v>
      </c>
      <c r="L24" s="150">
        <f t="shared" si="4"/>
        <v>2.9188086794423454E-3</v>
      </c>
      <c r="M24" s="150">
        <f>('Anual_1947-1989 (ref1987)'!Z26-1)</f>
        <v>9.4999999999999973E-2</v>
      </c>
      <c r="N24" s="150">
        <f>('Anual_1947-1989 (ref1987)'!BG26-1)</f>
        <v>9.8196095503989556E-2</v>
      </c>
      <c r="O24" s="150">
        <f t="shared" si="5"/>
        <v>3.1960955039895822E-3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427.62165663768161</v>
      </c>
      <c r="S24" s="153">
        <f t="shared" si="0"/>
        <v>100.84443933110285</v>
      </c>
      <c r="T24" s="150">
        <f t="shared" si="7"/>
        <v>2.9188086794424972E-3</v>
      </c>
    </row>
    <row r="25" spans="1:20">
      <c r="A25" s="117"/>
      <c r="B25" s="119">
        <v>1970</v>
      </c>
      <c r="C25" s="176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(ref1987)'!AH27)</f>
        <v>4.2991740617541359E-3</v>
      </c>
      <c r="I25" s="147">
        <f>('Anual_1947-1989 (ref1987)'!H27/'Anual_1947-1989 (ref1987)'!AH27)</f>
        <v>4.5559914874050422E-3</v>
      </c>
      <c r="J25" s="147">
        <f t="shared" si="2"/>
        <v>6.1156318741016319E-2</v>
      </c>
      <c r="K25" s="147">
        <f t="shared" si="3"/>
        <v>3.7610055919813645E-4</v>
      </c>
      <c r="L25" s="150">
        <f t="shared" si="4"/>
        <v>6.1878777412918747E-3</v>
      </c>
      <c r="M25" s="150">
        <f>('Anual_1947-1989 (ref1987)'!Z27-1)</f>
        <v>0.10400000000000009</v>
      </c>
      <c r="N25" s="150">
        <f>('Anual_1947-1989 (ref1987)'!BG27-1)</f>
        <v>0.11083141702638644</v>
      </c>
      <c r="O25" s="150">
        <f t="shared" si="5"/>
        <v>6.8314170263863438E-3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475.01557079400675</v>
      </c>
      <c r="S25" s="153">
        <f t="shared" si="0"/>
        <v>101.46845239257287</v>
      </c>
      <c r="T25" s="150">
        <f t="shared" si="7"/>
        <v>6.1878777412922581E-3</v>
      </c>
    </row>
    <row r="26" spans="1:20">
      <c r="A26" s="117"/>
      <c r="B26" s="119">
        <v>1971</v>
      </c>
      <c r="C26" s="176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(ref1987)'!AH28)</f>
        <v>5.0590177654576771E-3</v>
      </c>
      <c r="I26" s="147">
        <f>('Anual_1947-1989 (ref1987)'!H28/'Anual_1947-1989 (ref1987)'!AH28)</f>
        <v>6.4193927686399836E-3</v>
      </c>
      <c r="J26" s="147">
        <f t="shared" si="2"/>
        <v>7.8345502526815464E-2</v>
      </c>
      <c r="K26" s="147">
        <f t="shared" si="3"/>
        <v>-3.2952916687814526E-4</v>
      </c>
      <c r="L26" s="150">
        <f t="shared" si="4"/>
        <v>-4.1884847045388545E-3</v>
      </c>
      <c r="M26" s="150">
        <f>('Anual_1947-1989 (ref1987)'!Z28-1)</f>
        <v>0.11342921993190824</v>
      </c>
      <c r="N26" s="150">
        <f>('Anual_1947-1989 (ref1987)'!BG28-1)</f>
        <v>0.10876563867463673</v>
      </c>
      <c r="O26" s="150">
        <f t="shared" si="5"/>
        <v>-4.6635812572715096E-3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526.68094273181396</v>
      </c>
      <c r="S26" s="153">
        <f t="shared" si="0"/>
        <v>101.04345333173332</v>
      </c>
      <c r="T26" s="150">
        <f t="shared" si="7"/>
        <v>-4.1884847045391416E-3</v>
      </c>
    </row>
    <row r="27" spans="1:20">
      <c r="A27" s="117"/>
      <c r="B27" s="119">
        <v>1972</v>
      </c>
      <c r="C27" s="176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(ref1987)'!AH29)</f>
        <v>7.6473144048093628E-3</v>
      </c>
      <c r="I27" s="147">
        <f>('Anual_1947-1989 (ref1987)'!H29/'Anual_1947-1989 (ref1987)'!AH29)</f>
        <v>9.3170827327729352E-3</v>
      </c>
      <c r="J27" s="147">
        <f t="shared" si="2"/>
        <v>0.10516257281613449</v>
      </c>
      <c r="K27" s="147">
        <f t="shared" si="3"/>
        <v>2.1637991093517717E-5</v>
      </c>
      <c r="L27" s="150">
        <f t="shared" si="4"/>
        <v>2.0579987356517481E-4</v>
      </c>
      <c r="M27" s="150">
        <f>('Anual_1947-1989 (ref1987)'!Z29-1)</f>
        <v>0.11940348116250821</v>
      </c>
      <c r="N27" s="150">
        <f>('Anual_1947-1989 (ref1987)'!BG29-1)</f>
        <v>0.11963385425739981</v>
      </c>
      <c r="O27" s="150">
        <f t="shared" si="5"/>
        <v>2.3037309489160052E-4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589.68981387474173</v>
      </c>
      <c r="S27" s="153">
        <f t="shared" si="0"/>
        <v>101.06424806165357</v>
      </c>
      <c r="T27" s="150">
        <f t="shared" si="7"/>
        <v>2.0579987356517115E-4</v>
      </c>
    </row>
    <row r="28" spans="1:20">
      <c r="A28" s="117"/>
      <c r="B28" s="119">
        <v>1973</v>
      </c>
      <c r="C28" s="176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(ref1987)'!AH30)</f>
        <v>1.1368848081426566E-2</v>
      </c>
      <c r="I28" s="147">
        <f>('Anual_1947-1989 (ref1987)'!H30/'Anual_1947-1989 (ref1987)'!AH30)</f>
        <v>1.3059508369686128E-2</v>
      </c>
      <c r="J28" s="147">
        <f t="shared" si="2"/>
        <v>0.14492343705119151</v>
      </c>
      <c r="K28" s="147">
        <f t="shared" si="3"/>
        <v>1.2893626959549487E-3</v>
      </c>
      <c r="L28" s="150">
        <f t="shared" si="4"/>
        <v>8.9767188025738926E-3</v>
      </c>
      <c r="M28" s="150">
        <f>('Anual_1947-1989 (ref1987)'!Z30-1)</f>
        <v>0.13968721779678095</v>
      </c>
      <c r="N28" s="150">
        <f>('Anual_1947-1989 (ref1987)'!BG30-1)</f>
        <v>0.14991786947383079</v>
      </c>
      <c r="O28" s="150">
        <f t="shared" si="5"/>
        <v>1.023065167704984E-2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678.09485442126288</v>
      </c>
      <c r="S28" s="153">
        <f t="shared" si="0"/>
        <v>101.97147339749665</v>
      </c>
      <c r="T28" s="150">
        <f t="shared" si="7"/>
        <v>8.9767188025742239E-3</v>
      </c>
    </row>
    <row r="29" spans="1:20">
      <c r="A29" s="117"/>
      <c r="B29" s="119">
        <v>1974</v>
      </c>
      <c r="C29" s="176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(ref1987)'!AH31)</f>
        <v>1.5104821938077483E-2</v>
      </c>
      <c r="I29" s="147">
        <f>('Anual_1947-1989 (ref1987)'!H31/'Anual_1947-1989 (ref1987)'!AH31)</f>
        <v>2.6171757800288725E-2</v>
      </c>
      <c r="J29" s="147">
        <f t="shared" si="2"/>
        <v>0.19685781864815027</v>
      </c>
      <c r="K29" s="147">
        <f t="shared" si="3"/>
        <v>-4.4399639636536203E-3</v>
      </c>
      <c r="L29" s="150">
        <f t="shared" si="4"/>
        <v>-2.205669583661507E-2</v>
      </c>
      <c r="M29" s="150">
        <f>('Anual_1947-1989 (ref1987)'!Z31-1)</f>
        <v>8.153938684571882E-2</v>
      </c>
      <c r="N29" s="150">
        <f>('Anual_1947-1989 (ref1987)'!BG31-1)</f>
        <v>5.768420155474363E-2</v>
      </c>
      <c r="O29" s="150">
        <f t="shared" si="5"/>
        <v>-2.3855185290975189E-2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717.21021467693356</v>
      </c>
      <c r="S29" s="153">
        <f t="shared" si="0"/>
        <v>99.722319624756594</v>
      </c>
      <c r="T29" s="150">
        <f t="shared" si="7"/>
        <v>-2.2056695836614959E-2</v>
      </c>
    </row>
    <row r="30" spans="1:20">
      <c r="A30" s="117"/>
      <c r="B30" s="119">
        <v>1975</v>
      </c>
      <c r="C30" s="176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(ref1987)'!AH32)</f>
        <v>2.0526692326617864E-2</v>
      </c>
      <c r="I30" s="147">
        <f>('Anual_1947-1989 (ref1987)'!H32/'Anual_1947-1989 (ref1987)'!AH32)</f>
        <v>3.1328175234661901E-2</v>
      </c>
      <c r="J30" s="147">
        <f t="shared" si="2"/>
        <v>0.28438266353614494</v>
      </c>
      <c r="K30" s="147">
        <f t="shared" si="3"/>
        <v>-5.7541795776366866E-4</v>
      </c>
      <c r="L30" s="150">
        <f t="shared" si="4"/>
        <v>-2.019307382850867E-3</v>
      </c>
      <c r="M30" s="150">
        <f>('Anual_1947-1989 (ref1987)'!Z32-1)</f>
        <v>5.1666490840630352E-2</v>
      </c>
      <c r="N30" s="150">
        <f>('Anual_1947-1989 (ref1987)'!BG32-1)</f>
        <v>4.9542852931379278E-2</v>
      </c>
      <c r="O30" s="150">
        <f t="shared" si="5"/>
        <v>-2.1236379092510749E-3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752.74285486355586</v>
      </c>
      <c r="S30" s="153">
        <f t="shared" si="0"/>
        <v>99.520949608503344</v>
      </c>
      <c r="T30" s="150">
        <f t="shared" si="7"/>
        <v>-2.0193073828504993E-3</v>
      </c>
    </row>
    <row r="31" spans="1:20">
      <c r="A31" s="117"/>
      <c r="B31" s="119">
        <v>1976</v>
      </c>
      <c r="C31" s="176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(ref1987)'!AH33)</f>
        <v>2.9743105344490341E-2</v>
      </c>
      <c r="I31" s="147">
        <f>('Anual_1947-1989 (ref1987)'!H33/'Anual_1947-1989 (ref1987)'!AH33)</f>
        <v>3.9875845472976013E-2</v>
      </c>
      <c r="J31" s="147">
        <f t="shared" si="2"/>
        <v>0.42410213548329684</v>
      </c>
      <c r="K31" s="147">
        <f t="shared" si="3"/>
        <v>3.3137904136996688E-3</v>
      </c>
      <c r="L31" s="150">
        <f t="shared" si="4"/>
        <v>7.875195338767231E-3</v>
      </c>
      <c r="M31" s="150">
        <f>('Anual_1947-1989 (ref1987)'!Z33-1)</f>
        <v>0.10257129534787301</v>
      </c>
      <c r="N31" s="150">
        <f>('Anual_1947-1989 (ref1987)'!BG33-1)</f>
        <v>0.11125425967365521</v>
      </c>
      <c r="O31" s="150">
        <f t="shared" si="5"/>
        <v>8.6829643257821942E-3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836.48870390603452</v>
      </c>
      <c r="S31" s="153">
        <f t="shared" si="0"/>
        <v>100.30469652696992</v>
      </c>
      <c r="T31" s="150">
        <f t="shared" si="7"/>
        <v>7.875195338767238E-3</v>
      </c>
    </row>
    <row r="32" spans="1:20">
      <c r="A32" s="117"/>
      <c r="B32" s="119">
        <v>1977</v>
      </c>
      <c r="C32" s="176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(ref1987)'!AH34)</f>
        <v>4.565918582347768E-2</v>
      </c>
      <c r="I32" s="147">
        <f>('Anual_1947-1989 (ref1987)'!H34/'Anual_1947-1989 (ref1987)'!AH34)</f>
        <v>4.9847870039192319E-2</v>
      </c>
      <c r="J32" s="147">
        <f t="shared" si="2"/>
        <v>0.63019294590071995</v>
      </c>
      <c r="K32" s="147">
        <f t="shared" si="3"/>
        <v>6.7063354663984276E-3</v>
      </c>
      <c r="L32" s="150">
        <f t="shared" si="4"/>
        <v>1.0756182016044877E-2</v>
      </c>
      <c r="M32" s="150">
        <f>('Anual_1947-1989 (ref1987)'!Z34-1)</f>
        <v>4.934328069789351E-2</v>
      </c>
      <c r="N32" s="150">
        <f>('Anual_1947-1989 (ref1987)'!BG34-1)</f>
        <v>6.0630208022393717E-2</v>
      </c>
      <c r="O32" s="150">
        <f t="shared" si="5"/>
        <v>1.1286927324500207E-2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887.2051880322399</v>
      </c>
      <c r="S32" s="153">
        <f t="shared" si="0"/>
        <v>101.38359209987814</v>
      </c>
      <c r="T32" s="150">
        <f t="shared" si="7"/>
        <v>1.0756182016044891E-2</v>
      </c>
    </row>
    <row r="33" spans="1:21">
      <c r="A33" s="117"/>
      <c r="B33" s="119">
        <v>1978</v>
      </c>
      <c r="C33" s="176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(ref1987)'!AH35)</f>
        <v>6.3022201102788916E-2</v>
      </c>
      <c r="I33" s="147">
        <f>('Anual_1947-1989 (ref1987)'!H35/'Anual_1947-1989 (ref1987)'!AH35)</f>
        <v>7.424562521316741E-2</v>
      </c>
      <c r="J33" s="147">
        <f t="shared" si="2"/>
        <v>0.94161850850378404</v>
      </c>
      <c r="K33" s="147">
        <f t="shared" si="3"/>
        <v>-9.9728858363712369E-3</v>
      </c>
      <c r="L33" s="150">
        <f t="shared" si="4"/>
        <v>-1.0480218606103047E-2</v>
      </c>
      <c r="M33" s="150">
        <f>('Anual_1947-1989 (ref1987)'!Z35-1)</f>
        <v>4.9698976892475377E-2</v>
      </c>
      <c r="N33" s="150">
        <f>('Anual_1947-1989 (ref1987)'!BG35-1)</f>
        <v>3.8697902144039675E-2</v>
      </c>
      <c r="O33" s="150">
        <f t="shared" si="5"/>
        <v>-1.1001074748435702E-2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921.53816758039579</v>
      </c>
      <c r="S33" s="153">
        <f t="shared" si="0"/>
        <v>100.32106989159945</v>
      </c>
      <c r="T33" s="150">
        <f t="shared" si="7"/>
        <v>-1.0480218606102931E-2</v>
      </c>
    </row>
    <row r="34" spans="1:21">
      <c r="A34" s="117"/>
      <c r="B34" s="119">
        <v>1979</v>
      </c>
      <c r="C34" s="176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(ref1987)'!AH36)</f>
        <v>0.10086375362659857</v>
      </c>
      <c r="I34" s="147">
        <f>('Anual_1947-1989 (ref1987)'!H36/'Anual_1947-1989 (ref1987)'!AH36)</f>
        <v>0.12991227351723891</v>
      </c>
      <c r="J34" s="147">
        <f t="shared" si="2"/>
        <v>1.3929988729621805</v>
      </c>
      <c r="K34" s="147">
        <f t="shared" si="3"/>
        <v>-1.1275868849067727E-2</v>
      </c>
      <c r="L34" s="150">
        <f t="shared" si="4"/>
        <v>-8.029674331765017E-3</v>
      </c>
      <c r="M34" s="150">
        <f>('Anual_1947-1989 (ref1987)'!Z36-1)</f>
        <v>6.7595601220407309E-2</v>
      </c>
      <c r="N34" s="150">
        <f>('Anual_1947-1989 (ref1987)'!BG36-1)</f>
        <v>5.9023156224582429E-2</v>
      </c>
      <c r="O34" s="150">
        <f t="shared" si="5"/>
        <v>-8.5724449958248794E-3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975.93025881240897</v>
      </c>
      <c r="S34" s="153">
        <f t="shared" si="0"/>
        <v>99.515524371755674</v>
      </c>
      <c r="T34" s="150">
        <f t="shared" si="7"/>
        <v>-8.0296743317649355E-3</v>
      </c>
    </row>
    <row r="35" spans="1:21">
      <c r="A35" s="117"/>
      <c r="B35" s="119">
        <v>1980</v>
      </c>
      <c r="C35" s="176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(ref1987)'!AH37)</f>
        <v>0.20763911982996855</v>
      </c>
      <c r="I35" s="147">
        <f>('Anual_1947-1989 (ref1987)'!H37/'Anual_1947-1989 (ref1987)'!AH37)</f>
        <v>0.25931736642458159</v>
      </c>
      <c r="J35" s="147">
        <f t="shared" si="2"/>
        <v>2.3167795083354146</v>
      </c>
      <c r="K35" s="147">
        <f t="shared" si="3"/>
        <v>-5.0373119377276954E-2</v>
      </c>
      <c r="L35" s="150">
        <f t="shared" si="4"/>
        <v>-2.1280047085916461E-2</v>
      </c>
      <c r="M35" s="150">
        <f>('Anual_1947-1989 (ref1987)'!Z37-1)</f>
        <v>9.2000000000000082E-2</v>
      </c>
      <c r="N35" s="150">
        <f>('Anual_1947-1989 (ref1987)'!BG37-1)</f>
        <v>6.8762188582179418E-2</v>
      </c>
      <c r="O35" s="150">
        <f t="shared" si="5"/>
        <v>-2.3237811417820664E-2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1043.037359311923</v>
      </c>
      <c r="S35" s="153">
        <f t="shared" si="0"/>
        <v>97.39782932734505</v>
      </c>
      <c r="T35" s="150">
        <f t="shared" si="7"/>
        <v>-2.1280047085916465E-2</v>
      </c>
    </row>
    <row r="36" spans="1:21">
      <c r="A36" s="117"/>
      <c r="B36" s="119">
        <v>1981</v>
      </c>
      <c r="C36" s="176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(ref1987)'!AH38)</f>
        <v>0.41350456712733691</v>
      </c>
      <c r="I36" s="147">
        <f>('Anual_1947-1989 (ref1987)'!H38/'Anual_1947-1989 (ref1987)'!AH38)</f>
        <v>0.43014494996716485</v>
      </c>
      <c r="J36" s="147">
        <f t="shared" si="2"/>
        <v>4.2971172744101667</v>
      </c>
      <c r="K36" s="147">
        <f t="shared" si="3"/>
        <v>-5.7873360135287655E-2</v>
      </c>
      <c r="L36" s="150">
        <f t="shared" si="4"/>
        <v>-1.3288974648123003E-2</v>
      </c>
      <c r="M36" s="150">
        <f>('Anual_1947-1989 (ref1987)'!Z38-1)</f>
        <v>-4.2499999999999982E-2</v>
      </c>
      <c r="N36" s="150">
        <f>('Anual_1947-1989 (ref1987)'!BG38-1)</f>
        <v>-5.5224193225577811E-2</v>
      </c>
      <c r="O36" s="150">
        <f t="shared" si="5"/>
        <v>-1.2724193225577829E-2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985.43646263978485</v>
      </c>
      <c r="S36" s="153">
        <f t="shared" si="0"/>
        <v>96.103512042631749</v>
      </c>
      <c r="T36" s="150">
        <f t="shared" si="7"/>
        <v>-1.3288974648123064E-2</v>
      </c>
    </row>
    <row r="37" spans="1:21">
      <c r="A37" s="117"/>
      <c r="B37" s="119">
        <v>1982</v>
      </c>
      <c r="C37" s="176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(ref1987)'!AH39)</f>
        <v>0.6943238302317406</v>
      </c>
      <c r="I37" s="147">
        <f>('Anual_1947-1989 (ref1987)'!H39/'Anual_1947-1989 (ref1987)'!AH39)</f>
        <v>0.7549823863830315</v>
      </c>
      <c r="J37" s="147">
        <f t="shared" si="2"/>
        <v>8.7883990068099909</v>
      </c>
      <c r="K37" s="147">
        <f t="shared" si="3"/>
        <v>-1.709882606273716E-2</v>
      </c>
      <c r="L37" s="150">
        <f t="shared" si="4"/>
        <v>-1.9418352473955236E-3</v>
      </c>
      <c r="M37" s="150">
        <f>('Anual_1947-1989 (ref1987)'!Z39-1)</f>
        <v>8.2999999999999741E-3</v>
      </c>
      <c r="N37" s="150">
        <f>('Anual_1947-1989 (ref1987)'!BG39-1)</f>
        <v>6.3420475200512971E-3</v>
      </c>
      <c r="O37" s="150">
        <f t="shared" si="5"/>
        <v>-1.9579524799486769E-3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991.68614751383757</v>
      </c>
      <c r="S37" s="153">
        <f t="shared" si="0"/>
        <v>95.91689485554889</v>
      </c>
      <c r="T37" s="150">
        <f t="shared" si="7"/>
        <v>-1.9418352473953293E-3</v>
      </c>
    </row>
    <row r="38" spans="1:21">
      <c r="A38" s="117"/>
      <c r="B38" s="119">
        <v>1983</v>
      </c>
      <c r="C38" s="176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(ref1987)'!AH40)</f>
        <v>2.115757583386733</v>
      </c>
      <c r="I38" s="147">
        <f>('Anual_1947-1989 (ref1987)'!H40/'Anual_1947-1989 (ref1987)'!AH40)</f>
        <v>1.6686886697016399</v>
      </c>
      <c r="J38" s="147">
        <f t="shared" si="2"/>
        <v>17.280293114266708</v>
      </c>
      <c r="K38" s="147">
        <f t="shared" si="3"/>
        <v>9.6884764230345866E-2</v>
      </c>
      <c r="L38" s="150">
        <f t="shared" si="4"/>
        <v>5.6382739824803645E-3</v>
      </c>
      <c r="M38" s="150">
        <f>('Anual_1947-1989 (ref1987)'!Z40-1)</f>
        <v>-2.9300000000000104E-2</v>
      </c>
      <c r="N38" s="150">
        <f>('Anual_1947-1989 (ref1987)'!BG40-1)</f>
        <v>-2.3826927445206314E-2</v>
      </c>
      <c r="O38" s="150">
        <f t="shared" si="5"/>
        <v>5.4730725547937897E-3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968.05731362860922</v>
      </c>
      <c r="S38" s="153">
        <f t="shared" si="0"/>
        <v>96.457700588293264</v>
      </c>
      <c r="T38" s="150">
        <f t="shared" si="7"/>
        <v>5.6382739824807349E-3</v>
      </c>
    </row>
    <row r="39" spans="1:21">
      <c r="A39" s="117"/>
      <c r="B39" s="119">
        <v>1984</v>
      </c>
      <c r="C39" s="176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(ref1987)'!AH41)</f>
        <v>6.372974205281988</v>
      </c>
      <c r="I39" s="147">
        <f>('Anual_1947-1989 (ref1987)'!H41/'Anual_1947-1989 (ref1987)'!AH41)</f>
        <v>3.7277013308339848</v>
      </c>
      <c r="J39" s="147">
        <f t="shared" si="2"/>
        <v>42.386506327636262</v>
      </c>
      <c r="K39" s="147">
        <f t="shared" si="3"/>
        <v>0.46170776909080047</v>
      </c>
      <c r="L39" s="150">
        <f t="shared" si="4"/>
        <v>1.101276058478977E-2</v>
      </c>
      <c r="M39" s="150">
        <f>('Anual_1947-1989 (ref1987)'!Z41-1)</f>
        <v>5.4000000000000048E-2</v>
      </c>
      <c r="N39" s="150">
        <f>('Anual_1947-1989 (ref1987)'!BG41-1)</f>
        <v>6.5607449656368777E-2</v>
      </c>
      <c r="O39" s="150">
        <f t="shared" si="5"/>
        <v>1.1607449656368729E-2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1031.5690850969779</v>
      </c>
      <c r="S39" s="153">
        <f t="shared" si="0"/>
        <v>97.519966151431504</v>
      </c>
      <c r="T39" s="150">
        <f t="shared" si="7"/>
        <v>1.101276058479006E-2</v>
      </c>
    </row>
    <row r="40" spans="1:21">
      <c r="A40" s="117"/>
      <c r="B40" s="119">
        <v>1985</v>
      </c>
      <c r="C40" s="176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(ref1987)'!AH42)</f>
        <v>17.48393345871273</v>
      </c>
      <c r="I40" s="147">
        <f>('Anual_1947-1989 (ref1987)'!H42/'Anual_1947-1989 (ref1987)'!AH42)</f>
        <v>10.128499617311459</v>
      </c>
      <c r="J40" s="147">
        <f t="shared" si="2"/>
        <v>135.02586806233887</v>
      </c>
      <c r="K40" s="147">
        <f t="shared" si="3"/>
        <v>-1.4087018203884156</v>
      </c>
      <c r="L40" s="150">
        <f t="shared" si="4"/>
        <v>-1.0325109109804569E-2</v>
      </c>
      <c r="M40" s="150">
        <f>('Anual_1947-1989 (ref1987)'!Z42-1)</f>
        <v>7.8500000000000014E-2</v>
      </c>
      <c r="N40" s="150">
        <f>('Anual_1947-1989 (ref1987)'!BG42-1)</f>
        <v>6.7364369825075876E-2</v>
      </c>
      <c r="O40" s="150">
        <f t="shared" si="5"/>
        <v>-1.1135630174924138E-2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1101.060086445566</v>
      </c>
      <c r="S40" s="153">
        <f t="shared" si="0"/>
        <v>96.51306186053354</v>
      </c>
      <c r="T40" s="150">
        <f t="shared" si="7"/>
        <v>-1.0325109109804442E-2</v>
      </c>
    </row>
    <row r="41" spans="1:21">
      <c r="A41" s="117"/>
      <c r="B41" s="119">
        <v>1986</v>
      </c>
      <c r="C41" s="176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(ref1987)'!AH43)</f>
        <v>47.949159075459924</v>
      </c>
      <c r="I41" s="147">
        <f>('Anual_1947-1989 (ref1987)'!H43/'Anual_1947-1989 (ref1987)'!AH43)</f>
        <v>34.55940155350504</v>
      </c>
      <c r="J41" s="147">
        <f t="shared" si="2"/>
        <v>520.20827590616807</v>
      </c>
      <c r="K41" s="147">
        <f t="shared" si="3"/>
        <v>9.056733964931766</v>
      </c>
      <c r="L41" s="150">
        <f t="shared" si="4"/>
        <v>1.771829530345613E-2</v>
      </c>
      <c r="M41" s="150">
        <f>('Anual_1947-1989 (ref1987)'!Z43-1)</f>
        <v>7.4899999999999967E-2</v>
      </c>
      <c r="N41" s="150">
        <f>('Anual_1947-1989 (ref1987)'!BG43-1)</f>
        <v>9.3945395621685135E-2</v>
      </c>
      <c r="O41" s="150">
        <f t="shared" si="5"/>
        <v>1.9045395621685168E-2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1204.4996118699414</v>
      </c>
      <c r="S41" s="177">
        <f t="shared" si="0"/>
        <v>98.223108791219204</v>
      </c>
      <c r="T41" s="150">
        <f t="shared" si="7"/>
        <v>1.7718295303456255E-2</v>
      </c>
    </row>
    <row r="42" spans="1:21">
      <c r="A42" s="117"/>
      <c r="B42" s="119">
        <v>1987</v>
      </c>
      <c r="C42" s="176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(ref1987)'!AH44)</f>
        <v>128.31984546303485</v>
      </c>
      <c r="I42" s="147">
        <f>('Anual_1947-1989 (ref1987)'!H44/'Anual_1947-1989 (ref1987)'!AH44)</f>
        <v>84.000945615606909</v>
      </c>
      <c r="J42" s="147">
        <f t="shared" si="2"/>
        <v>1305.5956229267551</v>
      </c>
      <c r="K42" s="147">
        <f t="shared" si="3"/>
        <v>-13.049347355172131</v>
      </c>
      <c r="L42" s="150">
        <f t="shared" si="4"/>
        <v>-9.896027853791586E-3</v>
      </c>
      <c r="M42" s="150">
        <f>('Anual_1947-1989 (ref1987)'!Z44-1)</f>
        <v>3.5299999999999887E-2</v>
      </c>
      <c r="N42" s="150">
        <f>('Anual_1947-1989 (ref1987)'!BG44-1)</f>
        <v>2.5054642362969615E-2</v>
      </c>
      <c r="O42" s="150">
        <f t="shared" si="5"/>
        <v>-1.0245357637030272E-2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1234.6779188716785</v>
      </c>
      <c r="S42" s="177">
        <f t="shared" si="0"/>
        <v>97.25109017073531</v>
      </c>
      <c r="T42" s="150">
        <f t="shared" si="7"/>
        <v>-9.8960278537915114E-3</v>
      </c>
    </row>
    <row r="43" spans="1:21">
      <c r="A43" s="117"/>
      <c r="B43" s="119">
        <v>1988</v>
      </c>
      <c r="C43" s="176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(ref1987)'!AH45)</f>
        <v>473.7924222063487</v>
      </c>
      <c r="I43" s="147">
        <f>('Anual_1947-1989 (ref1987)'!H45/'Anual_1947-1989 (ref1987)'!AH45)</f>
        <v>247.70561334569572</v>
      </c>
      <c r="J43" s="147">
        <f t="shared" si="2"/>
        <v>4060.8359150961928</v>
      </c>
      <c r="K43" s="147">
        <f t="shared" si="3"/>
        <v>25.452863264629286</v>
      </c>
      <c r="L43" s="150">
        <f t="shared" si="4"/>
        <v>6.3074218575301898E-3</v>
      </c>
      <c r="M43" s="150">
        <f>('Anual_1947-1989 (ref1987)'!Z45-1)</f>
        <v>-6.0000000000004494E-4</v>
      </c>
      <c r="N43" s="150">
        <f>('Anual_1947-1989 (ref1987)'!BG45-1)</f>
        <v>5.7036374044157068E-3</v>
      </c>
      <c r="O43" s="150">
        <f t="shared" si="5"/>
        <v>6.3036374044157517E-3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1241.7200740321612</v>
      </c>
      <c r="S43" s="177">
        <f t="shared" si="0"/>
        <v>97.864493822546848</v>
      </c>
      <c r="T43" s="150">
        <f t="shared" si="7"/>
        <v>6.3074218575303043E-3</v>
      </c>
    </row>
    <row r="44" spans="1:21" s="134" customFormat="1" ht="15.75" thickBot="1">
      <c r="A44" s="117"/>
      <c r="B44" s="136">
        <v>1989</v>
      </c>
      <c r="C44" s="194">
        <f>('Anual_1947-1989 (ref1987)'!AE46)</f>
        <v>14.044242094348531</v>
      </c>
      <c r="D44" s="147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7">
        <f>('Anual_1947-1989 (ref1987)'!G46/'Anual_1947-1989 (ref1987)'!AH46)</f>
        <v>2670.6448849303756</v>
      </c>
      <c r="I44" s="147">
        <f>('Anual_1947-1989 (ref1987)'!H46/'Anual_1947-1989 (ref1987)'!AH46)</f>
        <v>1633.3427079922665</v>
      </c>
      <c r="J44" s="148">
        <f t="shared" si="2"/>
        <v>29907.744941391298</v>
      </c>
      <c r="K44" s="148">
        <f t="shared" si="3"/>
        <v>-396.15522882266669</v>
      </c>
      <c r="L44" s="155">
        <f t="shared" si="4"/>
        <v>-1.3072747289870365E-2</v>
      </c>
      <c r="M44" s="155">
        <f>('Anual_1947-1989 (ref1987)'!Z46-1)</f>
        <v>3.1600000000000072E-2</v>
      </c>
      <c r="N44" s="150">
        <f>('Anual_1947-1989 (ref1987)'!BG46-1)</f>
        <v>1.8114153895769869E-2</v>
      </c>
      <c r="O44" s="155">
        <f t="shared" si="5"/>
        <v>-1.3485846104230204E-2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1264.2127825486464</v>
      </c>
      <c r="S44" s="156">
        <f t="shared" si="0"/>
        <v>96.58513602615362</v>
      </c>
      <c r="T44" s="150">
        <f t="shared" si="7"/>
        <v>-1.307274728987029E-2</v>
      </c>
      <c r="U44"/>
    </row>
    <row r="45" spans="1:21" s="116" customFormat="1">
      <c r="A45" s="158" t="s">
        <v>81</v>
      </c>
      <c r="B45" s="120">
        <v>1990</v>
      </c>
      <c r="C45" s="176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(ref1987)'!AH47)</f>
        <v>33011.179633117972</v>
      </c>
      <c r="I45" s="147">
        <f>('Anual_1947-1989 (ref1987)'!H47/'Anual_1947-1989 (ref1987)'!AH47)</f>
        <v>28022.101338730969</v>
      </c>
      <c r="J45" s="147">
        <f t="shared" si="2"/>
        <v>402720.3359271331</v>
      </c>
      <c r="K45" s="152">
        <f t="shared" si="3"/>
        <v>-4361.5784642061917</v>
      </c>
      <c r="L45" s="150">
        <f t="shared" si="4"/>
        <v>-1.0714252611117681E-2</v>
      </c>
      <c r="M45" s="150">
        <f>('Anual_1947-1989 (ref1987)'!Z47-1)</f>
        <v>-4.3499999999999983E-2</v>
      </c>
      <c r="N45" s="150">
        <f>('Anual_1947-1989 (ref1987)'!BG47-1)</f>
        <v>-5.3748182622534224E-2</v>
      </c>
      <c r="O45" s="150">
        <f t="shared" si="5"/>
        <v>-1.0248182622534241E-2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1196.2636430384796</v>
      </c>
      <c r="S45" s="177">
        <f t="shared" si="0"/>
        <v>95.550298480290223</v>
      </c>
      <c r="T45" s="150">
        <f t="shared" si="7"/>
        <v>-1.0714252611117914E-2</v>
      </c>
      <c r="U45"/>
    </row>
    <row r="46" spans="1:21">
      <c r="A46" s="116"/>
      <c r="B46" s="120">
        <v>1991</v>
      </c>
      <c r="C46" s="176">
        <f>('Anual_1990-2000 (ref1985e2000)'!L21)</f>
        <v>5.1668169466449356</v>
      </c>
      <c r="D46" s="147">
        <f>'Anual_1990-2000 (ref1985e2000)'!P21</f>
        <v>11.667918545454546</v>
      </c>
      <c r="E46" s="152">
        <f>('Anual_1990-2000 (ref1985e2000)'!U21)</f>
        <v>0.90097272727272726</v>
      </c>
      <c r="F46" s="152">
        <f>('Anual_1990-2000 (ref1985e2000)'!V21)</f>
        <v>0.89278181818181812</v>
      </c>
      <c r="G46" s="152">
        <f t="shared" si="1"/>
        <v>11.659727636363638</v>
      </c>
      <c r="H46" s="152">
        <f>('Anual_1990-2000 (ref1985e2000)'!G5/'Anual_1990-2000 (ref1985e2000)'!J21)</f>
        <v>1.0195836764808301</v>
      </c>
      <c r="I46" s="147">
        <f>('Anual_1990-2000 (ref1985e2000)'!H5/'Anual_1990-2000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('Anual_1990-2000 (ref1985e2000)'!R5-1)</f>
        <v>1.0314842776979249E-2</v>
      </c>
      <c r="N46" s="150">
        <f>('Anual_1990-2000 (ref1985e2000)'!AA21-1)</f>
        <v>1.7369123719913615E-2</v>
      </c>
      <c r="O46" s="150">
        <f t="shared" si="5"/>
        <v>7.0542809429343656E-3</v>
      </c>
      <c r="P46" s="46">
        <f>('Anual_1990-2000 (ref1985e2000)'!B21/'Anual_1990-2000 (ref1985e2000)'!C21)</f>
        <v>1.0864480313311555</v>
      </c>
      <c r="Q46" s="142">
        <f t="shared" si="9"/>
        <v>1264.8865923590433</v>
      </c>
      <c r="R46" s="142">
        <f t="shared" si="9"/>
        <v>1217.0416942560496</v>
      </c>
      <c r="S46" s="177">
        <f t="shared" si="0"/>
        <v>96.217455510081578</v>
      </c>
      <c r="T46" s="150">
        <f t="shared" si="7"/>
        <v>6.9822600285123215E-3</v>
      </c>
    </row>
    <row r="47" spans="1:21">
      <c r="A47" s="116"/>
      <c r="B47" s="120">
        <v>1992</v>
      </c>
      <c r="C47" s="176">
        <f>('Anual_1990-2000 (ref1985e2000)'!L22)</f>
        <v>10.690076313405617</v>
      </c>
      <c r="D47" s="147">
        <f>'Anual_1990-2000 (ref1985e2000)'!P22</f>
        <v>59.958296727272725</v>
      </c>
      <c r="E47" s="147">
        <f>('Anual_1990-2000 (ref1985e2000)'!U22)</f>
        <v>6.0966025454545454</v>
      </c>
      <c r="F47" s="147">
        <f>('Anual_1990-2000 (ref1985e2000)'!V22)</f>
        <v>4.987173454545454</v>
      </c>
      <c r="G47" s="147">
        <f t="shared" si="1"/>
        <v>58.848867636363636</v>
      </c>
      <c r="H47" s="152">
        <f>('Anual_1990-2000 (ref1985e2000)'!G6/'Anual_1990-2000 (ref1985e2000)'!J22)</f>
        <v>6.5587929987526543</v>
      </c>
      <c r="I47" s="147">
        <f>('Anual_1990-2000 (ref1985e2000)'!H6/'Anual_1990-2000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('Anual_1990-2000 (ref1985e2000)'!R6-1)</f>
        <v>-5.4357985171988865E-3</v>
      </c>
      <c r="N47" s="150">
        <f>('Anual_1990-2000 (ref1985e2000)'!AA22-1)</f>
        <v>1.0194543040478177E-3</v>
      </c>
      <c r="O47" s="150">
        <f t="shared" si="5"/>
        <v>6.4552528212467042E-3</v>
      </c>
      <c r="P47" s="46">
        <f>('Anual_1990-2000 (ref1985e2000)'!B22/'Anual_1990-2000 (ref1985e2000)'!C22)</f>
        <v>1.0602849922713657</v>
      </c>
      <c r="Q47" s="142">
        <f t="shared" si="9"/>
        <v>1258.0109236958733</v>
      </c>
      <c r="R47" s="142">
        <f t="shared" si="9"/>
        <v>1218.2824126494645</v>
      </c>
      <c r="S47" s="177">
        <f t="shared" si="0"/>
        <v>96.841958181913739</v>
      </c>
      <c r="T47" s="150">
        <f t="shared" si="7"/>
        <v>6.4905340566476788E-3</v>
      </c>
    </row>
    <row r="48" spans="1:21">
      <c r="A48" s="116"/>
      <c r="B48" s="120">
        <v>1993</v>
      </c>
      <c r="C48" s="176">
        <f>('Anual_1990-2000 (ref1985e2000)'!L23)</f>
        <v>20.96148828144355</v>
      </c>
      <c r="D48" s="147">
        <f>'Anual_1990-2000 (ref1985e2000)'!P23</f>
        <v>672.52448836363635</v>
      </c>
      <c r="E48" s="147">
        <f>('Anual_1990-2000 (ref1985e2000)'!U23)</f>
        <v>77.800902181818174</v>
      </c>
      <c r="F48" s="147">
        <f>('Anual_1990-2000 (ref1985e2000)'!V23)</f>
        <v>68.136216000000005</v>
      </c>
      <c r="G48" s="147">
        <f t="shared" si="1"/>
        <v>662.85980218181817</v>
      </c>
      <c r="H48" s="152">
        <f>('Anual_1990-2000 (ref1985e2000)'!G7/'Anual_1990-2000 (ref1985e2000)'!J23)</f>
        <v>70.61567553278789</v>
      </c>
      <c r="I48" s="147">
        <f>('Anual_1990-2000 (ref1985e2000)'!H7/'Anual_1990-2000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('Anual_1990-2000 (ref1985e2000)'!R7-1)</f>
        <v>4.9247661973134793E-2</v>
      </c>
      <c r="N48" s="150">
        <f>('Anual_1990-2000 (ref1985e2000)'!AA23-1)</f>
        <v>4.8929959073152451E-2</v>
      </c>
      <c r="O48" s="150">
        <f t="shared" si="5"/>
        <v>-3.1770289998234169E-4</v>
      </c>
      <c r="P48" s="46">
        <f>('Anual_1990-2000 (ref1985e2000)'!B23/'Anual_1990-2000 (ref1985e2000)'!C23)</f>
        <v>1.0112655133811181</v>
      </c>
      <c r="Q48" s="142">
        <f t="shared" si="9"/>
        <v>1319.9650204245588</v>
      </c>
      <c r="R48" s="142">
        <f t="shared" si="9"/>
        <v>1277.8929212399441</v>
      </c>
      <c r="S48" s="177">
        <f t="shared" si="0"/>
        <v>96.81263529460179</v>
      </c>
      <c r="T48" s="150">
        <f t="shared" si="7"/>
        <v>-3.0279114407072427E-4</v>
      </c>
    </row>
    <row r="49" spans="1:20">
      <c r="A49" s="116"/>
      <c r="B49" s="138">
        <v>1994</v>
      </c>
      <c r="C49" s="176">
        <f>('Anual_1990-2000 (ref1985e2000)'!L24)</f>
        <v>23.401688121744463</v>
      </c>
      <c r="D49" s="147">
        <f>'Anual_1990-2000 (ref1985e2000)'!P24</f>
        <v>14922.200363636364</v>
      </c>
      <c r="E49" s="149">
        <f>('Anual_1990-2000 (ref1985e2000)'!U24)</f>
        <v>1539.9807272727271</v>
      </c>
      <c r="F49" s="149">
        <f>('Anual_1990-2000 (ref1985e2000)'!V24)</f>
        <v>1543.1759999999999</v>
      </c>
      <c r="G49" s="149">
        <f t="shared" si="1"/>
        <v>14925.395636363637</v>
      </c>
      <c r="H49" s="152">
        <f>('Anual_1990-2000 (ref1985e2000)'!G8/'Anual_1990-2000 (ref1985e2000)'!J24)</f>
        <v>1424.8712316161341</v>
      </c>
      <c r="I49" s="147">
        <f>('Anual_1990-2000 (ref1985e2000)'!H8/'Anual_1990-2000 (ref1985e2000)'!J24)</f>
        <v>1372.2394817204756</v>
      </c>
      <c r="J49" s="149">
        <f t="shared" si="2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('Anual_1990-2000 (ref1985e2000)'!R8-1)</f>
        <v>5.8528729438989791E-2</v>
      </c>
      <c r="N49" s="150">
        <f>('Anual_1990-2000 (ref1985e2000)'!AA24-1)</f>
        <v>6.2488903266263884E-2</v>
      </c>
      <c r="O49" s="150">
        <f t="shared" si="5"/>
        <v>3.9601738272740938E-3</v>
      </c>
      <c r="P49" s="46">
        <f>('Anual_1990-2000 (ref1985e2000)'!B24/'Anual_1990-2000 (ref1985e2000)'!C24)</f>
        <v>1.0405090985638821</v>
      </c>
      <c r="Q49" s="142">
        <f t="shared" si="9"/>
        <v>1397.2208959739185</v>
      </c>
      <c r="R49" s="142">
        <f t="shared" si="9"/>
        <v>1357.7470483799505</v>
      </c>
      <c r="S49" s="177">
        <f t="shared" si="0"/>
        <v>97.174831287757598</v>
      </c>
      <c r="T49" s="150">
        <f t="shared" si="7"/>
        <v>3.7412058049410835E-3</v>
      </c>
    </row>
    <row r="50" spans="1:20">
      <c r="A50" s="159" t="s">
        <v>82</v>
      </c>
      <c r="B50" s="121">
        <v>1995</v>
      </c>
      <c r="C50" s="176">
        <f>('Anual_1990-2000 (ref1985e2000)'!L25)</f>
        <v>1.7754740179458324</v>
      </c>
      <c r="D50" s="147">
        <f>'Anual_1990-2000 (ref1985e2000)'!P25</f>
        <v>363954.364</v>
      </c>
      <c r="E50" s="147">
        <f>('Anual_1990-2000 (ref1985e2000)'!U25)</f>
        <v>32545.187999999998</v>
      </c>
      <c r="F50" s="147">
        <f>('Anual_1990-2000 (ref1985e2000)'!V25)</f>
        <v>41810.048000000003</v>
      </c>
      <c r="G50" s="147">
        <f t="shared" si="1"/>
        <v>373219.22399999999</v>
      </c>
      <c r="H50" s="152">
        <f>('Anual_1990-2000 (ref1985e2000)'!G9/'Anual_1990-2000 (ref1985e2000)'!J25)</f>
        <v>28330.549360682529</v>
      </c>
      <c r="I50" s="147">
        <f>('Anual_1990-2000 (ref1985e2000)'!H9/'Anual_1990-2000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('Anual_1990-2000 (ref1985e2000)'!R9-1)</f>
        <v>4.2237936336471549E-2</v>
      </c>
      <c r="N50" s="150">
        <f>('Anual_1990-2000 (ref1985e2000)'!AA25-1)</f>
        <v>5.0245234165466446E-2</v>
      </c>
      <c r="O50" s="150">
        <f t="shared" si="5"/>
        <v>8.0072978289948971E-3</v>
      </c>
      <c r="P50" s="46">
        <f>('Anual_1990-2000 (ref1985e2000)'!B25/'Anual_1990-2000 (ref1985e2000)'!C25)</f>
        <v>1.0458738978519095</v>
      </c>
      <c r="Q50" s="142">
        <f t="shared" si="9"/>
        <v>1456.2366232260526</v>
      </c>
      <c r="R50" s="142">
        <f t="shared" si="9"/>
        <v>1425.9673667632719</v>
      </c>
      <c r="S50" s="177">
        <f t="shared" si="0"/>
        <v>97.921405355420589</v>
      </c>
      <c r="T50" s="150">
        <f t="shared" si="7"/>
        <v>7.6827925273388331E-3</v>
      </c>
    </row>
    <row r="51" spans="1:20" ht="15.75" thickBot="1">
      <c r="B51" s="137">
        <v>1996</v>
      </c>
      <c r="C51" s="176">
        <f>('Anual_1990-2000 (ref1985e2000)'!L26)</f>
        <v>1.1741342505699579</v>
      </c>
      <c r="D51" s="147">
        <f>'Anual_1990-2000 (ref1985e2000)'!P26</f>
        <v>663371.09799999988</v>
      </c>
      <c r="E51" s="148">
        <f>('Anual_1990-2000 (ref1985e2000)'!U26)</f>
        <v>50233.877999999997</v>
      </c>
      <c r="F51" s="148">
        <f>('Anual_1990-2000 (ref1985e2000)'!V26)</f>
        <v>64618.407000000007</v>
      </c>
      <c r="G51" s="148">
        <f t="shared" si="1"/>
        <v>677755.62699999986</v>
      </c>
      <c r="H51" s="152">
        <f>('Anual_1990-2000 (ref1985e2000)'!G10/'Anual_1990-2000 (ref1985e2000)'!J26)</f>
        <v>46474.993670908196</v>
      </c>
      <c r="I51" s="147">
        <f>('Anual_1990-2000 (ref1985e2000)'!H10/'Anual_1990-2000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('Anual_1990-2000 (ref1985e2000)'!R10-1)</f>
        <v>2.658589682476431E-2</v>
      </c>
      <c r="N51" s="155">
        <f>('Anual_1990-2000 (ref1985e2000)'!AA26-1)</f>
        <v>2.9184038854410677E-2</v>
      </c>
      <c r="O51" s="155">
        <f t="shared" si="5"/>
        <v>2.5981420296463664E-3</v>
      </c>
      <c r="P51" s="141">
        <f>('Anual_1990-2000 (ref1985e2000)'!B26/'Anual_1990-2000 (ref1985e2000)'!C26)</f>
        <v>1.0101813129872743</v>
      </c>
      <c r="Q51" s="143">
        <f t="shared" si="9"/>
        <v>1494.9519798435836</v>
      </c>
      <c r="R51" s="143">
        <f t="shared" si="9"/>
        <v>1467.582853800013</v>
      </c>
      <c r="S51" s="156">
        <f t="shared" si="0"/>
        <v>98.169230422609687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6">
        <f>('Trimestral_1996-2021 (ref2010)'!L35)</f>
        <v>1.077290234100478</v>
      </c>
      <c r="D52" s="144">
        <f>'Trimestral_1996-2021 (ref2010)'!P35</f>
        <v>883781.51583615888</v>
      </c>
      <c r="E52" s="144">
        <f>('Trimestral_1996-2021 (ref2010)'!U35)</f>
        <v>63866.491551254505</v>
      </c>
      <c r="F52" s="144">
        <f>('Trimestral_1996-2021 (ref2010)'!V35)</f>
        <v>87229.729806979405</v>
      </c>
      <c r="G52" s="144">
        <f t="shared" si="1"/>
        <v>907144.75409188378</v>
      </c>
      <c r="H52" s="144">
        <f>('Trimestral_1996-2021 (ref2010)'!F5/'Trimestral_1996-2021 (ref2010)'!J35)</f>
        <v>61630.110832687089</v>
      </c>
      <c r="I52" s="144">
        <f>('Trimestral_1996-2021 (ref2010)'!G5/'Trimestral_1996-2021 (ref2010)'!J35)</f>
        <v>84653.519635814446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('Trimestral_1996-2021 (ref2010)'!P5-1)</f>
        <v>3.3948459853159418E-2</v>
      </c>
      <c r="N52" s="150">
        <f>('Trimestral_1996-2021 (ref2010)'!AA35-1)</f>
        <v>3.4346031122562515E-2</v>
      </c>
      <c r="O52" s="150">
        <f t="shared" si="5"/>
        <v>3.9757126940309639E-4</v>
      </c>
      <c r="P52" s="46">
        <f>('Trimestral_1996-2021 (ref2010)'!B35/'Trimestral_1996-2021 (ref2010)'!C35)</f>
        <v>0.99435027299070466</v>
      </c>
      <c r="Q52" s="142">
        <f t="shared" ref="Q52:R67" si="10">Q51*(M52+1)</f>
        <v>1545.7032971137046</v>
      </c>
      <c r="R52" s="142">
        <f t="shared" si="10"/>
        <v>1517.9885001715675</v>
      </c>
      <c r="S52" s="177">
        <f t="shared" si="0"/>
        <v>98.206978208955817</v>
      </c>
      <c r="T52" s="150">
        <f t="shared" si="7"/>
        <v>3.8451749273815672E-4</v>
      </c>
    </row>
    <row r="53" spans="1:20">
      <c r="B53" s="122">
        <v>1998</v>
      </c>
      <c r="C53" s="176">
        <f>('Trimestral_1996-2021 (ref2010)'!L36)</f>
        <v>1.0492436158675287</v>
      </c>
      <c r="D53" s="144">
        <f>'Trimestral_1996-2021 (ref2010)'!P36</f>
        <v>955308.18968550186</v>
      </c>
      <c r="E53" s="144">
        <f>('Trimestral_1996-2021 (ref2010)'!U36)</f>
        <v>69754.066965353995</v>
      </c>
      <c r="F53" s="144">
        <f>('Trimestral_1996-2021 (ref2010)'!V36)</f>
        <v>91277.975848002403</v>
      </c>
      <c r="G53" s="144">
        <f t="shared" si="1"/>
        <v>976832.09856815019</v>
      </c>
      <c r="H53" s="144">
        <f>('Trimestral_1996-2021 (ref2010)'!F6/'Trimestral_1996-2021 (ref2010)'!J36)</f>
        <v>67809.832740252692</v>
      </c>
      <c r="I53" s="144">
        <f>('Trimestral_1996-2021 (ref2010)'!G6/'Trimestral_1996-2021 (ref2010)'!J36)</f>
        <v>90741.855107006922</v>
      </c>
      <c r="J53" s="144">
        <f t="shared" si="2"/>
        <v>953900.07620139595</v>
      </c>
      <c r="K53" s="144">
        <f t="shared" si="3"/>
        <v>-1408.1134841059102</v>
      </c>
      <c r="L53" s="150">
        <f t="shared" si="4"/>
        <v>-1.4739887078425204E-3</v>
      </c>
      <c r="M53" s="150">
        <f>('Trimestral_1996-2021 (ref2010)'!P6-1)</f>
        <v>3.380979019523167E-3</v>
      </c>
      <c r="N53" s="150">
        <f>('Trimestral_1996-2021 (ref2010)'!AA36-1)</f>
        <v>1.9020067867845381E-3</v>
      </c>
      <c r="O53" s="150">
        <f t="shared" si="5"/>
        <v>-1.478972232738629E-3</v>
      </c>
      <c r="P53" s="46">
        <f>('Trimestral_1996-2021 (ref2010)'!B36/'Trimestral_1996-2021 (ref2010)'!C36)</f>
        <v>0.97787081881831961</v>
      </c>
      <c r="Q53" s="142">
        <f t="shared" si="10"/>
        <v>1550.9292875316537</v>
      </c>
      <c r="R53" s="142">
        <f t="shared" si="10"/>
        <v>1520.8757246011546</v>
      </c>
      <c r="S53" s="177">
        <f t="shared" si="0"/>
        <v>98.062222232044491</v>
      </c>
      <c r="T53" s="150">
        <f t="shared" si="7"/>
        <v>-1.473988707842433E-3</v>
      </c>
    </row>
    <row r="54" spans="1:20">
      <c r="B54" s="122">
        <v>1999</v>
      </c>
      <c r="C54" s="176">
        <f>('Trimestral_1996-2021 (ref2010)'!L37)</f>
        <v>1.0801050087686863</v>
      </c>
      <c r="D54" s="144">
        <f>'Trimestral_1996-2021 (ref2010)'!P37</f>
        <v>1007041.3961823739</v>
      </c>
      <c r="E54" s="144">
        <f>('Trimestral_1996-2021 (ref2010)'!U37)</f>
        <v>74491.530680084412</v>
      </c>
      <c r="F54" s="144">
        <f>('Trimestral_1996-2021 (ref2010)'!V37)</f>
        <v>80067.945932008603</v>
      </c>
      <c r="G54" s="144">
        <f t="shared" si="1"/>
        <v>1012617.8114342981</v>
      </c>
      <c r="H54" s="144">
        <f>('Trimestral_1996-2021 (ref2010)'!F7/'Trimestral_1996-2021 (ref2010)'!J37)</f>
        <v>96073.995994909521</v>
      </c>
      <c r="I54" s="144">
        <f>('Trimestral_1996-2021 (ref2010)'!G7/'Trimestral_1996-2021 (ref2010)'!J37)</f>
        <v>114680.00504846737</v>
      </c>
      <c r="J54" s="144">
        <f t="shared" si="2"/>
        <v>994011.80238074018</v>
      </c>
      <c r="K54" s="144">
        <f t="shared" si="3"/>
        <v>-13029.593801633688</v>
      </c>
      <c r="L54" s="150">
        <f t="shared" si="4"/>
        <v>-1.2938488776159551E-2</v>
      </c>
      <c r="M54" s="150">
        <f>('Trimestral_1996-2021 (ref2010)'!P7-1)</f>
        <v>4.6793756667951047E-3</v>
      </c>
      <c r="N54" s="150">
        <f>('Trimestral_1996-2021 (ref2010)'!AA37-1)</f>
        <v>-8.3196571589086998E-3</v>
      </c>
      <c r="O54" s="150">
        <f t="shared" si="5"/>
        <v>-1.2999032825703805E-2</v>
      </c>
      <c r="P54" s="46">
        <f>('Trimestral_1996-2021 (ref2010)'!B37/'Trimestral_1996-2021 (ref2010)'!C37)</f>
        <v>0.90047143396234353</v>
      </c>
      <c r="Q54" s="142">
        <f t="shared" si="10"/>
        <v>1558.1866683006492</v>
      </c>
      <c r="R54" s="142">
        <f t="shared" si="10"/>
        <v>1508.2225599911662</v>
      </c>
      <c r="S54" s="177">
        <f t="shared" si="0"/>
        <v>96.793445270329926</v>
      </c>
      <c r="T54" s="150">
        <f t="shared" si="7"/>
        <v>-1.293848877615944E-2</v>
      </c>
    </row>
    <row r="55" spans="1:20" ht="15.75" thickBot="1">
      <c r="B55" s="139">
        <v>2000</v>
      </c>
      <c r="C55" s="176">
        <f>('Trimestral_1996-2021 (ref2010)'!L38)</f>
        <v>1.0560606515271738</v>
      </c>
      <c r="D55" s="144">
        <f>'Trimestral_1996-2021 (ref2010)'!P38</f>
        <v>1135438.6409589238</v>
      </c>
      <c r="E55" s="145">
        <f>('Trimestral_1996-2021 (ref2010)'!U38)</f>
        <v>117418.30805139701</v>
      </c>
      <c r="F55" s="145">
        <f>('Trimestral_1996-2021 (ref2010)'!V38)</f>
        <v>137597.241602066</v>
      </c>
      <c r="G55" s="145">
        <f t="shared" si="1"/>
        <v>1155617.574509593</v>
      </c>
      <c r="H55" s="144">
        <f>('Trimestral_1996-2021 (ref2010)'!F8/'Trimestral_1996-2021 (ref2010)'!J38)</f>
        <v>114317.03070746086</v>
      </c>
      <c r="I55" s="144">
        <f>('Trimestral_1996-2021 (ref2010)'!G8/'Trimestral_1996-2021 (ref2010)'!J38)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('Trimestral_1996-2021 (ref2010)'!P8-1)</f>
        <v>4.3879494436487976E-2</v>
      </c>
      <c r="N55" s="155">
        <f>('Trimestral_1996-2021 (ref2010)'!AA38-1)</f>
        <v>3.9079525582591534E-2</v>
      </c>
      <c r="O55" s="155">
        <f t="shared" si="5"/>
        <v>-4.7999688538964413E-3</v>
      </c>
      <c r="P55" s="141">
        <f>('Trimestral_1996-2021 (ref2010)'!B38/'Trimestral_1996-2021 (ref2010)'!C38)</f>
        <v>0.95881711569433592</v>
      </c>
      <c r="Q55" s="143">
        <f t="shared" si="10"/>
        <v>1626.5591115433572</v>
      </c>
      <c r="R55" s="143">
        <f t="shared" si="10"/>
        <v>1567.1631821085828</v>
      </c>
      <c r="S55" s="156">
        <f t="shared" si="0"/>
        <v>96.348369449763396</v>
      </c>
      <c r="T55" s="150">
        <f t="shared" si="7"/>
        <v>-4.5982020716743843E-3</v>
      </c>
    </row>
    <row r="56" spans="1:20">
      <c r="A56" s="161" t="s">
        <v>84</v>
      </c>
      <c r="B56" s="123">
        <v>2001</v>
      </c>
      <c r="C56" s="176">
        <f>('Anual_2000-2019 (ref2010)'!F29)</f>
        <v>1.0822509431643357</v>
      </c>
      <c r="D56" s="144">
        <f>'Anual_2000-2019 (ref2010)'!K5</f>
        <v>1215758.2085203498</v>
      </c>
      <c r="E56" s="144">
        <f>('Anual_2000-2019 (ref2010)'!N29)</f>
        <v>133440.46371399722</v>
      </c>
      <c r="F56" s="144">
        <f>('Anual_2000-2019 (ref2010)'!O29)</f>
        <v>154281.54206721316</v>
      </c>
      <c r="G56" s="144">
        <f t="shared" si="1"/>
        <v>1236599.2868735658</v>
      </c>
      <c r="H56" s="144">
        <f>('Anual_2000-2019 (ref2010)'!H5/'Anual_2000-2019 (ref2010)'!D29)</f>
        <v>149705.64522744436</v>
      </c>
      <c r="I56" s="144">
        <f>-('Anual_2000-2019 (ref2010)'!I5/'Anual_2000-2019 (ref2010)'!D29)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('Anual_2000-2019 (ref2010)'!J29-1)</f>
        <v>1.3898964044580131E-2</v>
      </c>
      <c r="N56" s="150">
        <f>('Anual_2000-2019 (ref2010)'!T29-1)</f>
        <v>9.1503873961347182E-3</v>
      </c>
      <c r="O56" s="150">
        <f t="shared" si="5"/>
        <v>-4.7485766484454128E-3</v>
      </c>
      <c r="P56" s="46">
        <f>('Anual_2000-2019 (ref2010)'!B29/'Anual_2000-2019 (ref2010)'!C29)</f>
        <v>0.98210605030275633</v>
      </c>
      <c r="Q56" s="142">
        <f t="shared" si="10"/>
        <v>1649.1665981510826</v>
      </c>
      <c r="R56" s="142">
        <f t="shared" si="10"/>
        <v>1581.5033323378354</v>
      </c>
      <c r="S56" s="153">
        <f t="shared" si="0"/>
        <v>95.897123681191104</v>
      </c>
      <c r="T56" s="150">
        <f t="shared" si="7"/>
        <v>-4.6834811128544374E-3</v>
      </c>
    </row>
    <row r="57" spans="1:20">
      <c r="B57" s="123">
        <v>2002</v>
      </c>
      <c r="C57" s="176">
        <f>('Anual_2000-2019 (ref2010)'!F30)</f>
        <v>1.0979811223431275</v>
      </c>
      <c r="D57" s="144">
        <f>'Anual_2000-2019 (ref2010)'!K6</f>
        <v>1355931.5591703854</v>
      </c>
      <c r="E57" s="144">
        <f>('Anual_2000-2019 (ref2010)'!N30)</f>
        <v>173324.52495404103</v>
      </c>
      <c r="F57" s="144">
        <f>('Anual_2000-2019 (ref2010)'!O30)</f>
        <v>166132.90713136178</v>
      </c>
      <c r="G57" s="144">
        <f t="shared" si="1"/>
        <v>1348739.9413477061</v>
      </c>
      <c r="H57" s="144">
        <f>('Anual_2000-2019 (ref2010)'!H6/'Anual_2000-2019 (ref2010)'!D30)</f>
        <v>193565.06608545987</v>
      </c>
      <c r="I57" s="144">
        <f>-('Anual_2000-2019 (ref2010)'!I6/'Anual_2000-2019 (ref2010)'!D30)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('Anual_2000-2019 (ref2010)'!J30-1)</f>
        <v>3.0534618568361704E-2</v>
      </c>
      <c r="N57" s="150">
        <f>('Anual_2000-2019 (ref2010)'!T30-1)</f>
        <v>3.3781799996082995E-2</v>
      </c>
      <c r="O57" s="150">
        <f t="shared" si="5"/>
        <v>3.2471814277212907E-3</v>
      </c>
      <c r="P57" s="46">
        <f>('Anual_2000-2019 (ref2010)'!B30/'Anual_2000-2019 (ref2010)'!C30)</f>
        <v>1.0188503787534173</v>
      </c>
      <c r="Q57" s="142">
        <f t="shared" si="10"/>
        <v>1699.5232711813085</v>
      </c>
      <c r="R57" s="142">
        <f t="shared" si="10"/>
        <v>1634.9293616040111</v>
      </c>
      <c r="S57" s="153">
        <f t="shared" si="0"/>
        <v>96.199292432612623</v>
      </c>
      <c r="T57" s="150">
        <f t="shared" si="7"/>
        <v>3.1509678270025265E-3</v>
      </c>
    </row>
    <row r="58" spans="1:20">
      <c r="B58" s="123">
        <v>2003</v>
      </c>
      <c r="C58" s="176">
        <f>('Anual_2000-2019 (ref2010)'!F31)</f>
        <v>1.1409102152726727</v>
      </c>
      <c r="D58" s="144">
        <f>'Anual_2000-2019 (ref2010)'!K7</f>
        <v>1505771.7718952212</v>
      </c>
      <c r="E58" s="144">
        <f>('Anual_2000-2019 (ref2010)'!N31)</f>
        <v>235201.93765973221</v>
      </c>
      <c r="F58" s="144">
        <f>('Anual_2000-2019 (ref2010)'!O31)</f>
        <v>198351.68658387841</v>
      </c>
      <c r="G58" s="144">
        <f t="shared" si="1"/>
        <v>1468921.5208193674</v>
      </c>
      <c r="H58" s="144">
        <f>('Anual_2000-2019 (ref2010)'!H7/'Anual_2000-2019 (ref2010)'!D31)</f>
        <v>228059.41513449323</v>
      </c>
      <c r="I58" s="144">
        <f>-('Anual_2000-2019 (ref2010)'!I7/'Anual_2000-2019 (ref2010)'!D31)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('Anual_2000-2019 (ref2010)'!J31-1)</f>
        <v>1.1408289987710818E-2</v>
      </c>
      <c r="N58" s="150">
        <f>('Anual_2000-2019 (ref2010)'!T31-1)</f>
        <v>9.0697135638098114E-3</v>
      </c>
      <c r="O58" s="150">
        <f t="shared" si="5"/>
        <v>-2.3385764239010065E-3</v>
      </c>
      <c r="P58" s="46">
        <f>('Anual_2000-2019 (ref2010)'!B31/'Anual_2000-2019 (ref2010)'!C31)</f>
        <v>0.98786492040016904</v>
      </c>
      <c r="Q58" s="142">
        <f t="shared" si="10"/>
        <v>1718.9119254998077</v>
      </c>
      <c r="R58" s="142">
        <f t="shared" si="10"/>
        <v>1649.757702610822</v>
      </c>
      <c r="S58" s="153">
        <f t="shared" si="0"/>
        <v>95.976860602158084</v>
      </c>
      <c r="T58" s="150">
        <f t="shared" si="7"/>
        <v>-2.3121981963677429E-3</v>
      </c>
    </row>
    <row r="59" spans="1:20">
      <c r="B59" s="123">
        <v>2004</v>
      </c>
      <c r="C59" s="176">
        <f>('Anual_2000-2019 (ref2010)'!F32)</f>
        <v>1.0775206075946304</v>
      </c>
      <c r="D59" s="144">
        <f>'Anual_2000-2019 (ref2010)'!K8</f>
        <v>1816903.7317373371</v>
      </c>
      <c r="E59" s="144">
        <f>('Anual_2000-2019 (ref2010)'!N32)</f>
        <v>298545.71017137886</v>
      </c>
      <c r="F59" s="144">
        <f>('Anual_2000-2019 (ref2010)'!O32)</f>
        <v>245713.97731488364</v>
      </c>
      <c r="G59" s="144">
        <f t="shared" si="1"/>
        <v>1764071.9988808418</v>
      </c>
      <c r="H59" s="144">
        <f>('Anual_2000-2019 (ref2010)'!H8/'Anual_2000-2019 (ref2010)'!D32)</f>
        <v>302193.83917709737</v>
      </c>
      <c r="I59" s="144">
        <f>-('Anual_2000-2019 (ref2010)'!I8/'Anual_2000-2019 (ref2010)'!D32)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('Anual_2000-2019 (ref2010)'!J32-1)</f>
        <v>5.7599646368599933E-2</v>
      </c>
      <c r="N59" s="150">
        <f>('Anual_2000-2019 (ref2010)'!T32-1)</f>
        <v>6.3134534643026541E-2</v>
      </c>
      <c r="O59" s="150">
        <f t="shared" si="5"/>
        <v>5.5348882744266081E-3</v>
      </c>
      <c r="P59" s="46">
        <f>('Anual_2000-2019 (ref2010)'!B32/'Anual_2000-2019 (ref2010)'!C32)</f>
        <v>1.0369520539142594</v>
      </c>
      <c r="Q59" s="142">
        <f t="shared" si="10"/>
        <v>1817.9206445473658</v>
      </c>
      <c r="R59" s="142">
        <f t="shared" si="10"/>
        <v>1753.9143874389049</v>
      </c>
      <c r="S59" s="153">
        <f t="shared" si="0"/>
        <v>96.479150104794726</v>
      </c>
      <c r="T59" s="150">
        <f t="shared" si="7"/>
        <v>5.233443764312451E-3</v>
      </c>
    </row>
    <row r="60" spans="1:20">
      <c r="B60" s="123">
        <v>2005</v>
      </c>
      <c r="C60" s="176">
        <f>('Anual_2000-2019 (ref2010)'!F33)</f>
        <v>1.074312247547853</v>
      </c>
      <c r="D60" s="144">
        <f>'Anual_2000-2019 (ref2010)'!K9</f>
        <v>2020440.9922502143</v>
      </c>
      <c r="E60" s="144">
        <f>('Anual_2000-2019 (ref2010)'!N33)</f>
        <v>355164.72127344896</v>
      </c>
      <c r="F60" s="144">
        <f>('Anual_2000-2019 (ref2010)'!O33)</f>
        <v>276284.70035073918</v>
      </c>
      <c r="G60" s="144">
        <f t="shared" si="1"/>
        <v>1941560.9713275046</v>
      </c>
      <c r="H60" s="144">
        <f>('Anual_2000-2019 (ref2010)'!H9/'Anual_2000-2019 (ref2010)'!D33)</f>
        <v>306388.07938672591</v>
      </c>
      <c r="I60" s="144">
        <f>-('Anual_2000-2019 (ref2010)'!I9/'Anual_2000-2019 (ref2010)'!D33)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('Anual_2000-2019 (ref2010)'!J33-1)</f>
        <v>3.2021320621623994E-2</v>
      </c>
      <c r="N60" s="150">
        <f>('Anual_2000-2019 (ref2010)'!T33-1)</f>
        <v>2.6644976832506551E-2</v>
      </c>
      <c r="O60" s="150">
        <f t="shared" si="5"/>
        <v>-5.3763437891174437E-3</v>
      </c>
      <c r="P60" s="46">
        <f>('Anual_2000-2019 (ref2010)'!B33/'Anual_2000-2019 (ref2010)'!C33)</f>
        <v>1.0012916881104064</v>
      </c>
      <c r="Q60" s="142">
        <f t="shared" si="10"/>
        <v>1876.1328643710863</v>
      </c>
      <c r="R60" s="142">
        <f t="shared" si="10"/>
        <v>1800.6473956584143</v>
      </c>
      <c r="S60" s="153">
        <f t="shared" si="0"/>
        <v>95.976539287478658</v>
      </c>
      <c r="T60" s="150">
        <f t="shared" si="7"/>
        <v>-5.2095278282420221E-3</v>
      </c>
    </row>
    <row r="61" spans="1:20">
      <c r="B61" s="123">
        <v>2006</v>
      </c>
      <c r="C61" s="176">
        <f>('Anual_2000-2019 (ref2010)'!F34)</f>
        <v>1.0677427411909708</v>
      </c>
      <c r="D61" s="144">
        <f>'Anual_2000-2019 (ref2010)'!K10</f>
        <v>2256582.8163669193</v>
      </c>
      <c r="E61" s="144">
        <f>('Anual_2000-2019 (ref2010)'!N34)</f>
        <v>346886.28672772244</v>
      </c>
      <c r="F61" s="144">
        <f>('Anual_2000-2019 (ref2010)'!O34)</f>
        <v>302722.36463419098</v>
      </c>
      <c r="G61" s="144">
        <f t="shared" si="1"/>
        <v>2212418.8942733877</v>
      </c>
      <c r="H61" s="144">
        <f>('Anual_2000-2019 (ref2010)'!H10/'Anual_2000-2019 (ref2010)'!D34)</f>
        <v>326868.19183188444</v>
      </c>
      <c r="I61" s="144">
        <f>-('Anual_2000-2019 (ref2010)'!I10/'Anual_2000-2019 (ref2010)'!D34)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('Anual_2000-2019 (ref2010)'!J34-1)</f>
        <v>3.9619887089948458E-2</v>
      </c>
      <c r="N61" s="150">
        <f>('Anual_2000-2019 (ref2010)'!T34-1)</f>
        <v>4.7632023765936227E-2</v>
      </c>
      <c r="O61" s="150">
        <f t="shared" si="5"/>
        <v>8.0121366759877688E-3</v>
      </c>
      <c r="P61" s="46">
        <f>('Anual_2000-2019 (ref2010)'!B34/'Anual_2000-2019 (ref2010)'!C34)</f>
        <v>1.0751550437489548</v>
      </c>
      <c r="Q61" s="142">
        <f t="shared" si="10"/>
        <v>1950.4650366232104</v>
      </c>
      <c r="R61" s="142">
        <f t="shared" si="10"/>
        <v>1886.4158752024871</v>
      </c>
      <c r="S61" s="153">
        <f t="shared" si="0"/>
        <v>96.716210738562637</v>
      </c>
      <c r="T61" s="150">
        <f t="shared" si="7"/>
        <v>7.7067943538622341E-3</v>
      </c>
    </row>
    <row r="62" spans="1:20">
      <c r="B62" s="123">
        <v>2007</v>
      </c>
      <c r="C62" s="176">
        <f>('Anual_2000-2019 (ref2010)'!F35)</f>
        <v>1.0643903808921129</v>
      </c>
      <c r="D62" s="144">
        <f>'Anual_2000-2019 (ref2010)'!K11</f>
        <v>2555700.4146902794</v>
      </c>
      <c r="E62" s="144">
        <f>('Anual_2000-2019 (ref2010)'!N35)</f>
        <v>367732.38398960192</v>
      </c>
      <c r="F62" s="144">
        <f>('Anual_2000-2019 (ref2010)'!O35)</f>
        <v>336100.03997604398</v>
      </c>
      <c r="G62" s="144">
        <f t="shared" si="1"/>
        <v>2524068.0706767216</v>
      </c>
      <c r="H62" s="144">
        <f>('Anual_2000-2019 (ref2010)'!H11/'Anual_2000-2019 (ref2010)'!D35)</f>
        <v>341047.1741543762</v>
      </c>
      <c r="I62" s="144">
        <f>-('Anual_2000-2019 (ref2010)'!I11/'Anual_2000-2019 (ref2010)'!D35)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('Anual_2000-2019 (ref2010)'!J35-1)</f>
        <v>6.0698706073315289E-2</v>
      </c>
      <c r="N62" s="150">
        <f>('Anual_2000-2019 (ref2010)'!T35-1)</f>
        <v>6.204312977615567E-2</v>
      </c>
      <c r="O62" s="150">
        <f t="shared" si="5"/>
        <v>1.3444237028403805E-3</v>
      </c>
      <c r="P62" s="46">
        <f>('Anual_2000-2019 (ref2010)'!B35/'Anual_2000-2019 (ref2010)'!C35)</f>
        <v>1.0180771599836109</v>
      </c>
      <c r="Q62" s="142">
        <f t="shared" si="10"/>
        <v>2068.8557405874808</v>
      </c>
      <c r="R62" s="142">
        <f t="shared" si="10"/>
        <v>2003.4550201594752</v>
      </c>
      <c r="S62" s="153">
        <f t="shared" si="0"/>
        <v>96.838797449964588</v>
      </c>
      <c r="T62" s="150">
        <f t="shared" si="7"/>
        <v>1.2674887742791796E-3</v>
      </c>
    </row>
    <row r="63" spans="1:20">
      <c r="B63" s="123">
        <v>2008</v>
      </c>
      <c r="C63" s="176">
        <f>('Anual_2000-2019 (ref2010)'!F36)</f>
        <v>1.0877855272217616</v>
      </c>
      <c r="D63" s="144">
        <f>'Anual_2000-2019 (ref2010)'!K12</f>
        <v>2858838.4485945702</v>
      </c>
      <c r="E63" s="144">
        <f>('Anual_2000-2019 (ref2010)'!N36)</f>
        <v>364031.53667591058</v>
      </c>
      <c r="F63" s="144">
        <f>('Anual_2000-2019 (ref2010)'!O36)</f>
        <v>380892.62158459</v>
      </c>
      <c r="G63" s="144">
        <f t="shared" si="1"/>
        <v>2875699.5335032498</v>
      </c>
      <c r="H63" s="144">
        <f>('Anual_2000-2019 (ref2010)'!H12/'Anual_2000-2019 (ref2010)'!D36)</f>
        <v>388460.79075412074</v>
      </c>
      <c r="I63" s="144">
        <f>-('Anual_2000-2019 (ref2010)'!I12/'Anual_2000-2019 (ref2010)'!D36)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('Anual_2000-2019 (ref2010)'!J36-1)</f>
        <v>5.0941954481199314E-2</v>
      </c>
      <c r="N63" s="150">
        <f>('Anual_2000-2019 (ref2010)'!T36-1)</f>
        <v>5.5140071501135202E-2</v>
      </c>
      <c r="O63" s="150">
        <f t="shared" si="5"/>
        <v>4.1981170199358875E-3</v>
      </c>
      <c r="P63" s="46">
        <f>('Anual_2000-2019 (ref2010)'!B36/'Anual_2000-2019 (ref2010)'!C36)</f>
        <v>1.031864502196991</v>
      </c>
      <c r="Q63" s="142">
        <f t="shared" si="10"/>
        <v>2174.2472955526559</v>
      </c>
      <c r="R63" s="142">
        <f t="shared" si="10"/>
        <v>2113.9256732203771</v>
      </c>
      <c r="S63" s="153">
        <f t="shared" si="0"/>
        <v>97.225631948322317</v>
      </c>
      <c r="T63" s="150">
        <f t="shared" si="7"/>
        <v>3.9946231112339969E-3</v>
      </c>
    </row>
    <row r="64" spans="1:20">
      <c r="B64" s="123">
        <v>2009</v>
      </c>
      <c r="C64" s="176">
        <f>('Anual_2000-2019 (ref2010)'!F37)</f>
        <v>1.0731348274594561</v>
      </c>
      <c r="D64" s="144">
        <f>'Anual_2000-2019 (ref2010)'!K13</f>
        <v>3105890.583490863</v>
      </c>
      <c r="E64" s="144">
        <f>('Anual_2000-2019 (ref2010)'!N37)</f>
        <v>381961.64177881082</v>
      </c>
      <c r="F64" s="144">
        <f>('Anual_2000-2019 (ref2010)'!O37)</f>
        <v>394332.59932668612</v>
      </c>
      <c r="G64" s="144">
        <f t="shared" si="1"/>
        <v>3118261.5410387381</v>
      </c>
      <c r="H64" s="144">
        <f>('Anual_2000-2019 (ref2010)'!H13/'Anual_2000-2019 (ref2010)'!D37)</f>
        <v>337015.17511476361</v>
      </c>
      <c r="I64" s="144">
        <f>-('Anual_2000-2019 (ref2010)'!I13/'Anual_2000-2019 (ref2010)'!D37)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('Anual_2000-2019 (ref2010)'!J37-1)</f>
        <v>-1.2581200299162099E-3</v>
      </c>
      <c r="N64" s="150">
        <f>('Anual_2000-2019 (ref2010)'!T37-1)</f>
        <v>-1.3071308782586222E-3</v>
      </c>
      <c r="O64" s="150">
        <f t="shared" si="5"/>
        <v>-4.9010848342412316E-5</v>
      </c>
      <c r="P64" s="46">
        <f>('Anual_2000-2019 (ref2010)'!B37/'Anual_2000-2019 (ref2010)'!C37)</f>
        <v>0.99539925318796751</v>
      </c>
      <c r="Q64" s="142">
        <f t="shared" si="10"/>
        <v>2171.5118314801298</v>
      </c>
      <c r="R64" s="142">
        <f t="shared" si="10"/>
        <v>2111.162495698567</v>
      </c>
      <c r="S64" s="153">
        <f t="shared" si="0"/>
        <v>97.220860834986652</v>
      </c>
      <c r="T64" s="150">
        <f t="shared" si="7"/>
        <v>-4.907258754771604E-5</v>
      </c>
    </row>
    <row r="65" spans="1:20">
      <c r="B65" s="123">
        <v>2010</v>
      </c>
      <c r="C65" s="176">
        <f>('Anual_2000-2019 (ref2010)'!F38)</f>
        <v>1.0842333833598186</v>
      </c>
      <c r="D65" s="144">
        <f>'Anual_2000-2019 (ref2010)'!K14</f>
        <v>3583958.0847054818</v>
      </c>
      <c r="E65" s="144">
        <f>('Anual_2000-2019 (ref2010)'!N38)</f>
        <v>404075.64799176366</v>
      </c>
      <c r="F65" s="144">
        <f>('Anual_2000-2019 (ref2010)'!O38)</f>
        <v>501307.23883000016</v>
      </c>
      <c r="G65" s="144">
        <f t="shared" si="1"/>
        <v>3681189.675543718</v>
      </c>
      <c r="H65" s="144">
        <f>('Anual_2000-2019 (ref2010)'!H14/'Anual_2000-2019 (ref2010)'!D38)</f>
        <v>395861.82937403931</v>
      </c>
      <c r="I65" s="144">
        <f>-('Anual_2000-2019 (ref2010)'!I14/'Anual_2000-2019 (ref2010)'!D38)</f>
        <v>433788.50911881367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('Anual_2000-2019 (ref2010)'!J38-1)</f>
        <v>7.5282258181216255E-2</v>
      </c>
      <c r="N65" s="150">
        <f>('Anual_2000-2019 (ref2010)'!T38-1)</f>
        <v>9.3075300737698763E-2</v>
      </c>
      <c r="O65" s="150">
        <f t="shared" si="5"/>
        <v>1.7793042556482508E-2</v>
      </c>
      <c r="P65" s="46">
        <f>('Anual_2000-2019 (ref2010)'!B38/'Anual_2000-2019 (ref2010)'!C38)</f>
        <v>1.1321575876997159</v>
      </c>
      <c r="Q65" s="142">
        <f t="shared" si="10"/>
        <v>2334.9881458211826</v>
      </c>
      <c r="R65" s="142">
        <f t="shared" si="10"/>
        <v>2307.659579891862</v>
      </c>
      <c r="S65" s="153">
        <f t="shared" si="0"/>
        <v>98.829605795719814</v>
      </c>
      <c r="T65" s="150">
        <f t="shared" si="7"/>
        <v>1.654732273419901E-2</v>
      </c>
    </row>
    <row r="66" spans="1:20">
      <c r="B66" s="123">
        <v>2011</v>
      </c>
      <c r="C66" s="176">
        <f>('Anual_2000-2019 (ref2010)'!F39)</f>
        <v>1.083185922188201</v>
      </c>
      <c r="D66" s="144">
        <f>'Anual_2000-2019 (ref2010)'!K15</f>
        <v>4040287</v>
      </c>
      <c r="E66" s="144">
        <f>('Anual_2000-2019 (ref2010)'!N39)</f>
        <v>442537.00000000006</v>
      </c>
      <c r="F66" s="144">
        <f>('Anual_2000-2019 (ref2010)'!O39)</f>
        <v>506132.00000000006</v>
      </c>
      <c r="G66" s="144">
        <f t="shared" si="1"/>
        <v>4103882</v>
      </c>
      <c r="H66" s="144">
        <f>('Anual_2000-2019 (ref2010)'!H15/'Anual_2000-2019 (ref2010)'!D39)</f>
        <v>471703.46170216089</v>
      </c>
      <c r="I66" s="144">
        <f>-('Anual_2000-2019 (ref2010)'!I15/'Anual_2000-2019 (ref2010)'!D39)</f>
        <v>503036.82908391347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('Anual_2000-2019 (ref2010)'!J39-1)</f>
        <v>3.9744230794470203E-2</v>
      </c>
      <c r="N66" s="150">
        <f>('Anual_2000-2019 (ref2010)'!T39-1)</f>
        <v>4.8046573274307391E-2</v>
      </c>
      <c r="O66" s="150">
        <f t="shared" si="5"/>
        <v>8.3023424798371881E-3</v>
      </c>
      <c r="P66" s="46">
        <f>('Anual_2000-2019 (ref2010)'!B39/'Anual_2000-2019 (ref2010)'!C39)</f>
        <v>1.0724658939794138</v>
      </c>
      <c r="Q66" s="142">
        <f t="shared" si="10"/>
        <v>2427.7904535910516</v>
      </c>
      <c r="R66" s="142">
        <f t="shared" si="10"/>
        <v>2418.5347149892937</v>
      </c>
      <c r="S66" s="153">
        <f t="shared" si="0"/>
        <v>99.618758752920073</v>
      </c>
      <c r="T66" s="150">
        <f t="shared" si="7"/>
        <v>7.9849853780802338E-3</v>
      </c>
    </row>
    <row r="67" spans="1:20">
      <c r="B67" s="123">
        <v>2012</v>
      </c>
      <c r="C67" s="176">
        <f>('Anual_2000-2019 (ref2010)'!F40)</f>
        <v>1.0794312694206427</v>
      </c>
      <c r="D67" s="144">
        <f>'Anual_2000-2019 (ref2010)'!K16</f>
        <v>4460460</v>
      </c>
      <c r="E67" s="144">
        <f>('Anual_2000-2019 (ref2010)'!N40)</f>
        <v>510481.99999999994</v>
      </c>
      <c r="F67" s="144">
        <f>('Anual_2000-2019 (ref2010)'!O40)</f>
        <v>546679</v>
      </c>
      <c r="G67" s="144">
        <f t="shared" si="1"/>
        <v>4496657</v>
      </c>
      <c r="H67" s="144">
        <f>('Anual_2000-2019 (ref2010)'!H16/'Anual_2000-2019 (ref2010)'!D40)</f>
        <v>526930.18073329749</v>
      </c>
      <c r="I67" s="144">
        <f>-('Anual_2000-2019 (ref2010)'!I16/'Anual_2000-2019 (ref2010)'!D40)</f>
        <v>587228.96086452983</v>
      </c>
      <c r="J67" s="144">
        <f t="shared" si="2"/>
        <v>4436358.2198687671</v>
      </c>
      <c r="K67" s="144">
        <f t="shared" si="3"/>
        <v>-24101.780131232925</v>
      </c>
      <c r="L67" s="150">
        <f t="shared" si="4"/>
        <v>-5.403429272145233E-3</v>
      </c>
      <c r="M67" s="150">
        <f>('Anual_2000-2019 (ref2010)'!J40-1)</f>
        <v>1.9211759850945365E-2</v>
      </c>
      <c r="N67" s="150">
        <f>('Anual_2000-2019 (ref2010)'!T40-1)</f>
        <v>1.3704521193252273E-2</v>
      </c>
      <c r="O67" s="150">
        <f t="shared" si="5"/>
        <v>-5.5072386576930921E-3</v>
      </c>
      <c r="P67" s="46">
        <f>('Anual_2000-2019 (ref2010)'!B40/'Anual_2000-2019 (ref2010)'!C40)</f>
        <v>0.96094286494328662</v>
      </c>
      <c r="Q67" s="142">
        <f t="shared" si="10"/>
        <v>2474.4325807538607</v>
      </c>
      <c r="R67" s="142">
        <f t="shared" si="10"/>
        <v>2451.6795752474809</v>
      </c>
      <c r="S67" s="153">
        <f t="shared" ref="S67:S70" si="11">(R67/Q67)*100</f>
        <v>99.080475835819783</v>
      </c>
      <c r="T67" s="150">
        <f t="shared" si="7"/>
        <v>-5.4034292721450994E-3</v>
      </c>
    </row>
    <row r="68" spans="1:20" s="65" customFormat="1">
      <c r="B68" s="234">
        <v>2013</v>
      </c>
      <c r="C68" s="235">
        <f>('Anual_2000-2019 (ref2010)'!F41)</f>
        <v>1.0750456453204851</v>
      </c>
      <c r="D68" s="144">
        <f>'Anual_2000-2019 (ref2010)'!K17</f>
        <v>4959435</v>
      </c>
      <c r="E68" s="146">
        <f>('Anual_2000-2019 (ref2010)'!N41)</f>
        <v>582342</v>
      </c>
      <c r="F68" s="146">
        <f>('Anual_2000-2019 (ref2010)'!O41)</f>
        <v>679824</v>
      </c>
      <c r="G68" s="146">
        <f t="shared" ref="G68:G71" si="12">(D68-E68+F68)</f>
        <v>5056917</v>
      </c>
      <c r="H68" s="144">
        <f>('Anual_2000-2019 (ref2010)'!H17/'Anual_2000-2019 (ref2010)'!D41)</f>
        <v>580436.14275476011</v>
      </c>
      <c r="I68" s="144">
        <f>-('Anual_2000-2019 (ref2010)'!I17/'Anual_2000-2019 (ref2010)'!D41)</f>
        <v>694202.55758200004</v>
      </c>
      <c r="J68" s="146">
        <f t="shared" ref="J68:J71" si="13">(D68-E68+F68+H68-I68)</f>
        <v>4943150.5851727594</v>
      </c>
      <c r="K68" s="146">
        <f t="shared" ref="K68:K71" si="14">(J68-D68)</f>
        <v>-16284.414827240631</v>
      </c>
      <c r="L68" s="236">
        <f t="shared" ref="L68:L71" si="15">(K68/D68)</f>
        <v>-3.2835221809017824E-3</v>
      </c>
      <c r="M68" s="236">
        <f>('Anual_2000-2019 (ref2010)'!J41-1)</f>
        <v>3.0048226702888536E-2</v>
      </c>
      <c r="N68" s="236">
        <f>('Anual_2000-2019 (ref2010)'!T41-1)</f>
        <v>2.6666040503111388E-2</v>
      </c>
      <c r="O68" s="236">
        <f t="shared" ref="O68:O71" si="16">(N68-M68)</f>
        <v>-3.3821861997771485E-3</v>
      </c>
      <c r="P68" s="237">
        <f>('Anual_2000-2019 (ref2010)'!B41/'Anual_2000-2019 (ref2010)'!C41)</f>
        <v>0.97608270318654777</v>
      </c>
      <c r="Q68" s="238">
        <f t="shared" ref="Q68:R69" si="17">Q67*(M68+1)</f>
        <v>2548.7848919013663</v>
      </c>
      <c r="R68" s="238">
        <f t="shared" si="17"/>
        <v>2517.0561621016814</v>
      </c>
      <c r="S68" s="177">
        <f t="shared" si="11"/>
        <v>98.755142895718606</v>
      </c>
      <c r="T68" s="236">
        <f t="shared" ref="T68:T71" si="18">(S68/S67)-1</f>
        <v>-3.2835221809013326E-3</v>
      </c>
    </row>
    <row r="69" spans="1:20" s="65" customFormat="1">
      <c r="B69" s="234">
        <v>2014</v>
      </c>
      <c r="C69" s="235">
        <f>('Anual_2000-2019 (ref2010)'!F42)</f>
        <v>1.0784670974349482</v>
      </c>
      <c r="D69" s="144">
        <f>'Anual_2000-2019 (ref2010)'!K18</f>
        <v>5358488</v>
      </c>
      <c r="E69" s="146">
        <f>('Anual_2000-2019 (ref2010)'!N42)</f>
        <v>616224</v>
      </c>
      <c r="F69" s="146">
        <f>('Anual_2000-2019 (ref2010)'!O42)</f>
        <v>731747</v>
      </c>
      <c r="G69" s="146">
        <f t="shared" si="12"/>
        <v>5474011</v>
      </c>
      <c r="H69" s="144">
        <f>('Anual_2000-2019 (ref2010)'!H18/'Anual_2000-2019 (ref2010)'!D42)</f>
        <v>587167.38296469382</v>
      </c>
      <c r="I69" s="144">
        <f>-('Anual_2000-2019 (ref2010)'!I18/'Anual_2000-2019 (ref2010)'!D42)</f>
        <v>729082.19866146636</v>
      </c>
      <c r="J69" s="146">
        <f t="shared" si="13"/>
        <v>5332096.1843032278</v>
      </c>
      <c r="K69" s="146">
        <f t="shared" si="14"/>
        <v>-26391.815696772188</v>
      </c>
      <c r="L69" s="236">
        <f t="shared" si="15"/>
        <v>-4.9252355695808573E-3</v>
      </c>
      <c r="M69" s="236">
        <f>('Anual_2000-2019 (ref2010)'!J42-1)</f>
        <v>5.0395574027326528E-3</v>
      </c>
      <c r="N69" s="236">
        <f>('Anual_2000-2019 (ref2010)'!T42-1)</f>
        <v>8.9500825776855919E-5</v>
      </c>
      <c r="O69" s="236">
        <f t="shared" si="16"/>
        <v>-4.9500565769557969E-3</v>
      </c>
      <c r="P69" s="237">
        <f>('Anual_2000-2019 (ref2010)'!B42/'Anual_2000-2019 (ref2010)'!C42)</f>
        <v>0.95632997822700339</v>
      </c>
      <c r="Q69" s="238">
        <f t="shared" si="17"/>
        <v>2561.629639671321</v>
      </c>
      <c r="R69" s="238">
        <f t="shared" si="17"/>
        <v>2517.2814407067162</v>
      </c>
      <c r="S69" s="177">
        <f t="shared" si="11"/>
        <v>98.268750553249575</v>
      </c>
      <c r="T69" s="236">
        <f t="shared" si="18"/>
        <v>-4.9252355695807992E-3</v>
      </c>
    </row>
    <row r="70" spans="1:20" s="65" customFormat="1">
      <c r="B70" s="234">
        <v>2015</v>
      </c>
      <c r="C70" s="235">
        <f>('Anual_2000-2019 (ref2010)'!F43)</f>
        <v>1.0756617501293944</v>
      </c>
      <c r="D70" s="144">
        <f>'Anual_2000-2019 (ref2010)'!K19</f>
        <v>5574045</v>
      </c>
      <c r="E70" s="146">
        <f>('Anual_2000-2019 (ref2010)'!N43)</f>
        <v>679773</v>
      </c>
      <c r="F70" s="146">
        <f>('Anual_2000-2019 (ref2010)'!O43)</f>
        <v>678051</v>
      </c>
      <c r="G70" s="146">
        <f t="shared" si="12"/>
        <v>5572323</v>
      </c>
      <c r="H70" s="144">
        <f>('Anual_2000-2019 (ref2010)'!H19/'Anual_2000-2019 (ref2010)'!D43)</f>
        <v>710644.87046501588</v>
      </c>
      <c r="I70" s="144">
        <f>-('Anual_2000-2019 (ref2010)'!I19/'Anual_2000-2019 (ref2010)'!D43)</f>
        <v>774174.64831383969</v>
      </c>
      <c r="J70" s="146">
        <f t="shared" si="13"/>
        <v>5508793.2221511761</v>
      </c>
      <c r="K70" s="146">
        <f t="shared" si="14"/>
        <v>-65251.777848823927</v>
      </c>
      <c r="L70" s="236">
        <f t="shared" si="15"/>
        <v>-1.1706360075819971E-2</v>
      </c>
      <c r="M70" s="236">
        <f>('Anual_2000-2019 (ref2010)'!J43-1)</f>
        <v>-3.5457633934728339E-2</v>
      </c>
      <c r="N70" s="236">
        <f>('Anual_2000-2019 (ref2010)'!T43-1)</f>
        <v>-4.6748914180271717E-2</v>
      </c>
      <c r="O70" s="236">
        <f t="shared" si="16"/>
        <v>-1.1291280245543378E-2</v>
      </c>
      <c r="P70" s="237">
        <f>('Anual_2000-2019 (ref2010)'!B43/'Anual_2000-2019 (ref2010)'!C43)</f>
        <v>0.91561337926834319</v>
      </c>
      <c r="Q70" s="238">
        <f t="shared" ref="Q70" si="19">Q69*(M70+1)</f>
        <v>2470.8003136315051</v>
      </c>
      <c r="R70" s="238">
        <f t="shared" ref="R70" si="20">R69*(N70+1)</f>
        <v>2399.6012666675274</v>
      </c>
      <c r="S70" s="177">
        <f t="shared" si="11"/>
        <v>97.118381175072315</v>
      </c>
      <c r="T70" s="236">
        <f t="shared" si="18"/>
        <v>-1.1706360075819822E-2</v>
      </c>
    </row>
    <row r="71" spans="1:20" s="65" customFormat="1">
      <c r="B71" s="234">
        <v>2016</v>
      </c>
      <c r="C71" s="235">
        <f>('Anual_2000-2019 (ref2010)'!F44)</f>
        <v>1.08103604357025</v>
      </c>
      <c r="D71" s="144">
        <f>'Anual_2000-2019 (ref2010)'!K20</f>
        <v>5799370</v>
      </c>
      <c r="E71" s="146">
        <f>('Anual_2000-2019 (ref2010)'!N44)</f>
        <v>780144</v>
      </c>
      <c r="F71" s="146">
        <f>('Anual_2000-2019 (ref2010)'!O44)</f>
        <v>755463</v>
      </c>
      <c r="G71" s="146">
        <f t="shared" si="12"/>
        <v>5774689</v>
      </c>
      <c r="H71" s="144">
        <f>('Anual_2000-2019 (ref2010)'!H20/'Anual_2000-2019 (ref2010)'!D44)</f>
        <v>722800.80485824519</v>
      </c>
      <c r="I71" s="144">
        <f>-('Anual_2000-2019 (ref2010)'!I20/'Anual_2000-2019 (ref2010)'!D44)</f>
        <v>699628.14270552958</v>
      </c>
      <c r="J71" s="146">
        <f t="shared" si="13"/>
        <v>5797861.662152715</v>
      </c>
      <c r="K71" s="146">
        <f t="shared" si="14"/>
        <v>-1508.3378472849727</v>
      </c>
      <c r="L71" s="236">
        <f t="shared" si="15"/>
        <v>-2.6008650030692515E-4</v>
      </c>
      <c r="M71" s="236">
        <f>('Anual_2000-2019 (ref2010)'!J44-1)</f>
        <v>-3.2759169063210525E-2</v>
      </c>
      <c r="N71" s="236">
        <f>('Anual_2000-2019 (ref2010)'!T44-1)</f>
        <v>-3.3010735345882725E-2</v>
      </c>
      <c r="O71" s="236">
        <f t="shared" si="16"/>
        <v>-2.5156628267219983E-4</v>
      </c>
      <c r="P71" s="237">
        <f>('Anual_2000-2019 (ref2010)'!B44/'Anual_2000-2019 (ref2010)'!C44)</f>
        <v>1.0004370868484982</v>
      </c>
      <c r="Q71" s="238">
        <f t="shared" ref="Q71" si="21">Q70*(M71+1)</f>
        <v>2389.8589484358172</v>
      </c>
      <c r="R71" s="238">
        <f t="shared" ref="R71" si="22">R70*(N71+1)</f>
        <v>2320.3886643179208</v>
      </c>
      <c r="S71" s="177">
        <f t="shared" ref="S71" si="23">(R71/Q71)*100</f>
        <v>97.093121995197023</v>
      </c>
      <c r="T71" s="236">
        <f t="shared" si="18"/>
        <v>-2.6008650030684421E-4</v>
      </c>
    </row>
    <row r="72" spans="1:20">
      <c r="B72" s="234">
        <v>2017</v>
      </c>
      <c r="C72" s="235">
        <f>('Anual_2000-2019 (ref2010)'!F45)</f>
        <v>1.0367138451288935</v>
      </c>
      <c r="D72" s="146">
        <f>'Anual_2000-2019 (ref2010)'!K21</f>
        <v>6352263</v>
      </c>
      <c r="E72" s="146">
        <f>('Anual_2000-2019 (ref2010)'!N45)</f>
        <v>819943</v>
      </c>
      <c r="F72" s="146">
        <f>('Anual_2000-2019 (ref2010)'!O45)</f>
        <v>807335</v>
      </c>
      <c r="G72" s="146">
        <f t="shared" ref="G72:G73" si="24">(D72-E72+F72)</f>
        <v>6339655</v>
      </c>
      <c r="H72" s="146">
        <f>('Anual_2000-2019 (ref2010)'!H21/'Anual_2000-2019 (ref2010)'!D45)</f>
        <v>799400.67900679423</v>
      </c>
      <c r="I72" s="146">
        <f>-('Anual_2000-2019 (ref2010)'!I21/'Anual_2000-2019 (ref2010)'!D45)</f>
        <v>753539.81699117576</v>
      </c>
      <c r="J72" s="146">
        <f t="shared" ref="J72:J73" si="25">(D72-E72+F72+H72-I72)</f>
        <v>6385515.8620156189</v>
      </c>
      <c r="K72" s="315">
        <f t="shared" ref="K72:K73" si="26">(J72-D72)</f>
        <v>33252.862015618943</v>
      </c>
      <c r="L72" s="316">
        <f t="shared" ref="L72:L73" si="27">(K72/D72)</f>
        <v>5.2348056142541548E-3</v>
      </c>
      <c r="M72" s="236">
        <f>('Anual_2000-2019 (ref2010)'!J45-1)</f>
        <v>1.3228690539081711E-2</v>
      </c>
      <c r="N72" s="236">
        <f>('Anual_2000-2019 (ref2010)'!T45-1)</f>
        <v>1.8532745776838944E-2</v>
      </c>
      <c r="O72" s="236">
        <f t="shared" ref="O72:O73" si="28">(N72-M72)</f>
        <v>5.3040552377572325E-3</v>
      </c>
      <c r="P72" s="237">
        <f>('Anual_2000-2019 (ref2010)'!B45/'Anual_2000-2019 (ref2010)'!C45)</f>
        <v>1.0445480569530277</v>
      </c>
      <c r="Q72" s="238">
        <f t="shared" ref="Q72:Q73" si="29">Q71*(M72+1)</f>
        <v>2421.4736528967296</v>
      </c>
      <c r="R72" s="238">
        <f t="shared" ref="R72:R73" si="30">R71*(N72+1)</f>
        <v>2363.3918375371836</v>
      </c>
      <c r="S72" s="317">
        <f t="shared" ref="S72:S73" si="31">(R72/Q72)*100</f>
        <v>97.60138561532294</v>
      </c>
      <c r="T72" s="316">
        <f t="shared" ref="T72:T73" si="32">(S72/S71)-1</f>
        <v>5.2348056142541566E-3</v>
      </c>
    </row>
    <row r="73" spans="1:20">
      <c r="B73" s="234">
        <v>2018</v>
      </c>
      <c r="C73" s="235">
        <f>('Anual_2000-2019 (ref2010)'!F46)</f>
        <v>1.0449353433164124</v>
      </c>
      <c r="D73" s="146">
        <f>'Anual_2000-2019 (ref2010)'!K22</f>
        <v>6702942</v>
      </c>
      <c r="E73" s="146">
        <f>('Anual_2000-2019 (ref2010)'!N46)</f>
        <v>857849</v>
      </c>
      <c r="F73" s="146">
        <f>('Anual_2000-2019 (ref2010)'!O46)</f>
        <v>837308.99999999988</v>
      </c>
      <c r="G73" s="146">
        <f t="shared" si="24"/>
        <v>6682402</v>
      </c>
      <c r="H73" s="146">
        <f>('Anual_2000-2019 (ref2010)'!H22/'Anual_2000-2019 (ref2010)'!D46)</f>
        <v>981835.92577830993</v>
      </c>
      <c r="I73" s="146">
        <f>-('Anual_2000-2019 (ref2010)'!I22/'Anual_2000-2019 (ref2010)'!D46)</f>
        <v>955416.88281400618</v>
      </c>
      <c r="J73" s="146">
        <f t="shared" si="25"/>
        <v>6708821.0429643039</v>
      </c>
      <c r="K73" s="315">
        <f t="shared" si="26"/>
        <v>5879.042964303866</v>
      </c>
      <c r="L73" s="316">
        <f t="shared" si="27"/>
        <v>8.7708396765239297E-4</v>
      </c>
      <c r="M73" s="236">
        <f>('Anual_2000-2019 (ref2010)'!J46-1)</f>
        <v>1.7836667613699841E-2</v>
      </c>
      <c r="N73" s="236">
        <f>('Anual_2000-2019 (ref2010)'!T46-1)</f>
        <v>1.872939583655242E-2</v>
      </c>
      <c r="O73" s="236">
        <f t="shared" si="28"/>
        <v>8.9272822285257902E-4</v>
      </c>
      <c r="P73" s="237">
        <f>('Anual_2000-2019 (ref2010)'!B46/'Anual_2000-2019 (ref2010)'!C46)</f>
        <v>1.0030461557615247</v>
      </c>
      <c r="Q73" s="238">
        <f t="shared" si="29"/>
        <v>2464.6646735787804</v>
      </c>
      <c r="R73" s="238">
        <f t="shared" si="30"/>
        <v>2407.6567387792943</v>
      </c>
      <c r="S73" s="317">
        <f t="shared" si="31"/>
        <v>97.686990225866765</v>
      </c>
      <c r="T73" s="316">
        <f t="shared" si="32"/>
        <v>8.7708396765195928E-4</v>
      </c>
    </row>
    <row r="74" spans="1:20" ht="15.75" thickBot="1">
      <c r="B74" s="140">
        <v>2019</v>
      </c>
      <c r="C74" s="194">
        <f>('Trimestral_1996-2021 (ref2010)'!L57)</f>
        <v>1.0422425887126365</v>
      </c>
      <c r="D74" s="145">
        <f>'Trimestral_1996-2021 (ref2010)'!P57</f>
        <v>7089646.0004190216</v>
      </c>
      <c r="E74" s="145">
        <f>('Trimestral_1996-2021 (ref2010)'!U57)</f>
        <v>998799.99988856027</v>
      </c>
      <c r="F74" s="145">
        <f>('Anual_2000-2019 (ref2010)'!O47)</f>
        <v>1010766</v>
      </c>
      <c r="G74" s="145">
        <f t="shared" ref="G74" si="33">(D74-E74+F74)</f>
        <v>7101612.0005304608</v>
      </c>
      <c r="H74" s="145">
        <f>('Anual_2000-2019 (ref2010)'!H23/'Anual_2000-2019 (ref2010)'!D47)</f>
        <v>996533.07068250806</v>
      </c>
      <c r="I74" s="145">
        <f>-('Anual_2000-2019 (ref2010)'!I23/'Anual_2000-2019 (ref2010)'!D47)</f>
        <v>1042004.2172917518</v>
      </c>
      <c r="J74" s="145">
        <f t="shared" ref="J74" si="34">(D74-E74+F74+H74-I74)</f>
        <v>7056140.8539212169</v>
      </c>
      <c r="K74" s="320">
        <f t="shared" ref="K74" si="35">(J74-D74)</f>
        <v>-33505.146497804672</v>
      </c>
      <c r="L74" s="321">
        <f t="shared" ref="L74" si="36">(K74/D74)</f>
        <v>-4.7259265830514536E-3</v>
      </c>
      <c r="M74" s="155">
        <f>('Anual_2000-2019 (ref2010)'!J47-1)</f>
        <v>1.2207778227194543E-2</v>
      </c>
      <c r="N74" s="155">
        <f>('Anual_2000-2019 (ref2010)'!T47-1)</f>
        <v>7.4241585643060048E-3</v>
      </c>
      <c r="O74" s="155">
        <f t="shared" ref="O74" si="37">(N74-M74)</f>
        <v>-4.7836196628885386E-3</v>
      </c>
      <c r="P74" s="141">
        <f>('Anual_2000-2019 (ref2010)'!B47/'Anual_2000-2019 (ref2010)'!C47)</f>
        <v>0.96781941500869373</v>
      </c>
      <c r="Q74" s="143">
        <f t="shared" ref="Q74" si="38">Q73*(M74+1)</f>
        <v>2494.752753318231</v>
      </c>
      <c r="R74" s="143">
        <f t="shared" ref="R74" si="39">R73*(N74+1)</f>
        <v>2425.5315641764118</v>
      </c>
      <c r="S74" s="322">
        <f t="shared" ref="S74" si="40">(R74/Q74)*100</f>
        <v>97.225328680377274</v>
      </c>
      <c r="T74" s="321">
        <f t="shared" ref="T74" si="41">(S74/S73)-1</f>
        <v>-4.7259265990492461E-3</v>
      </c>
    </row>
    <row r="75" spans="1:20">
      <c r="A75" s="160" t="s">
        <v>80</v>
      </c>
      <c r="B75" s="122">
        <v>2020</v>
      </c>
      <c r="C75" s="176">
        <f>('Trimestral_1996-2021 (ref2010)'!L58)</f>
        <v>1.0514022238941894</v>
      </c>
      <c r="D75" s="144">
        <f>'Trimestral_1996-2021 (ref2010)'!P58</f>
        <v>7102530.5251079397</v>
      </c>
      <c r="E75" s="144">
        <f>('Trimestral_1996-2021 (ref2010)'!U58)</f>
        <v>1024329.1649849309</v>
      </c>
      <c r="F75" s="144">
        <f>('Trimestral_1996-2021 (ref2010)'!V58)</f>
        <v>983799.33609826083</v>
      </c>
      <c r="G75" s="144">
        <f t="shared" ref="G75" si="42">(D75-E75+F75)</f>
        <v>7062000.6962212697</v>
      </c>
      <c r="H75" s="144">
        <f>('Trimestral_1996-2021 (ref2010)'!F28/'Trimestral_1996-2021 (ref2010)'!J58)</f>
        <v>1192529.8473737813</v>
      </c>
      <c r="I75" s="144">
        <f>('Trimestral_1996-2021 (ref2010)'!G28/'Trimestral_1996-2021 (ref2010)'!J58)</f>
        <v>1142848.897028534</v>
      </c>
      <c r="J75" s="146">
        <f t="shared" ref="J75" si="43">(D75-E75+F75+H75-I75)</f>
        <v>7111681.6465665177</v>
      </c>
      <c r="K75" s="146">
        <f t="shared" ref="K75" si="44">(J75-D75)</f>
        <v>9151.1214585779235</v>
      </c>
      <c r="L75" s="150">
        <f t="shared" ref="L75" si="45">(K75/D75)</f>
        <v>1.2884311339779635E-3</v>
      </c>
      <c r="M75" s="150">
        <f>('Trimestral_1996-2021 (ref2010)'!P28-1)</f>
        <v>-3.8786763342577357E-2</v>
      </c>
      <c r="N75" s="150">
        <f>('Trimestral_1996-2021 (ref2010)'!AA58-1)</f>
        <v>-3.7548306282076283E-2</v>
      </c>
      <c r="O75" s="150">
        <f t="shared" ref="O75" si="46">(N75-M75)</f>
        <v>1.2384570605010747E-3</v>
      </c>
      <c r="P75" s="46">
        <f>('Trimestral_1996-2021 (ref2010)'!B58/'Trimestral_1996-2021 (ref2010)'!C58)</f>
        <v>1.0021839219049224</v>
      </c>
      <c r="Q75" s="142">
        <f t="shared" ref="Q75" si="47">Q74*(M75+1)</f>
        <v>2397.9893686770333</v>
      </c>
      <c r="R75" s="142">
        <f t="shared" ref="R75" si="48">R74*(N75+1)</f>
        <v>2334.4569621078722</v>
      </c>
      <c r="S75" s="153">
        <f t="shared" ref="S75" si="49">(R75/Q75)*100</f>
        <v>97.350596820860318</v>
      </c>
      <c r="T75" s="150">
        <f t="shared" ref="T75" si="50">(S75/S74)-1</f>
        <v>1.2884311339780297E-3</v>
      </c>
    </row>
    <row r="76" spans="1:20">
      <c r="B76" s="122">
        <v>2021</v>
      </c>
      <c r="C76" s="176">
        <f>('Trimestral_1996-2021 (ref2010)'!L59)</f>
        <v>0.82734716464176472</v>
      </c>
      <c r="D76" s="144">
        <f>'Trimestral_1996-2021 (ref2010)'!P59</f>
        <v>7761847.0530845812</v>
      </c>
      <c r="E76" s="144">
        <f>('Trimestral_1996-2021 (ref2010)'!U59)</f>
        <v>1302314.3701213624</v>
      </c>
      <c r="F76" s="144">
        <f>('Trimestral_1996-2021 (ref2010)'!V59)</f>
        <v>1325462.330110552</v>
      </c>
      <c r="G76" s="144">
        <f t="shared" ref="G76" si="51">(D76-E76+F76)</f>
        <v>7784995.0130737703</v>
      </c>
      <c r="H76" s="144">
        <f>('Trimestral_1996-2021 (ref2010)'!F29/'Trimestral_1996-2021 (ref2010)'!J59)</f>
        <v>1633530.2207055984</v>
      </c>
      <c r="I76" s="144">
        <f>('Trimestral_1996-2021 (ref2010)'!G29/'Trimestral_1996-2021 (ref2010)'!J59)</f>
        <v>1493340.5801777621</v>
      </c>
      <c r="J76" s="146">
        <f t="shared" ref="J76" si="52">(D76-E76+F76+H76-I76)</f>
        <v>7925184.6536016073</v>
      </c>
      <c r="K76" s="146">
        <f t="shared" ref="K76" si="53">(J76-D76)</f>
        <v>163337.60051702615</v>
      </c>
      <c r="L76" s="150">
        <f t="shared" ref="L76" si="54">(K76/D76)</f>
        <v>2.104365100213039E-2</v>
      </c>
      <c r="M76" s="150">
        <f>('Trimestral_1996-2021 (ref2010)'!P29-1)</f>
        <v>3.9400880865863686E-2</v>
      </c>
      <c r="N76" s="150">
        <f>('Trimestral_1996-2021 (ref2010)'!AA59-1)</f>
        <v>6.12736702541119E-2</v>
      </c>
      <c r="O76" s="150">
        <f t="shared" ref="O76" si="55">(N76-M76)</f>
        <v>2.1872789388248215E-2</v>
      </c>
      <c r="P76" s="46">
        <f>('Trimestral_1996-2021 (ref2010)'!B59/'Trimestral_1996-2021 (ref2010)'!C59)</f>
        <v>1.1133196218517856</v>
      </c>
      <c r="Q76" s="142">
        <f t="shared" ref="Q76" si="56">Q75*(M76+1)</f>
        <v>2492.4722621098849</v>
      </c>
      <c r="R76" s="142">
        <f t="shared" ref="R76" si="57">R75*(N76+1)</f>
        <v>2477.4977082264859</v>
      </c>
      <c r="S76" s="153">
        <f t="shared" ref="S76" si="58">(R76/Q76)*100</f>
        <v>99.399208805207607</v>
      </c>
      <c r="T76" s="150">
        <f t="shared" ref="T76" si="59">(S76/S75)-1</f>
        <v>2.1043651002130348E-2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76"/>
  <sheetViews>
    <sheetView zoomScaleNormal="10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G81" sqref="G8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16384" width="9.140625" style="53"/>
  </cols>
  <sheetData>
    <row r="1" spans="1:19" ht="89.25">
      <c r="A1" s="112"/>
      <c r="B1" s="112"/>
      <c r="C1" s="220" t="s">
        <v>95</v>
      </c>
      <c r="D1" s="220" t="s">
        <v>96</v>
      </c>
      <c r="E1" s="220" t="s">
        <v>109</v>
      </c>
      <c r="F1" s="220" t="s">
        <v>110</v>
      </c>
      <c r="G1" s="250" t="s">
        <v>132</v>
      </c>
      <c r="H1" s="221" t="s">
        <v>50</v>
      </c>
      <c r="I1" s="250" t="s">
        <v>111</v>
      </c>
      <c r="J1" s="222" t="s">
        <v>90</v>
      </c>
      <c r="K1" s="222" t="s">
        <v>112</v>
      </c>
      <c r="L1" s="264" t="s">
        <v>94</v>
      </c>
      <c r="M1" s="264" t="s">
        <v>113</v>
      </c>
      <c r="N1" s="222" t="s">
        <v>114</v>
      </c>
      <c r="O1" s="222" t="s">
        <v>115</v>
      </c>
      <c r="P1" s="222" t="s">
        <v>116</v>
      </c>
      <c r="Q1" s="222" t="s">
        <v>151</v>
      </c>
      <c r="R1" s="222" t="s">
        <v>117</v>
      </c>
      <c r="S1" s="222" t="s">
        <v>152</v>
      </c>
    </row>
    <row r="2" spans="1:19">
      <c r="A2" s="225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27">
        <f>(C2+D2)/2</f>
        <v>0.13025210084033612</v>
      </c>
      <c r="F2" s="227">
        <f>(C2-D2)</f>
        <v>-7.2829131652661083E-3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46">
        <v>100</v>
      </c>
    </row>
    <row r="3" spans="1:19">
      <c r="A3" s="226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27">
        <f t="shared" ref="E3:E66" si="0">(C3+D3)/2</f>
        <v>0.1060752169720347</v>
      </c>
      <c r="F3" s="227">
        <f t="shared" ref="F3:F66" si="1">(C3-D3)</f>
        <v>9.6432015429122331E-3</v>
      </c>
      <c r="G3" s="227">
        <f>'Cálculo Pa média harmônica'!M4</f>
        <v>1.0628891673399028</v>
      </c>
      <c r="H3" s="227">
        <f>('Anual_1947-1989 (ref1987)'!AI5)</f>
        <v>1.0381256206359935</v>
      </c>
      <c r="I3" s="227">
        <f>(G3/H3)</f>
        <v>1.0238540945446837</v>
      </c>
      <c r="J3" s="227">
        <f>('Anual_1947-1989 (ref1987)'!AP5)</f>
        <v>0.96830823228107543</v>
      </c>
      <c r="K3" s="227">
        <f>J3-1</f>
        <v>-3.1691767718924568E-2</v>
      </c>
      <c r="L3" s="227">
        <f>'Anual_1947-1989 (ref1987)'!AN5</f>
        <v>0.9925562228052186</v>
      </c>
      <c r="M3" s="227">
        <f>L3-1</f>
        <v>-7.443777194781398E-3</v>
      </c>
      <c r="N3" s="227">
        <f>(E3)*(I3)*(K3)</f>
        <v>-3.4419017123064554E-3</v>
      </c>
      <c r="O3" s="227">
        <f>(F3*M3)/L3</f>
        <v>-7.2320179029190871E-5</v>
      </c>
      <c r="P3" s="227">
        <f>(N3+O3)</f>
        <v>-3.5142218913356464E-3</v>
      </c>
      <c r="Q3" s="228">
        <f>P3</f>
        <v>-3.5142218913356464E-3</v>
      </c>
      <c r="R3" s="227">
        <f>P3+1</f>
        <v>0.99648577810866434</v>
      </c>
      <c r="S3" s="46">
        <f>S2*R3</f>
        <v>99.648577810866428</v>
      </c>
    </row>
    <row r="4" spans="1:19">
      <c r="A4" s="226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27">
        <f t="shared" si="0"/>
        <v>8.8259611409673408E-2</v>
      </c>
      <c r="F4" s="227">
        <f t="shared" si="1"/>
        <v>1.2401818933443498E-3</v>
      </c>
      <c r="G4" s="227">
        <f>'Cálculo Pa média harmônica'!M5</f>
        <v>1.0830119678510381</v>
      </c>
      <c r="H4" s="227">
        <f>('Anual_1947-1989 (ref1987)'!AI6)</f>
        <v>1.0422614706786131</v>
      </c>
      <c r="I4" s="227">
        <f t="shared" ref="I4:I67" si="2">(G4/H4)</f>
        <v>1.0390981517774927</v>
      </c>
      <c r="J4" s="227">
        <f>('Anual_1947-1989 (ref1987)'!AP6)</f>
        <v>0.99998015282922292</v>
      </c>
      <c r="K4" s="227">
        <f t="shared" ref="K4:K67" si="3">J4-1</f>
        <v>-1.9847170777076428E-5</v>
      </c>
      <c r="L4" s="227">
        <f>'Anual_1947-1989 (ref1987)'!AN6</f>
        <v>0.96238254492367192</v>
      </c>
      <c r="M4" s="227">
        <f t="shared" ref="M4:M67" si="4">L4-1</f>
        <v>-3.7617455076328077E-2</v>
      </c>
      <c r="N4" s="227">
        <f t="shared" ref="N4:N67" si="5">(E4)*(I4)*(K4)</f>
        <v>-1.8201919528205261E-6</v>
      </c>
      <c r="O4" s="227">
        <f t="shared" ref="O4:O67" si="6">(F4*M4)/L4</f>
        <v>-4.8476031600361848E-5</v>
      </c>
      <c r="P4" s="227">
        <f t="shared" ref="P4:P67" si="7">(N4+O4)</f>
        <v>-5.0296223553182375E-5</v>
      </c>
      <c r="Q4" s="228">
        <f t="shared" ref="Q4:Q67" si="8">P4</f>
        <v>-5.0296223553182375E-5</v>
      </c>
      <c r="R4" s="227">
        <f t="shared" ref="R4:R67" si="9">P4+1</f>
        <v>0.99994970377644676</v>
      </c>
      <c r="S4" s="46">
        <f t="shared" ref="S4:S67" si="10">S3*R4</f>
        <v>99.643565863720085</v>
      </c>
    </row>
    <row r="5" spans="1:19">
      <c r="A5" s="226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27">
        <f t="shared" si="0"/>
        <v>8.4014209591474237E-2</v>
      </c>
      <c r="F5" s="227">
        <f t="shared" si="1"/>
        <v>1.5985790408525755E-2</v>
      </c>
      <c r="G5" s="227">
        <f>'Cálculo Pa média harmônica'!M6</f>
        <v>1.0461381464957484</v>
      </c>
      <c r="H5" s="227">
        <f>('Anual_1947-1989 (ref1987)'!AI7)</f>
        <v>1.4956116404841613</v>
      </c>
      <c r="I5" s="227">
        <f t="shared" si="2"/>
        <v>0.69947178677821154</v>
      </c>
      <c r="J5" s="227">
        <f>('Anual_1947-1989 (ref1987)'!AP7)</f>
        <v>1.659955259121948</v>
      </c>
      <c r="K5" s="227">
        <f t="shared" si="3"/>
        <v>0.65995525912194797</v>
      </c>
      <c r="L5" s="227">
        <f>'Anual_1947-1989 (ref1987)'!AN7</f>
        <v>1.1096387304307676</v>
      </c>
      <c r="M5" s="227">
        <f t="shared" si="4"/>
        <v>0.10963873043076755</v>
      </c>
      <c r="N5" s="227">
        <f t="shared" si="5"/>
        <v>3.8782646513317434E-2</v>
      </c>
      <c r="O5" s="227">
        <f t="shared" si="6"/>
        <v>1.5794886364886636E-3</v>
      </c>
      <c r="P5" s="227">
        <f t="shared" si="7"/>
        <v>4.0362135149806098E-2</v>
      </c>
      <c r="Q5" s="228">
        <f t="shared" si="8"/>
        <v>4.0362135149806098E-2</v>
      </c>
      <c r="R5" s="227">
        <f t="shared" si="9"/>
        <v>1.040362135149806</v>
      </c>
      <c r="S5" s="46">
        <f t="shared" si="10"/>
        <v>103.66539293592015</v>
      </c>
    </row>
    <row r="6" spans="1:19">
      <c r="A6" s="226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27">
        <f t="shared" si="0"/>
        <v>0.10435779816513763</v>
      </c>
      <c r="F6" s="227">
        <f t="shared" si="1"/>
        <v>-1.6628440366972488E-2</v>
      </c>
      <c r="G6" s="227">
        <f>'Cálculo Pa média harmônica'!M7</f>
        <v>1.1944788734797256</v>
      </c>
      <c r="H6" s="227">
        <f>('Anual_1947-1989 (ref1987)'!AI8)</f>
        <v>1.1795305748948102</v>
      </c>
      <c r="I6" s="227">
        <f t="shared" si="2"/>
        <v>1.0126730912305928</v>
      </c>
      <c r="J6" s="227">
        <f>('Anual_1947-1989 (ref1987)'!AP8)</f>
        <v>0.89960938022049464</v>
      </c>
      <c r="K6" s="227">
        <f t="shared" si="3"/>
        <v>-0.10039061977950536</v>
      </c>
      <c r="L6" s="227">
        <f>'Anual_1947-1989 (ref1987)'!AN8</f>
        <v>1.0411270790893508</v>
      </c>
      <c r="M6" s="227">
        <f t="shared" si="4"/>
        <v>4.112707908935076E-2</v>
      </c>
      <c r="N6" s="227">
        <f t="shared" si="5"/>
        <v>-1.0609314234980136E-2</v>
      </c>
      <c r="O6" s="227">
        <f t="shared" si="6"/>
        <v>-6.5686427319055346E-4</v>
      </c>
      <c r="P6" s="227">
        <f t="shared" si="7"/>
        <v>-1.126617850817069E-2</v>
      </c>
      <c r="Q6" s="228">
        <f t="shared" si="8"/>
        <v>-1.126617850817069E-2</v>
      </c>
      <c r="R6" s="227">
        <f t="shared" si="9"/>
        <v>0.98873382149182931</v>
      </c>
      <c r="S6" s="46">
        <f t="shared" si="10"/>
        <v>102.49748011398442</v>
      </c>
    </row>
    <row r="7" spans="1:19">
      <c r="A7" s="226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27">
        <f t="shared" si="0"/>
        <v>8.4714773281326192E-2</v>
      </c>
      <c r="F7" s="227">
        <f t="shared" si="1"/>
        <v>-2.8035104826913709E-2</v>
      </c>
      <c r="G7" s="227">
        <f>'Cálculo Pa média harmônica'!M8</f>
        <v>1.1026385374649379</v>
      </c>
      <c r="H7" s="227">
        <f>('Anual_1947-1989 (ref1987)'!AI9)</f>
        <v>0.98991691538275506</v>
      </c>
      <c r="I7" s="227">
        <f t="shared" si="2"/>
        <v>1.1138697807164943</v>
      </c>
      <c r="J7" s="227">
        <f>('Anual_1947-1989 (ref1987)'!AP9)</f>
        <v>0.91608284213356184</v>
      </c>
      <c r="K7" s="227">
        <f t="shared" si="3"/>
        <v>-8.3917157866438163E-2</v>
      </c>
      <c r="L7" s="227">
        <f>'Anual_1947-1989 (ref1987)'!AN9</f>
        <v>0.93798999011989281</v>
      </c>
      <c r="M7" s="227">
        <f t="shared" si="4"/>
        <v>-6.2010009880107186E-2</v>
      </c>
      <c r="N7" s="227">
        <f t="shared" si="5"/>
        <v>-7.9185258935364992E-3</v>
      </c>
      <c r="O7" s="227">
        <f t="shared" si="6"/>
        <v>1.8533855857934605E-3</v>
      </c>
      <c r="P7" s="227">
        <f t="shared" si="7"/>
        <v>-6.0651403077430386E-3</v>
      </c>
      <c r="Q7" s="228">
        <f t="shared" si="8"/>
        <v>-6.0651403077430386E-3</v>
      </c>
      <c r="R7" s="227">
        <f t="shared" si="9"/>
        <v>0.99393485969225692</v>
      </c>
      <c r="S7" s="46">
        <f t="shared" si="10"/>
        <v>101.87581851590301</v>
      </c>
    </row>
    <row r="8" spans="1:19">
      <c r="A8" s="226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27">
        <f t="shared" si="0"/>
        <v>6.09805924412666E-2</v>
      </c>
      <c r="F8" s="227">
        <f t="shared" si="1"/>
        <v>1.0010214504596507E-2</v>
      </c>
      <c r="G8" s="227">
        <f>'Cálculo Pa média harmônica'!M9</f>
        <v>1.1334455025952017</v>
      </c>
      <c r="H8" s="227">
        <f>('Anual_1947-1989 (ref1987)'!AI10)</f>
        <v>2.0557231081387553</v>
      </c>
      <c r="I8" s="227">
        <f t="shared" si="2"/>
        <v>0.55136097760822445</v>
      </c>
      <c r="J8" s="227">
        <f>('Anual_1947-1989 (ref1987)'!AP10)</f>
        <v>1.0337700789774855</v>
      </c>
      <c r="K8" s="227">
        <f t="shared" si="3"/>
        <v>3.3770078977485518E-2</v>
      </c>
      <c r="L8" s="227">
        <f>'Anual_1947-1989 (ref1987)'!AN10</f>
        <v>1.7838239690945039</v>
      </c>
      <c r="M8" s="227">
        <f t="shared" si="4"/>
        <v>0.78382396909450391</v>
      </c>
      <c r="N8" s="227">
        <f t="shared" si="5"/>
        <v>1.1354283701821468E-3</v>
      </c>
      <c r="O8" s="227">
        <f t="shared" si="6"/>
        <v>4.3985540055631617E-3</v>
      </c>
      <c r="P8" s="227">
        <f t="shared" si="7"/>
        <v>5.5339823757453088E-3</v>
      </c>
      <c r="Q8" s="228">
        <f t="shared" si="8"/>
        <v>5.5339823757453088E-3</v>
      </c>
      <c r="R8" s="227">
        <f t="shared" si="9"/>
        <v>1.0055339823757452</v>
      </c>
      <c r="S8" s="46">
        <f t="shared" si="10"/>
        <v>102.43959750008463</v>
      </c>
    </row>
    <row r="9" spans="1:19">
      <c r="A9" s="226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27">
        <f t="shared" si="0"/>
        <v>6.7491060786650764E-2</v>
      </c>
      <c r="F9" s="227">
        <f t="shared" si="1"/>
        <v>-1.4898688915375435E-3</v>
      </c>
      <c r="G9" s="227">
        <f>'Cálculo Pa média harmônica'!M10</f>
        <v>1.2565132442222398</v>
      </c>
      <c r="H9" s="227">
        <f>('Anual_1947-1989 (ref1987)'!AI11)</f>
        <v>1.7983777600079631</v>
      </c>
      <c r="I9" s="227">
        <f t="shared" si="2"/>
        <v>0.69869260628349628</v>
      </c>
      <c r="J9" s="227">
        <f>('Anual_1947-1989 (ref1987)'!AP11)</f>
        <v>1.2644721897149052</v>
      </c>
      <c r="K9" s="227">
        <f t="shared" si="3"/>
        <v>0.26447218971490516</v>
      </c>
      <c r="L9" s="227">
        <f>'Anual_1947-1989 (ref1987)'!AN11</f>
        <v>1.2727972006753712</v>
      </c>
      <c r="M9" s="227">
        <f t="shared" si="4"/>
        <v>0.27279720067537117</v>
      </c>
      <c r="N9" s="227">
        <f t="shared" si="5"/>
        <v>1.2471319707270395E-2</v>
      </c>
      <c r="O9" s="227">
        <f t="shared" si="6"/>
        <v>-3.1932193343063548E-4</v>
      </c>
      <c r="P9" s="227">
        <f t="shared" si="7"/>
        <v>1.2151997773839759E-2</v>
      </c>
      <c r="Q9" s="228">
        <f t="shared" si="8"/>
        <v>1.2151997773839759E-2</v>
      </c>
      <c r="R9" s="227">
        <f t="shared" si="9"/>
        <v>1.0121519977738398</v>
      </c>
      <c r="S9" s="46">
        <f t="shared" si="10"/>
        <v>103.6844432608587</v>
      </c>
    </row>
    <row r="10" spans="1:19">
      <c r="A10" s="226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27">
        <f t="shared" si="0"/>
        <v>7.2296550877623683E-2</v>
      </c>
      <c r="F10" s="227">
        <f t="shared" si="1"/>
        <v>7.8556523873818535E-3</v>
      </c>
      <c r="G10" s="227">
        <f>'Cálculo Pa média harmônica'!M11</f>
        <v>1.1347702063861964</v>
      </c>
      <c r="H10" s="227">
        <f>('Anual_1947-1989 (ref1987)'!AI12)</f>
        <v>0.95068136048341734</v>
      </c>
      <c r="I10" s="227">
        <f t="shared" si="2"/>
        <v>1.1936388505704694</v>
      </c>
      <c r="J10" s="227">
        <f>('Anual_1947-1989 (ref1987)'!AP12)</f>
        <v>0.80831426823344055</v>
      </c>
      <c r="K10" s="227">
        <f t="shared" si="3"/>
        <v>-0.19168573176655945</v>
      </c>
      <c r="L10" s="227">
        <f>'Anual_1947-1989 (ref1987)'!AN12</f>
        <v>0.9318305222751766</v>
      </c>
      <c r="M10" s="227">
        <f t="shared" si="4"/>
        <v>-6.8169477724823402E-2</v>
      </c>
      <c r="N10" s="227">
        <f t="shared" si="5"/>
        <v>-1.6541706520198193E-2</v>
      </c>
      <c r="O10" s="227">
        <f t="shared" si="6"/>
        <v>-5.7469218665220023E-4</v>
      </c>
      <c r="P10" s="227">
        <f t="shared" si="7"/>
        <v>-1.7116398706850392E-2</v>
      </c>
      <c r="Q10" s="228">
        <f t="shared" si="8"/>
        <v>-1.7116398706850392E-2</v>
      </c>
      <c r="R10" s="227">
        <f t="shared" si="9"/>
        <v>0.98288360129314956</v>
      </c>
      <c r="S10" s="46">
        <f t="shared" si="10"/>
        <v>101.90973899030803</v>
      </c>
    </row>
    <row r="11" spans="1:19">
      <c r="A11" s="226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27">
        <f t="shared" si="0"/>
        <v>6.2882690251725132E-2</v>
      </c>
      <c r="F11" s="227">
        <f t="shared" si="1"/>
        <v>9.524735154048003E-3</v>
      </c>
      <c r="G11" s="227">
        <f>'Cálculo Pa média harmônica'!M12</f>
        <v>1.2299127226441728</v>
      </c>
      <c r="H11" s="227">
        <f>('Anual_1947-1989 (ref1987)'!AI13)</f>
        <v>0.95705519413405504</v>
      </c>
      <c r="I11" s="227">
        <f t="shared" si="2"/>
        <v>1.2851011416922509</v>
      </c>
      <c r="J11" s="227">
        <f>('Anual_1947-1989 (ref1987)'!AP13)</f>
        <v>1.0081433551284047</v>
      </c>
      <c r="K11" s="227">
        <f t="shared" si="3"/>
        <v>8.1433551284046946E-3</v>
      </c>
      <c r="L11" s="227">
        <f>'Anual_1947-1989 (ref1987)'!AN13</f>
        <v>0.77499971823146974</v>
      </c>
      <c r="M11" s="227">
        <f t="shared" si="4"/>
        <v>-0.22500028176853026</v>
      </c>
      <c r="N11" s="227">
        <f t="shared" si="5"/>
        <v>6.580695526629169E-4</v>
      </c>
      <c r="O11" s="227">
        <f t="shared" si="6"/>
        <v>-2.7652501581830959E-3</v>
      </c>
      <c r="P11" s="227">
        <f t="shared" si="7"/>
        <v>-2.1071806055201789E-3</v>
      </c>
      <c r="Q11" s="228">
        <f t="shared" si="8"/>
        <v>-2.1071806055201789E-3</v>
      </c>
      <c r="R11" s="227">
        <f t="shared" si="9"/>
        <v>0.99789281939447982</v>
      </c>
      <c r="S11" s="46">
        <f t="shared" si="10"/>
        <v>101.69499676479403</v>
      </c>
    </row>
    <row r="12" spans="1:19">
      <c r="A12" s="226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27">
        <f t="shared" si="0"/>
        <v>5.8646917534027218E-2</v>
      </c>
      <c r="F12" s="227">
        <f t="shared" si="1"/>
        <v>-5.8446757405924699E-3</v>
      </c>
      <c r="G12" s="227">
        <f>'Cálculo Pa média harmônica'!M13</f>
        <v>1.1282578895741959</v>
      </c>
      <c r="H12" s="227">
        <f>('Anual_1947-1989 (ref1987)'!AI14)</f>
        <v>1.0490727109570179</v>
      </c>
      <c r="I12" s="227">
        <f t="shared" si="2"/>
        <v>1.0754811156463513</v>
      </c>
      <c r="J12" s="227">
        <f>('Anual_1947-1989 (ref1987)'!AP14)</f>
        <v>0.98425569901594823</v>
      </c>
      <c r="K12" s="227">
        <f t="shared" si="3"/>
        <v>-1.5744300984051773E-2</v>
      </c>
      <c r="L12" s="227">
        <f>'Anual_1947-1989 (ref1987)'!AN14</f>
        <v>0.93722365610041114</v>
      </c>
      <c r="M12" s="227">
        <f t="shared" si="4"/>
        <v>-6.277634389958886E-2</v>
      </c>
      <c r="N12" s="227">
        <f t="shared" si="5"/>
        <v>-9.9305056595440041E-4</v>
      </c>
      <c r="O12" s="227">
        <f t="shared" si="6"/>
        <v>3.9148326216992952E-4</v>
      </c>
      <c r="P12" s="227">
        <f t="shared" si="7"/>
        <v>-6.0156730378447089E-4</v>
      </c>
      <c r="Q12" s="228">
        <f t="shared" si="8"/>
        <v>-6.0156730378447089E-4</v>
      </c>
      <c r="R12" s="227">
        <f t="shared" si="9"/>
        <v>0.99939843269621553</v>
      </c>
      <c r="S12" s="46">
        <f t="shared" si="10"/>
        <v>101.63382037978187</v>
      </c>
    </row>
    <row r="13" spans="1:19">
      <c r="A13" s="226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27">
        <f t="shared" si="0"/>
        <v>5.9067524115755624E-2</v>
      </c>
      <c r="F13" s="227">
        <f t="shared" si="1"/>
        <v>-3.6655948553054665E-3</v>
      </c>
      <c r="G13" s="227">
        <f>'Cálculo Pa média harmônica'!M14</f>
        <v>1.1265819405524524</v>
      </c>
      <c r="H13" s="227">
        <f>('Anual_1947-1989 (ref1987)'!AI15)</f>
        <v>1.6236907522015134</v>
      </c>
      <c r="I13" s="227">
        <f t="shared" si="2"/>
        <v>0.69384021497009452</v>
      </c>
      <c r="J13" s="227">
        <f>('Anual_1947-1989 (ref1987)'!AP15)</f>
        <v>0.96465162275918792</v>
      </c>
      <c r="K13" s="227">
        <f t="shared" si="3"/>
        <v>-3.5348377240812079E-2</v>
      </c>
      <c r="L13" s="227">
        <f>'Anual_1947-1989 (ref1987)'!AN15</f>
        <v>1.4674228670186296</v>
      </c>
      <c r="M13" s="227">
        <f t="shared" si="4"/>
        <v>0.46742286701862956</v>
      </c>
      <c r="N13" s="227">
        <f t="shared" si="5"/>
        <v>-1.4486975191012805E-3</v>
      </c>
      <c r="O13" s="227">
        <f t="shared" si="6"/>
        <v>-1.1676135728187938E-3</v>
      </c>
      <c r="P13" s="227">
        <f t="shared" si="7"/>
        <v>-2.6163110919200745E-3</v>
      </c>
      <c r="Q13" s="228">
        <f t="shared" si="8"/>
        <v>-2.6163110919200745E-3</v>
      </c>
      <c r="R13" s="227">
        <f t="shared" si="9"/>
        <v>0.99738368890807994</v>
      </c>
      <c r="S13" s="46">
        <f t="shared" si="10"/>
        <v>101.36791468820803</v>
      </c>
    </row>
    <row r="14" spans="1:19">
      <c r="A14" s="226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27">
        <f t="shared" si="0"/>
        <v>6.2661665804449054E-2</v>
      </c>
      <c r="F14" s="227">
        <f t="shared" si="1"/>
        <v>-6.3372995344024852E-3</v>
      </c>
      <c r="G14" s="227">
        <f>'Cálculo Pa média harmônica'!M15</f>
        <v>1.3600211282758425</v>
      </c>
      <c r="H14" s="227">
        <f>('Anual_1947-1989 (ref1987)'!AI16)</f>
        <v>1.0441270869517851</v>
      </c>
      <c r="I14" s="227">
        <f t="shared" si="2"/>
        <v>1.3025436704704938</v>
      </c>
      <c r="J14" s="227">
        <f>('Anual_1947-1989 (ref1987)'!AP16)</f>
        <v>0.96513865612524019</v>
      </c>
      <c r="K14" s="227">
        <f t="shared" si="3"/>
        <v>-3.4861343874759809E-2</v>
      </c>
      <c r="L14" s="227">
        <f>'Anual_1947-1989 (ref1987)'!AN16</f>
        <v>0.78147097428130496</v>
      </c>
      <c r="M14" s="227">
        <f t="shared" si="4"/>
        <v>-0.21852902571869504</v>
      </c>
      <c r="N14" s="227">
        <f t="shared" si="5"/>
        <v>-2.8453674147122764E-3</v>
      </c>
      <c r="O14" s="227">
        <f t="shared" si="6"/>
        <v>1.772150135472594E-3</v>
      </c>
      <c r="P14" s="227">
        <f t="shared" si="7"/>
        <v>-1.0732172792396824E-3</v>
      </c>
      <c r="Q14" s="228">
        <f t="shared" si="8"/>
        <v>-1.0732172792396824E-3</v>
      </c>
      <c r="R14" s="227">
        <f t="shared" si="9"/>
        <v>0.9989267827207603</v>
      </c>
      <c r="S14" s="46">
        <f t="shared" si="10"/>
        <v>101.25912489060416</v>
      </c>
    </row>
    <row r="15" spans="1:19">
      <c r="A15" s="226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27">
        <f t="shared" si="0"/>
        <v>5.8584176459498524E-2</v>
      </c>
      <c r="F15" s="227">
        <f t="shared" si="1"/>
        <v>-1.0777351850688115E-2</v>
      </c>
      <c r="G15" s="227">
        <f>'Cálculo Pa média harmônica'!M16</f>
        <v>1.2589578973372593</v>
      </c>
      <c r="H15" s="227">
        <f>('Anual_1947-1989 (ref1987)'!AI17)</f>
        <v>1.2525081758754761</v>
      </c>
      <c r="I15" s="227">
        <f t="shared" si="2"/>
        <v>1.0051494445992537</v>
      </c>
      <c r="J15" s="227">
        <f>('Anual_1947-1989 (ref1987)'!AP17)</f>
        <v>0.93959608566921515</v>
      </c>
      <c r="K15" s="227">
        <f t="shared" si="3"/>
        <v>-6.0403914330784847E-2</v>
      </c>
      <c r="L15" s="227">
        <f>'Anual_1947-1989 (ref1987)'!AN17</f>
        <v>1.0263577441984517</v>
      </c>
      <c r="M15" s="227">
        <f t="shared" si="4"/>
        <v>2.6357744198451716E-2</v>
      </c>
      <c r="N15" s="227">
        <f t="shared" si="5"/>
        <v>-3.5569359855113659E-3</v>
      </c>
      <c r="O15" s="227">
        <f t="shared" si="6"/>
        <v>-2.7677160797280614E-4</v>
      </c>
      <c r="P15" s="227">
        <f t="shared" si="7"/>
        <v>-3.833707593484172E-3</v>
      </c>
      <c r="Q15" s="228">
        <f t="shared" si="8"/>
        <v>-3.833707593484172E-3</v>
      </c>
      <c r="R15" s="227">
        <f t="shared" si="9"/>
        <v>0.99616629240651577</v>
      </c>
      <c r="S15" s="46">
        <f t="shared" si="10"/>
        <v>100.87092701460148</v>
      </c>
    </row>
    <row r="16" spans="1:19">
      <c r="A16" s="226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27">
        <f t="shared" si="0"/>
        <v>5.9931654057771663E-2</v>
      </c>
      <c r="F16" s="227">
        <f t="shared" si="1"/>
        <v>-3.9761004126547539E-3</v>
      </c>
      <c r="G16" s="227">
        <f>'Cálculo Pa média harmônica'!M17</f>
        <v>1.3469899724946248</v>
      </c>
      <c r="H16" s="227">
        <f>('Anual_1947-1989 (ref1987)'!AI18)</f>
        <v>1.5051006513736263</v>
      </c>
      <c r="I16" s="227">
        <f t="shared" si="2"/>
        <v>0.89495009603862563</v>
      </c>
      <c r="J16" s="227">
        <f>('Anual_1947-1989 (ref1987)'!AP18)</f>
        <v>0.99665341220833414</v>
      </c>
      <c r="K16" s="227">
        <f t="shared" si="3"/>
        <v>-3.346587791665856E-3</v>
      </c>
      <c r="L16" s="227">
        <f>'Anual_1947-1989 (ref1987)'!AN18</f>
        <v>1.1192551517066782</v>
      </c>
      <c r="M16" s="227">
        <f t="shared" si="4"/>
        <v>0.11925515170667822</v>
      </c>
      <c r="N16" s="227">
        <f t="shared" si="5"/>
        <v>-1.7949704584969652E-4</v>
      </c>
      <c r="O16" s="227">
        <f t="shared" si="6"/>
        <v>-4.2364822461535902E-4</v>
      </c>
      <c r="P16" s="227">
        <f t="shared" si="7"/>
        <v>-6.0314527046505554E-4</v>
      </c>
      <c r="Q16" s="228">
        <f t="shared" si="8"/>
        <v>-6.0314527046505554E-4</v>
      </c>
      <c r="R16" s="227">
        <f t="shared" si="9"/>
        <v>0.99939685472953499</v>
      </c>
      <c r="S16" s="46">
        <f t="shared" si="10"/>
        <v>100.8100871920452</v>
      </c>
    </row>
    <row r="17" spans="1:19">
      <c r="A17" s="226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27">
        <f t="shared" si="0"/>
        <v>7.3421271570811297E-2</v>
      </c>
      <c r="F17" s="227">
        <f t="shared" si="1"/>
        <v>-1.3620139019349997E-2</v>
      </c>
      <c r="G17" s="227">
        <f>'Cálculo Pa média harmônica'!M18</f>
        <v>1.5085991995926729</v>
      </c>
      <c r="H17" s="227">
        <f>('Anual_1947-1989 (ref1987)'!AI19)</f>
        <v>1.3271953776813186</v>
      </c>
      <c r="I17" s="227">
        <f t="shared" si="2"/>
        <v>1.1366820778326372</v>
      </c>
      <c r="J17" s="227">
        <f>('Anual_1947-1989 (ref1987)'!AP19)</f>
        <v>0.93503527500935923</v>
      </c>
      <c r="K17" s="227">
        <f t="shared" si="3"/>
        <v>-6.4964724990640765E-2</v>
      </c>
      <c r="L17" s="227">
        <f>'Anual_1947-1989 (ref1987)'!AN19</f>
        <v>0.9098022150577133</v>
      </c>
      <c r="M17" s="227">
        <f t="shared" si="4"/>
        <v>-9.0197784942286696E-2</v>
      </c>
      <c r="N17" s="227">
        <f t="shared" si="5"/>
        <v>-5.4217378953230894E-3</v>
      </c>
      <c r="O17" s="227">
        <f t="shared" si="6"/>
        <v>1.3503004826971633E-3</v>
      </c>
      <c r="P17" s="227">
        <f t="shared" si="7"/>
        <v>-4.0714374126259263E-3</v>
      </c>
      <c r="Q17" s="228">
        <f t="shared" si="8"/>
        <v>-4.0714374126259263E-3</v>
      </c>
      <c r="R17" s="227">
        <f t="shared" si="9"/>
        <v>0.99592856258737406</v>
      </c>
      <c r="S17" s="46">
        <f t="shared" si="10"/>
        <v>100.39964523148143</v>
      </c>
    </row>
    <row r="18" spans="1:19">
      <c r="A18" s="226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27">
        <f t="shared" si="0"/>
        <v>8.8331165238714704E-2</v>
      </c>
      <c r="F18" s="227">
        <f t="shared" si="1"/>
        <v>-3.7679989234288835E-3</v>
      </c>
      <c r="G18" s="227">
        <f>'Cálculo Pa média harmônica'!M19</f>
        <v>1.7849391364357006</v>
      </c>
      <c r="H18" s="227">
        <f>('Anual_1947-1989 (ref1987)'!AI20)</f>
        <v>1.508054744423847</v>
      </c>
      <c r="I18" s="227">
        <f t="shared" si="2"/>
        <v>1.1836036742271165</v>
      </c>
      <c r="J18" s="227">
        <f>('Anual_1947-1989 (ref1987)'!AP20)</f>
        <v>0.98950649358426146</v>
      </c>
      <c r="K18" s="227">
        <f t="shared" si="3"/>
        <v>-1.049350641573854E-2</v>
      </c>
      <c r="L18" s="227">
        <f>'Anual_1947-1989 (ref1987)'!AN20</f>
        <v>0.84934546264167066</v>
      </c>
      <c r="M18" s="227">
        <f t="shared" si="4"/>
        <v>-0.15065453735832934</v>
      </c>
      <c r="N18" s="227">
        <f t="shared" si="5"/>
        <v>-1.0970865647791281E-3</v>
      </c>
      <c r="O18" s="227">
        <f t="shared" si="6"/>
        <v>6.6835717566593217E-4</v>
      </c>
      <c r="P18" s="227">
        <f t="shared" si="7"/>
        <v>-4.2872938911319596E-4</v>
      </c>
      <c r="Q18" s="228">
        <f t="shared" si="8"/>
        <v>-4.2872938911319596E-4</v>
      </c>
      <c r="R18" s="227">
        <f t="shared" si="9"/>
        <v>0.9995712706108868</v>
      </c>
      <c r="S18" s="46">
        <f t="shared" si="10"/>
        <v>100.35660095291415</v>
      </c>
    </row>
    <row r="19" spans="1:19">
      <c r="A19" s="226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27">
        <f t="shared" si="0"/>
        <v>6.0691778313547176E-2</v>
      </c>
      <c r="F19" s="227">
        <f t="shared" si="1"/>
        <v>9.0144047364726712E-3</v>
      </c>
      <c r="G19" s="227">
        <f>'Cálculo Pa média harmônica'!M20</f>
        <v>1.8731452550225991</v>
      </c>
      <c r="H19" s="227">
        <f>('Anual_1947-1989 (ref1987)'!AI21)</f>
        <v>2.5788465400686782</v>
      </c>
      <c r="I19" s="227">
        <f t="shared" si="2"/>
        <v>0.72635002739353183</v>
      </c>
      <c r="J19" s="227">
        <f>('Anual_1947-1989 (ref1987)'!AP21)</f>
        <v>1.2264569350783991</v>
      </c>
      <c r="K19" s="227">
        <f t="shared" si="3"/>
        <v>0.22645693507839915</v>
      </c>
      <c r="L19" s="227">
        <f>'Anual_1947-1989 (ref1987)'!AN21</f>
        <v>1.243162471205276</v>
      </c>
      <c r="M19" s="227">
        <f t="shared" si="4"/>
        <v>0.24316247120527601</v>
      </c>
      <c r="N19" s="227">
        <f t="shared" si="5"/>
        <v>9.9830086000096165E-3</v>
      </c>
      <c r="O19" s="227">
        <f t="shared" si="6"/>
        <v>1.7632167821476116E-3</v>
      </c>
      <c r="P19" s="227">
        <f t="shared" si="7"/>
        <v>1.1746225382157229E-2</v>
      </c>
      <c r="Q19" s="228">
        <f t="shared" si="8"/>
        <v>1.1746225382157229E-2</v>
      </c>
      <c r="R19" s="227">
        <f t="shared" si="9"/>
        <v>1.0117462253821572</v>
      </c>
      <c r="S19" s="46">
        <f t="shared" si="10"/>
        <v>101.5354122062943</v>
      </c>
    </row>
    <row r="20" spans="1:19">
      <c r="A20" s="226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27">
        <f t="shared" si="0"/>
        <v>6.5055552951104031E-2</v>
      </c>
      <c r="F20" s="227">
        <f t="shared" si="1"/>
        <v>2.2052411982560589E-2</v>
      </c>
      <c r="G20" s="227">
        <f>'Cálculo Pa média harmônica'!M21</f>
        <v>1.5887617950484907</v>
      </c>
      <c r="H20" s="227">
        <f>('Anual_1947-1989 (ref1987)'!AI22)</f>
        <v>1.5719860603146842</v>
      </c>
      <c r="I20" s="227">
        <f t="shared" si="2"/>
        <v>1.010671681611762</v>
      </c>
      <c r="J20" s="227">
        <f>('Anual_1947-1989 (ref1987)'!AP22)</f>
        <v>1.0105776775259325</v>
      </c>
      <c r="K20" s="227">
        <f t="shared" si="3"/>
        <v>1.0577677525932527E-2</v>
      </c>
      <c r="L20" s="227">
        <f>'Anual_1947-1989 (ref1987)'!AN22</f>
        <v>0.98424915885504793</v>
      </c>
      <c r="M20" s="227">
        <f t="shared" si="4"/>
        <v>-1.5750841144952066E-2</v>
      </c>
      <c r="N20" s="227">
        <f t="shared" si="5"/>
        <v>6.9548023573304859E-4</v>
      </c>
      <c r="O20" s="227">
        <f t="shared" si="6"/>
        <v>-3.5290255000512862E-4</v>
      </c>
      <c r="P20" s="227">
        <f t="shared" si="7"/>
        <v>3.4257768572791997E-4</v>
      </c>
      <c r="Q20" s="228">
        <f t="shared" si="8"/>
        <v>3.4257768572791997E-4</v>
      </c>
      <c r="R20" s="227">
        <f t="shared" si="9"/>
        <v>1.000342577685728</v>
      </c>
      <c r="S20" s="46">
        <f t="shared" si="10"/>
        <v>101.57019597282736</v>
      </c>
    </row>
    <row r="21" spans="1:19">
      <c r="A21" s="226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27">
        <f t="shared" si="0"/>
        <v>6.1316472630556305E-2</v>
      </c>
      <c r="F21" s="227">
        <f t="shared" si="1"/>
        <v>7.1477488095048475E-3</v>
      </c>
      <c r="G21" s="227">
        <f>'Cálculo Pa média harmônica'!M22</f>
        <v>1.3895960913543242</v>
      </c>
      <c r="H21" s="227">
        <f>('Anual_1947-1989 (ref1987)'!AI23)</f>
        <v>1.1241279949371206</v>
      </c>
      <c r="I21" s="227">
        <f t="shared" si="2"/>
        <v>1.2361546884454673</v>
      </c>
      <c r="J21" s="227">
        <f>('Anual_1947-1989 (ref1987)'!AP23)</f>
        <v>0.9196261378676015</v>
      </c>
      <c r="K21" s="227">
        <f t="shared" si="3"/>
        <v>-8.0373862132398499E-2</v>
      </c>
      <c r="L21" s="227">
        <f>'Anual_1947-1989 (ref1987)'!AN23</f>
        <v>0.84357077686567694</v>
      </c>
      <c r="M21" s="227">
        <f t="shared" si="4"/>
        <v>-0.15642922313432306</v>
      </c>
      <c r="N21" s="227">
        <f t="shared" si="5"/>
        <v>-6.092069105069692E-3</v>
      </c>
      <c r="O21" s="227">
        <f t="shared" si="6"/>
        <v>-1.3254570026530984E-3</v>
      </c>
      <c r="P21" s="227">
        <f t="shared" si="7"/>
        <v>-7.4175261077227906E-3</v>
      </c>
      <c r="Q21" s="228">
        <f t="shared" si="8"/>
        <v>-7.4175261077227906E-3</v>
      </c>
      <c r="R21" s="227">
        <f t="shared" si="9"/>
        <v>0.99258247389227716</v>
      </c>
      <c r="S21" s="46">
        <f t="shared" si="10"/>
        <v>100.81679639243239</v>
      </c>
    </row>
    <row r="22" spans="1:19">
      <c r="A22" s="226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27">
        <f t="shared" si="0"/>
        <v>5.7506976069966062E-2</v>
      </c>
      <c r="F22" s="227">
        <f t="shared" si="1"/>
        <v>-5.5083773238467221E-4</v>
      </c>
      <c r="G22" s="227">
        <f>'Cálculo Pa média harmônica'!M23</f>
        <v>1.2670550378023464</v>
      </c>
      <c r="H22" s="227">
        <f>('Anual_1947-1989 (ref1987)'!AI24)</f>
        <v>1.199528233129121</v>
      </c>
      <c r="I22" s="227">
        <f t="shared" si="2"/>
        <v>1.0562944687821754</v>
      </c>
      <c r="J22" s="227">
        <f>('Anual_1947-1989 (ref1987)'!AP24)</f>
        <v>0.97660948072943365</v>
      </c>
      <c r="K22" s="227">
        <f t="shared" si="3"/>
        <v>-2.3390519270566346E-2</v>
      </c>
      <c r="L22" s="227">
        <f>'Anual_1947-1989 (ref1987)'!AN24</f>
        <v>0.95797577376988197</v>
      </c>
      <c r="M22" s="227">
        <f t="shared" si="4"/>
        <v>-4.2024226230118034E-2</v>
      </c>
      <c r="N22" s="227">
        <f t="shared" si="5"/>
        <v>-1.4208407370148574E-3</v>
      </c>
      <c r="O22" s="227">
        <f t="shared" si="6"/>
        <v>2.4164003010977241E-5</v>
      </c>
      <c r="P22" s="227">
        <f t="shared" si="7"/>
        <v>-1.3966767340038802E-3</v>
      </c>
      <c r="Q22" s="228">
        <f t="shared" si="8"/>
        <v>-1.3966767340038802E-3</v>
      </c>
      <c r="R22" s="227">
        <f t="shared" si="9"/>
        <v>0.9986033232659961</v>
      </c>
      <c r="S22" s="46">
        <f t="shared" si="10"/>
        <v>100.67598791851428</v>
      </c>
    </row>
    <row r="23" spans="1:19">
      <c r="A23" s="226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27">
        <f t="shared" si="0"/>
        <v>6.3412664646482181E-2</v>
      </c>
      <c r="F23" s="227">
        <f t="shared" si="1"/>
        <v>-7.5696138784937181E-3</v>
      </c>
      <c r="G23" s="227">
        <f>'Cálculo Pa média harmônica'!M24</f>
        <v>1.2711930272299401</v>
      </c>
      <c r="H23" s="227">
        <f>('Anual_1947-1989 (ref1987)'!AI25)</f>
        <v>1.2622507070437996</v>
      </c>
      <c r="I23" s="227">
        <f t="shared" si="2"/>
        <v>1.0070844247788804</v>
      </c>
      <c r="J23" s="227">
        <f>('Anual_1947-1989 (ref1987)'!AP25)</f>
        <v>0.95102667349519954</v>
      </c>
      <c r="K23" s="227">
        <f t="shared" si="3"/>
        <v>-4.8973326504800463E-2</v>
      </c>
      <c r="L23" s="227">
        <f>'Anual_1947-1989 (ref1987)'!AN25</f>
        <v>1.018210970017162</v>
      </c>
      <c r="M23" s="227">
        <f t="shared" si="4"/>
        <v>1.8210970017161987E-2</v>
      </c>
      <c r="N23" s="227">
        <f t="shared" si="5"/>
        <v>-3.1275300177936198E-3</v>
      </c>
      <c r="O23" s="227">
        <f t="shared" si="6"/>
        <v>-1.3538452780607825E-4</v>
      </c>
      <c r="P23" s="227">
        <f t="shared" si="7"/>
        <v>-3.2629145455996978E-3</v>
      </c>
      <c r="Q23" s="228">
        <f t="shared" si="8"/>
        <v>-3.2629145455996978E-3</v>
      </c>
      <c r="R23" s="227">
        <f t="shared" si="9"/>
        <v>0.99673708545440032</v>
      </c>
      <c r="S23" s="46">
        <f t="shared" si="10"/>
        <v>100.34749077314234</v>
      </c>
    </row>
    <row r="24" spans="1:19">
      <c r="A24" s="226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27">
        <f t="shared" si="0"/>
        <v>6.711723910171731E-2</v>
      </c>
      <c r="F24" s="227">
        <f t="shared" si="1"/>
        <v>-1.1426684280052557E-4</v>
      </c>
      <c r="G24" s="227">
        <f>'Cálculo Pa média harmônica'!M25</f>
        <v>1.197022375091193</v>
      </c>
      <c r="H24" s="227">
        <f>('Anual_1947-1989 (ref1987)'!AI26)</f>
        <v>1.2954864992768444</v>
      </c>
      <c r="I24" s="227">
        <f t="shared" si="2"/>
        <v>0.92399448065216017</v>
      </c>
      <c r="J24" s="227">
        <f>('Anual_1947-1989 (ref1987)'!AP26)</f>
        <v>1.0470284180288756</v>
      </c>
      <c r="K24" s="227">
        <f t="shared" si="3"/>
        <v>4.7028418028875585E-2</v>
      </c>
      <c r="L24" s="227">
        <f>'Anual_1947-1989 (ref1987)'!AN26</f>
        <v>1.0576729278772743</v>
      </c>
      <c r="M24" s="227">
        <f t="shared" si="4"/>
        <v>5.7672927877274294E-2</v>
      </c>
      <c r="N24" s="227">
        <f t="shared" si="5"/>
        <v>2.9165124201691317E-3</v>
      </c>
      <c r="O24" s="227">
        <f t="shared" si="6"/>
        <v>-6.2307573635497499E-6</v>
      </c>
      <c r="P24" s="227">
        <f t="shared" si="7"/>
        <v>2.9102816628055819E-3</v>
      </c>
      <c r="Q24" s="228">
        <f t="shared" si="8"/>
        <v>2.9102816628055819E-3</v>
      </c>
      <c r="R24" s="227">
        <f t="shared" si="9"/>
        <v>1.0029102816628055</v>
      </c>
      <c r="S24" s="46">
        <f t="shared" si="10"/>
        <v>100.63953023544796</v>
      </c>
    </row>
    <row r="25" spans="1:19">
      <c r="A25" s="226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27">
        <f t="shared" si="0"/>
        <v>7.2397797410426831E-2</v>
      </c>
      <c r="F25" s="227">
        <f t="shared" si="1"/>
        <v>-4.1993604412075836E-3</v>
      </c>
      <c r="G25" s="227">
        <f>'Cálculo Pa média harmônica'!M26</f>
        <v>1.1554016320162659</v>
      </c>
      <c r="H25" s="227">
        <f>('Anual_1947-1989 (ref1987)'!AI27)</f>
        <v>1.2958957261331123</v>
      </c>
      <c r="I25" s="227">
        <f t="shared" si="2"/>
        <v>0.89158534032975501</v>
      </c>
      <c r="J25" s="227">
        <f>('Anual_1947-1989 (ref1987)'!AP27)</f>
        <v>1.0994430924831666</v>
      </c>
      <c r="K25" s="227">
        <f t="shared" si="3"/>
        <v>9.9443092483166629E-2</v>
      </c>
      <c r="L25" s="227">
        <f>'Anual_1947-1989 (ref1987)'!AN27</f>
        <v>1.0696721862749006</v>
      </c>
      <c r="M25" s="227">
        <f t="shared" si="4"/>
        <v>6.9672186274900572E-2</v>
      </c>
      <c r="N25" s="227">
        <f t="shared" si="5"/>
        <v>6.4189337641410871E-3</v>
      </c>
      <c r="O25" s="227">
        <f t="shared" si="6"/>
        <v>-2.7352176362943414E-4</v>
      </c>
      <c r="P25" s="227">
        <f t="shared" si="7"/>
        <v>6.1454120005116526E-3</v>
      </c>
      <c r="Q25" s="228">
        <f t="shared" si="8"/>
        <v>6.1454120005116526E-3</v>
      </c>
      <c r="R25" s="227">
        <f t="shared" si="9"/>
        <v>1.0061454120005116</v>
      </c>
      <c r="S25" s="46">
        <f t="shared" si="10"/>
        <v>101.25800161228273</v>
      </c>
    </row>
    <row r="26" spans="1:19">
      <c r="A26" s="226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27">
        <f t="shared" si="0"/>
        <v>7.325506993952155E-2</v>
      </c>
      <c r="F26" s="227">
        <f t="shared" si="1"/>
        <v>-1.7363791912837476E-2</v>
      </c>
      <c r="G26" s="227">
        <f>'Cálculo Pa média harmônica'!M27</f>
        <v>1.1988672881329989</v>
      </c>
      <c r="H26" s="227">
        <f>('Anual_1947-1989 (ref1987)'!AI28)</f>
        <v>1.1521656449001481</v>
      </c>
      <c r="I26" s="227">
        <f t="shared" si="2"/>
        <v>1.0405337925493328</v>
      </c>
      <c r="J26" s="227">
        <f>('Anual_1947-1989 (ref1987)'!AP28)</f>
        <v>0.94241113134991128</v>
      </c>
      <c r="K26" s="227">
        <f t="shared" si="3"/>
        <v>-5.758886865008872E-2</v>
      </c>
      <c r="L26" s="227">
        <f>'Anual_1947-1989 (ref1987)'!AN28</f>
        <v>0.98997358668976243</v>
      </c>
      <c r="M26" s="227">
        <f t="shared" si="4"/>
        <v>-1.002641331023757E-2</v>
      </c>
      <c r="N26" s="227">
        <f t="shared" si="5"/>
        <v>-4.3896755628656742E-3</v>
      </c>
      <c r="O26" s="227">
        <f t="shared" si="6"/>
        <v>1.7585979736409619E-4</v>
      </c>
      <c r="P26" s="227">
        <f t="shared" si="7"/>
        <v>-4.213815765501578E-3</v>
      </c>
      <c r="Q26" s="228">
        <f t="shared" si="8"/>
        <v>-4.213815765501578E-3</v>
      </c>
      <c r="R26" s="227">
        <f t="shared" si="9"/>
        <v>0.99578618423449838</v>
      </c>
      <c r="S26" s="46">
        <f t="shared" si="10"/>
        <v>100.83131904870569</v>
      </c>
    </row>
    <row r="27" spans="1:19">
      <c r="A27" s="226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27">
        <f t="shared" si="0"/>
        <v>8.0657959782149569E-2</v>
      </c>
      <c r="F27" s="227">
        <f t="shared" si="1"/>
        <v>-1.5877971442206776E-2</v>
      </c>
      <c r="G27" s="227">
        <f>'Cálculo Pa média harmônica'!M28</f>
        <v>1.1984242817274016</v>
      </c>
      <c r="H27" s="227">
        <f>('Anual_1947-1989 (ref1987)'!AI29)</f>
        <v>1.2114459988077695</v>
      </c>
      <c r="I27" s="227">
        <f t="shared" si="2"/>
        <v>0.98925109572099534</v>
      </c>
      <c r="J27" s="227">
        <f>('Anual_1947-1989 (ref1987)'!AP29)</f>
        <v>1.0042949390459408</v>
      </c>
      <c r="K27" s="227">
        <f t="shared" si="3"/>
        <v>4.2949390459408043E-3</v>
      </c>
      <c r="L27" s="227">
        <f>'Anual_1947-1989 (ref1987)'!AN29</f>
        <v>1.0087018630210982</v>
      </c>
      <c r="M27" s="227">
        <f t="shared" si="4"/>
        <v>8.7018630210982106E-3</v>
      </c>
      <c r="N27" s="227">
        <f t="shared" si="5"/>
        <v>3.4269737444109449E-4</v>
      </c>
      <c r="O27" s="227">
        <f t="shared" si="6"/>
        <v>-1.369759862732628E-4</v>
      </c>
      <c r="P27" s="227">
        <f t="shared" si="7"/>
        <v>2.0572138816783169E-4</v>
      </c>
      <c r="Q27" s="228">
        <f t="shared" si="8"/>
        <v>2.0572138816783169E-4</v>
      </c>
      <c r="R27" s="227">
        <f t="shared" si="9"/>
        <v>1.0002057213881679</v>
      </c>
      <c r="S27" s="46">
        <f t="shared" si="10"/>
        <v>100.85206220763119</v>
      </c>
    </row>
    <row r="28" spans="1:19">
      <c r="A28" s="226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27">
        <f t="shared" si="0"/>
        <v>8.4280213567125867E-2</v>
      </c>
      <c r="F28" s="227">
        <f t="shared" si="1"/>
        <v>-1.1665885950954691E-2</v>
      </c>
      <c r="G28" s="227">
        <f>'Cálculo Pa média harmônica'!M29</f>
        <v>1.2842749914637941</v>
      </c>
      <c r="H28" s="227">
        <f>('Anual_1947-1989 (ref1987)'!AI30)</f>
        <v>1.3960517152357295</v>
      </c>
      <c r="I28" s="227">
        <f t="shared" si="2"/>
        <v>0.91993367971109763</v>
      </c>
      <c r="J28" s="227">
        <f>('Anual_1947-1989 (ref1987)'!AP30)</f>
        <v>1.1185901187265608</v>
      </c>
      <c r="K28" s="227">
        <f t="shared" si="3"/>
        <v>0.11859011872656078</v>
      </c>
      <c r="L28" s="227">
        <f>'Anual_1947-1989 (ref1987)'!AN30</f>
        <v>1.0277985285538969</v>
      </c>
      <c r="M28" s="227">
        <f t="shared" si="4"/>
        <v>2.7798528553896862E-2</v>
      </c>
      <c r="N28" s="227">
        <f t="shared" si="5"/>
        <v>9.1945536325084409E-3</v>
      </c>
      <c r="O28" s="227">
        <f t="shared" si="6"/>
        <v>-3.155233780791626E-4</v>
      </c>
      <c r="P28" s="227">
        <f t="shared" si="7"/>
        <v>8.8790302544292776E-3</v>
      </c>
      <c r="Q28" s="228">
        <f t="shared" si="8"/>
        <v>8.8790302544292776E-3</v>
      </c>
      <c r="R28" s="227">
        <f t="shared" si="9"/>
        <v>1.0088790302544293</v>
      </c>
      <c r="S28" s="46">
        <f t="shared" si="10"/>
        <v>101.74753071919433</v>
      </c>
    </row>
    <row r="29" spans="1:19">
      <c r="A29" s="226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27">
        <f t="shared" si="0"/>
        <v>0.10483855815790849</v>
      </c>
      <c r="F29" s="227">
        <f t="shared" si="1"/>
        <v>-5.6217913711578305E-2</v>
      </c>
      <c r="G29" s="227">
        <f>'Cálculo Pa média harmônica'!M30</f>
        <v>1.3764177783608909</v>
      </c>
      <c r="H29" s="227">
        <f>('Anual_1947-1989 (ref1987)'!AI31)</f>
        <v>1.3914260300571599</v>
      </c>
      <c r="I29" s="227">
        <f t="shared" si="2"/>
        <v>0.98921376244797399</v>
      </c>
      <c r="J29" s="227">
        <f>('Anual_1947-1989 (ref1987)'!AP31)</f>
        <v>0.83311382843720716</v>
      </c>
      <c r="K29" s="227">
        <f t="shared" si="3"/>
        <v>-0.16688617156279284</v>
      </c>
      <c r="L29" s="227">
        <f>'Anual_1947-1989 (ref1987)'!AN31</f>
        <v>1.107535558489315</v>
      </c>
      <c r="M29" s="227">
        <f t="shared" si="4"/>
        <v>0.10753555848931495</v>
      </c>
      <c r="N29" s="227">
        <f t="shared" si="5"/>
        <v>-1.7307388451865788E-2</v>
      </c>
      <c r="O29" s="227">
        <f t="shared" si="6"/>
        <v>-5.4584475430519679E-3</v>
      </c>
      <c r="P29" s="227">
        <f t="shared" si="7"/>
        <v>-2.2765835994917757E-2</v>
      </c>
      <c r="Q29" s="228">
        <f t="shared" si="8"/>
        <v>-2.2765835994917757E-2</v>
      </c>
      <c r="R29" s="227">
        <f t="shared" si="9"/>
        <v>0.97723416400508223</v>
      </c>
      <c r="S29" s="46">
        <f t="shared" si="10"/>
        <v>99.43116312195329</v>
      </c>
    </row>
    <row r="30" spans="1:19">
      <c r="A30" s="226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27">
        <f t="shared" si="0"/>
        <v>9.1170936576253414E-2</v>
      </c>
      <c r="F30" s="227">
        <f t="shared" si="1"/>
        <v>-3.7982213028506809E-2</v>
      </c>
      <c r="G30" s="227">
        <f>'Cálculo Pa média harmônica'!M31</f>
        <v>1.3420042865448811</v>
      </c>
      <c r="H30" s="227">
        <f>('Anual_1947-1989 (ref1987)'!AI32)</f>
        <v>1.228221122448157</v>
      </c>
      <c r="I30" s="227">
        <f t="shared" si="2"/>
        <v>1.0926406182218438</v>
      </c>
      <c r="J30" s="227">
        <f>('Anual_1947-1989 (ref1987)'!AP32)</f>
        <v>0.9539569412069</v>
      </c>
      <c r="K30" s="227">
        <f t="shared" si="3"/>
        <v>-4.60430587931E-2</v>
      </c>
      <c r="L30" s="227">
        <f>'Anual_1947-1989 (ref1987)'!AN32</f>
        <v>0.93704030731382648</v>
      </c>
      <c r="M30" s="227">
        <f t="shared" si="4"/>
        <v>-6.2959692686173518E-2</v>
      </c>
      <c r="N30" s="227">
        <f t="shared" si="5"/>
        <v>-4.5866745419508989E-3</v>
      </c>
      <c r="O30" s="227">
        <f t="shared" si="6"/>
        <v>2.5520230465546794E-3</v>
      </c>
      <c r="P30" s="227">
        <f t="shared" si="7"/>
        <v>-2.0346514953962194E-3</v>
      </c>
      <c r="Q30" s="228">
        <f t="shared" si="8"/>
        <v>-2.0346514953962194E-3</v>
      </c>
      <c r="R30" s="227">
        <f t="shared" si="9"/>
        <v>0.99796534850460383</v>
      </c>
      <c r="S30" s="46">
        <f t="shared" si="10"/>
        <v>99.228855357218222</v>
      </c>
    </row>
    <row r="31" spans="1:19">
      <c r="A31" s="226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27">
        <f t="shared" si="0"/>
        <v>8.2078047942543642E-2</v>
      </c>
      <c r="F31" s="227">
        <f t="shared" si="1"/>
        <v>-2.3892216710813402E-2</v>
      </c>
      <c r="G31" s="227">
        <f>'Cálculo Pa média harmônica'!M32</f>
        <v>1.4010030672839906</v>
      </c>
      <c r="H31" s="227">
        <f>('Anual_1947-1989 (ref1987)'!AI33)</f>
        <v>1.5339267163258381</v>
      </c>
      <c r="I31" s="227">
        <f t="shared" si="2"/>
        <v>0.91334419850236725</v>
      </c>
      <c r="J31" s="227">
        <f>('Anual_1947-1989 (ref1987)'!AP33)</f>
        <v>1.1150963289647406</v>
      </c>
      <c r="K31" s="227">
        <f t="shared" si="3"/>
        <v>0.11509632896474065</v>
      </c>
      <c r="L31" s="227">
        <f>'Anual_1947-1989 (ref1987)'!AN33</f>
        <v>1.0368342441174039</v>
      </c>
      <c r="M31" s="227">
        <f t="shared" si="4"/>
        <v>3.683424411740388E-2</v>
      </c>
      <c r="N31" s="227">
        <f t="shared" si="5"/>
        <v>8.6282548748277798E-3</v>
      </c>
      <c r="O31" s="227">
        <f t="shared" si="6"/>
        <v>-8.4878730407014443E-4</v>
      </c>
      <c r="P31" s="227">
        <f t="shared" si="7"/>
        <v>7.7794675707576356E-3</v>
      </c>
      <c r="Q31" s="228">
        <f t="shared" si="8"/>
        <v>7.7794675707576356E-3</v>
      </c>
      <c r="R31" s="227">
        <f t="shared" si="9"/>
        <v>1.0077794675707576</v>
      </c>
      <c r="S31" s="46">
        <f t="shared" si="10"/>
        <v>100.0008030195531</v>
      </c>
    </row>
    <row r="32" spans="1:19">
      <c r="A32" s="226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27">
        <f t="shared" si="0"/>
        <v>7.57760432609762E-2</v>
      </c>
      <c r="F32" s="227">
        <f t="shared" si="1"/>
        <v>-6.6466694731529413E-3</v>
      </c>
      <c r="G32" s="227">
        <f>'Cálculo Pa média harmônica'!M33</f>
        <v>1.4385077115264304</v>
      </c>
      <c r="H32" s="227">
        <f>('Anual_1947-1989 (ref1987)'!AI34)</f>
        <v>1.6518191445245833</v>
      </c>
      <c r="I32" s="227">
        <f t="shared" si="2"/>
        <v>0.87086271901785772</v>
      </c>
      <c r="J32" s="227">
        <f>('Anual_1947-1989 (ref1987)'!AP34)</f>
        <v>1.1669463710676247</v>
      </c>
      <c r="K32" s="227">
        <f t="shared" si="3"/>
        <v>0.16694637106762467</v>
      </c>
      <c r="L32" s="227">
        <f>'Anual_1947-1989 (ref1987)'!AN34</f>
        <v>1.0629794092505223</v>
      </c>
      <c r="M32" s="227">
        <f t="shared" si="4"/>
        <v>6.2979409250522256E-2</v>
      </c>
      <c r="N32" s="227">
        <f t="shared" si="5"/>
        <v>1.1016879687073445E-2</v>
      </c>
      <c r="O32" s="227">
        <f t="shared" si="6"/>
        <v>-3.9380190553060481E-4</v>
      </c>
      <c r="P32" s="227">
        <f t="shared" si="7"/>
        <v>1.0623077781542841E-2</v>
      </c>
      <c r="Q32" s="228">
        <f t="shared" si="8"/>
        <v>1.0623077781542841E-2</v>
      </c>
      <c r="R32" s="227">
        <f t="shared" si="9"/>
        <v>1.0106230777815428</v>
      </c>
      <c r="S32" s="46">
        <f t="shared" si="10"/>
        <v>101.06311932824656</v>
      </c>
    </row>
    <row r="33" spans="1:19">
      <c r="A33" s="226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27">
        <f t="shared" si="0"/>
        <v>7.2889299156870119E-2</v>
      </c>
      <c r="F33" s="227">
        <f t="shared" si="1"/>
        <v>-1.1919290040520059E-2</v>
      </c>
      <c r="G33" s="227">
        <f>'Cálculo Pa média harmônica'!M34</f>
        <v>1.3969160983308053</v>
      </c>
      <c r="H33" s="227">
        <f>('Anual_1947-1989 (ref1987)'!AI35)</f>
        <v>1.1948845242489192</v>
      </c>
      <c r="I33" s="227">
        <f t="shared" si="2"/>
        <v>1.1690804173808169</v>
      </c>
      <c r="J33" s="227">
        <f>('Anual_1947-1989 (ref1987)'!AP35)</f>
        <v>0.86324113753831722</v>
      </c>
      <c r="K33" s="227">
        <f t="shared" si="3"/>
        <v>-0.13675886246168278</v>
      </c>
      <c r="L33" s="227">
        <f>'Anual_1947-1989 (ref1987)'!AN35</f>
        <v>0.92063938452692451</v>
      </c>
      <c r="M33" s="227">
        <f t="shared" si="4"/>
        <v>-7.9360615473075491E-2</v>
      </c>
      <c r="N33" s="227">
        <f t="shared" si="5"/>
        <v>-1.1653694800369995E-2</v>
      </c>
      <c r="O33" s="227">
        <f t="shared" si="6"/>
        <v>1.0274622284422886E-3</v>
      </c>
      <c r="P33" s="227">
        <f t="shared" si="7"/>
        <v>-1.0626232571927706E-2</v>
      </c>
      <c r="Q33" s="228">
        <f t="shared" si="8"/>
        <v>-1.0626232571927706E-2</v>
      </c>
      <c r="R33" s="227">
        <f t="shared" si="9"/>
        <v>0.98937376742807226</v>
      </c>
      <c r="S33" s="46">
        <f t="shared" si="10"/>
        <v>99.989199117820121</v>
      </c>
    </row>
    <row r="34" spans="1:19">
      <c r="A34" s="226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27">
        <f t="shared" si="0"/>
        <v>8.2834247616115242E-2</v>
      </c>
      <c r="F34" s="227">
        <f t="shared" si="1"/>
        <v>-2.085322569491338E-2</v>
      </c>
      <c r="G34" s="227">
        <f>'Cálculo Pa média harmônica'!M35</f>
        <v>1.5561550182308985</v>
      </c>
      <c r="H34" s="227">
        <f>('Anual_1947-1989 (ref1987)'!AI36)</f>
        <v>1.648256624213289</v>
      </c>
      <c r="I34" s="227">
        <f t="shared" si="2"/>
        <v>0.94412180443906879</v>
      </c>
      <c r="J34" s="227">
        <f>('Anual_1947-1989 (ref1987)'!AP36)</f>
        <v>0.92130083096507642</v>
      </c>
      <c r="K34" s="227">
        <f t="shared" si="3"/>
        <v>-7.8699169034923577E-2</v>
      </c>
      <c r="L34" s="227">
        <f>'Anual_1947-1989 (ref1987)'!AN36</f>
        <v>1.1034972134223004</v>
      </c>
      <c r="M34" s="227">
        <f t="shared" si="4"/>
        <v>0.10349721342230045</v>
      </c>
      <c r="N34" s="227">
        <f t="shared" si="5"/>
        <v>-6.1547172550286229E-3</v>
      </c>
      <c r="O34" s="227">
        <f t="shared" si="6"/>
        <v>-1.9558280021355185E-3</v>
      </c>
      <c r="P34" s="227">
        <f t="shared" si="7"/>
        <v>-8.1105452571641409E-3</v>
      </c>
      <c r="Q34" s="228">
        <f t="shared" si="8"/>
        <v>-8.1105452571641409E-3</v>
      </c>
      <c r="R34" s="227">
        <f t="shared" si="9"/>
        <v>0.99188945474283585</v>
      </c>
      <c r="S34" s="46">
        <f t="shared" si="10"/>
        <v>99.178232193147437</v>
      </c>
    </row>
    <row r="35" spans="1:19">
      <c r="A35" s="226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27">
        <f t="shared" si="0"/>
        <v>0.10077706673736384</v>
      </c>
      <c r="F35" s="227">
        <f t="shared" si="1"/>
        <v>-2.2306070305215794E-2</v>
      </c>
      <c r="G35" s="227">
        <f>'Cálculo Pa média harmônica'!M36</f>
        <v>1.9631963570745665</v>
      </c>
      <c r="H35" s="227">
        <f>('Anual_1947-1989 (ref1987)'!AI37)</f>
        <v>2.1229867101671194</v>
      </c>
      <c r="I35" s="227">
        <f t="shared" si="2"/>
        <v>0.92473322968659832</v>
      </c>
      <c r="J35" s="227">
        <f>('Anual_1947-1989 (ref1987)'!AP37)</f>
        <v>0.80615686519862451</v>
      </c>
      <c r="K35" s="227">
        <f t="shared" si="3"/>
        <v>-0.19384313480137549</v>
      </c>
      <c r="L35" s="227">
        <f>'Anual_1947-1989 (ref1987)'!AN37</f>
        <v>1.2044083496128026</v>
      </c>
      <c r="M35" s="227">
        <f t="shared" si="4"/>
        <v>0.20440834961280263</v>
      </c>
      <c r="N35" s="227">
        <f t="shared" si="5"/>
        <v>-1.8064610499782013E-2</v>
      </c>
      <c r="O35" s="227">
        <f t="shared" si="6"/>
        <v>-3.7857152176852017E-3</v>
      </c>
      <c r="P35" s="227">
        <f t="shared" si="7"/>
        <v>-2.1850325717467214E-2</v>
      </c>
      <c r="Q35" s="228">
        <f t="shared" si="8"/>
        <v>-2.1850325717467214E-2</v>
      </c>
      <c r="R35" s="227">
        <f t="shared" si="9"/>
        <v>0.97814967428253274</v>
      </c>
      <c r="S35" s="46">
        <f t="shared" si="10"/>
        <v>97.011155515644575</v>
      </c>
    </row>
    <row r="36" spans="1:19">
      <c r="A36" s="226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27">
        <f t="shared" si="0"/>
        <v>9.8164590726733586E-2</v>
      </c>
      <c r="F36" s="227">
        <f t="shared" si="1"/>
        <v>-3.8724525716166414E-3</v>
      </c>
      <c r="G36" s="227">
        <f>'Cálculo Pa média harmônica'!M37</f>
        <v>2.0322958999019956</v>
      </c>
      <c r="H36" s="227">
        <f>('Anual_1947-1989 (ref1987)'!AI38)</f>
        <v>1.7005560831521107</v>
      </c>
      <c r="I36" s="227">
        <f t="shared" si="2"/>
        <v>1.1950772573962865</v>
      </c>
      <c r="J36" s="227">
        <f>('Anual_1947-1989 (ref1987)'!AP38)</f>
        <v>0.88110348439798869</v>
      </c>
      <c r="K36" s="227">
        <f t="shared" si="3"/>
        <v>-0.11889651560201131</v>
      </c>
      <c r="L36" s="227">
        <f>'Anual_1947-1989 (ref1987)'!AN38</f>
        <v>0.89143680077687193</v>
      </c>
      <c r="M36" s="227">
        <f t="shared" si="4"/>
        <v>-0.10856319922312807</v>
      </c>
      <c r="N36" s="227">
        <f t="shared" si="5"/>
        <v>-1.3948257916645055E-2</v>
      </c>
      <c r="O36" s="227">
        <f t="shared" si="6"/>
        <v>4.7160476171519453E-4</v>
      </c>
      <c r="P36" s="227">
        <f t="shared" si="7"/>
        <v>-1.3476653154929861E-2</v>
      </c>
      <c r="Q36" s="228">
        <f t="shared" si="8"/>
        <v>-1.3476653154929861E-2</v>
      </c>
      <c r="R36" s="227">
        <f t="shared" si="9"/>
        <v>0.98652334684507015</v>
      </c>
      <c r="S36" s="46">
        <f t="shared" si="10"/>
        <v>95.703769820601266</v>
      </c>
    </row>
    <row r="37" spans="1:19">
      <c r="A37" s="226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27">
        <f t="shared" si="0"/>
        <v>8.2455644963987593E-2</v>
      </c>
      <c r="F37" s="227">
        <f t="shared" si="1"/>
        <v>-6.9021167682859486E-3</v>
      </c>
      <c r="G37" s="227">
        <f>'Cálculo Pa média harmônica'!M38</f>
        <v>2.0142552994021101</v>
      </c>
      <c r="H37" s="227">
        <f>('Anual_1947-1989 (ref1987)'!AI39)</f>
        <v>1.8317394183547369</v>
      </c>
      <c r="I37" s="227">
        <f t="shared" si="2"/>
        <v>1.0996407454130721</v>
      </c>
      <c r="J37" s="227">
        <f>('Anual_1947-1989 (ref1987)'!AP39)</f>
        <v>0.97212403283220372</v>
      </c>
      <c r="K37" s="227">
        <f t="shared" si="3"/>
        <v>-2.7875967167796278E-2</v>
      </c>
      <c r="L37" s="227">
        <f>'Anual_1947-1989 (ref1987)'!AN39</f>
        <v>0.92233425097788568</v>
      </c>
      <c r="M37" s="227">
        <f t="shared" si="4"/>
        <v>-7.7665749022114317E-2</v>
      </c>
      <c r="N37" s="227">
        <f t="shared" si="5"/>
        <v>-2.5275581792454328E-3</v>
      </c>
      <c r="O37" s="227">
        <f t="shared" si="6"/>
        <v>5.8119718321061897E-4</v>
      </c>
      <c r="P37" s="227">
        <f t="shared" si="7"/>
        <v>-1.9463609960348139E-3</v>
      </c>
      <c r="Q37" s="228">
        <f t="shared" si="8"/>
        <v>-1.9463609960348139E-3</v>
      </c>
      <c r="R37" s="227">
        <f t="shared" si="9"/>
        <v>0.99805363900396515</v>
      </c>
      <c r="S37" s="46">
        <f t="shared" si="10"/>
        <v>95.517495735848954</v>
      </c>
    </row>
    <row r="38" spans="1:19">
      <c r="A38" s="226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27">
        <f t="shared" si="0"/>
        <v>0.10950179571791846</v>
      </c>
      <c r="F38" s="227">
        <f t="shared" si="1"/>
        <v>2.5871604765545939E-2</v>
      </c>
      <c r="G38" s="227">
        <f>'Cálculo Pa média harmônica'!M39</f>
        <v>2.3018619223786621</v>
      </c>
      <c r="H38" s="227">
        <f>('Anual_1947-1989 (ref1987)'!AI40)</f>
        <v>3.0545399400409101</v>
      </c>
      <c r="I38" s="227">
        <f t="shared" si="2"/>
        <v>0.75358710888155311</v>
      </c>
      <c r="J38" s="227">
        <f>('Anual_1947-1989 (ref1987)'!AP40)</f>
        <v>0.98944035360062144</v>
      </c>
      <c r="K38" s="227">
        <f t="shared" si="3"/>
        <v>-1.0559646399378564E-2</v>
      </c>
      <c r="L38" s="227">
        <f>'Anual_1947-1989 (ref1987)'!AN40</f>
        <v>1.3340488412569058</v>
      </c>
      <c r="M38" s="227">
        <f t="shared" si="4"/>
        <v>0.33404884125690582</v>
      </c>
      <c r="N38" s="227">
        <f t="shared" si="5"/>
        <v>-8.7137295702962398E-4</v>
      </c>
      <c r="O38" s="227">
        <f t="shared" si="6"/>
        <v>6.4783082343856614E-3</v>
      </c>
      <c r="P38" s="227">
        <f t="shared" si="7"/>
        <v>5.6069352773560378E-3</v>
      </c>
      <c r="Q38" s="228">
        <f t="shared" si="8"/>
        <v>5.6069352773560378E-3</v>
      </c>
      <c r="R38" s="227">
        <f t="shared" si="9"/>
        <v>1.005606935277356</v>
      </c>
      <c r="S38" s="46">
        <f t="shared" si="10"/>
        <v>96.053056152294985</v>
      </c>
    </row>
    <row r="39" spans="1:19">
      <c r="A39" s="226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27">
        <f t="shared" si="0"/>
        <v>0.11914965883293699</v>
      </c>
      <c r="F39" s="227">
        <f t="shared" si="1"/>
        <v>6.2408372466481579E-2</v>
      </c>
      <c r="G39" s="227">
        <f>'Cálculo Pa média harmônica'!M40</f>
        <v>2.9845348535381424</v>
      </c>
      <c r="H39" s="227">
        <f>('Anual_1947-1989 (ref1987)'!AI41)</f>
        <v>3.3114485212482885</v>
      </c>
      <c r="I39" s="227">
        <f t="shared" si="2"/>
        <v>0.9012777442824591</v>
      </c>
      <c r="J39" s="227">
        <f>('Anual_1947-1989 (ref1987)'!AP41)</f>
        <v>1.059696046486118</v>
      </c>
      <c r="K39" s="227">
        <f t="shared" si="3"/>
        <v>5.9696046486118037E-2</v>
      </c>
      <c r="L39" s="227">
        <f>'Anual_1947-1989 (ref1987)'!AN41</f>
        <v>1.0778310636266291</v>
      </c>
      <c r="M39" s="227">
        <f t="shared" si="4"/>
        <v>7.783106362662906E-2</v>
      </c>
      <c r="N39" s="227">
        <f t="shared" si="5"/>
        <v>6.4105755082337406E-3</v>
      </c>
      <c r="O39" s="227">
        <f t="shared" si="6"/>
        <v>4.5065596754369584E-3</v>
      </c>
      <c r="P39" s="227">
        <f t="shared" si="7"/>
        <v>1.0917135183670698E-2</v>
      </c>
      <c r="Q39" s="228">
        <f t="shared" si="8"/>
        <v>1.0917135183670698E-2</v>
      </c>
      <c r="R39" s="227">
        <f t="shared" si="9"/>
        <v>1.0109171351836708</v>
      </c>
      <c r="S39" s="46">
        <f t="shared" si="10"/>
        <v>97.101680351114311</v>
      </c>
    </row>
    <row r="40" spans="1:19">
      <c r="A40" s="226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27">
        <f t="shared" si="0"/>
        <v>0.10224867824317949</v>
      </c>
      <c r="F40" s="227">
        <f t="shared" si="1"/>
        <v>5.447425702166496E-2</v>
      </c>
      <c r="G40" s="227">
        <f>'Cálculo Pa média harmônica'!M41</f>
        <v>3.5217995559360014</v>
      </c>
      <c r="H40" s="227">
        <f>('Anual_1947-1989 (ref1987)'!AI42)</f>
        <v>3.1226083521248853</v>
      </c>
      <c r="I40" s="227">
        <f t="shared" si="2"/>
        <v>1.1278390239171276</v>
      </c>
      <c r="J40" s="227">
        <f>('Anual_1947-1989 (ref1987)'!AP42)</f>
        <v>0.95899699425229712</v>
      </c>
      <c r="K40" s="227">
        <f t="shared" si="3"/>
        <v>-4.1003005747702881E-2</v>
      </c>
      <c r="L40" s="227">
        <f>'Anual_1947-1989 (ref1987)'!AN42</f>
        <v>0.90540785850727701</v>
      </c>
      <c r="M40" s="227">
        <f t="shared" si="4"/>
        <v>-9.4592141492722992E-2</v>
      </c>
      <c r="N40" s="227">
        <f t="shared" si="5"/>
        <v>-4.728468651104544E-3</v>
      </c>
      <c r="O40" s="227">
        <f t="shared" si="6"/>
        <v>-5.6911772738527386E-3</v>
      </c>
      <c r="P40" s="227">
        <f t="shared" si="7"/>
        <v>-1.0419645924957283E-2</v>
      </c>
      <c r="Q40" s="228">
        <f t="shared" si="8"/>
        <v>-1.0419645924957283E-2</v>
      </c>
      <c r="R40" s="227">
        <f t="shared" si="9"/>
        <v>0.98958035407504275</v>
      </c>
      <c r="S40" s="46">
        <f t="shared" si="10"/>
        <v>96.089915223137325</v>
      </c>
    </row>
    <row r="41" spans="1:19">
      <c r="A41" s="226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27">
        <f t="shared" si="0"/>
        <v>7.9303391017031155E-2</v>
      </c>
      <c r="F41" s="227">
        <f t="shared" si="1"/>
        <v>2.5739224349383541E-2</v>
      </c>
      <c r="G41" s="227">
        <f>'Cálculo Pa média harmônica'!M42</f>
        <v>2.4484115048298509</v>
      </c>
      <c r="H41" s="227">
        <f>('Anual_1947-1989 (ref1987)'!AI43)</f>
        <v>2.2786037903238219</v>
      </c>
      <c r="I41" s="227">
        <f t="shared" si="2"/>
        <v>1.0745227034323053</v>
      </c>
      <c r="J41" s="227">
        <f>('Anual_1947-1989 (ref1987)'!AP43)</f>
        <v>1.2707583780920078</v>
      </c>
      <c r="K41" s="227">
        <f t="shared" si="3"/>
        <v>0.27075837809200776</v>
      </c>
      <c r="L41" s="227">
        <f>'Anual_1947-1989 (ref1987)'!AN43</f>
        <v>0.82556811833940769</v>
      </c>
      <c r="M41" s="227">
        <f t="shared" si="4"/>
        <v>-0.17443188166059231</v>
      </c>
      <c r="N41" s="227">
        <f t="shared" si="5"/>
        <v>2.3072213304280307E-2</v>
      </c>
      <c r="O41" s="227">
        <f t="shared" si="6"/>
        <v>-5.4383656975247711E-3</v>
      </c>
      <c r="P41" s="227">
        <f t="shared" si="7"/>
        <v>1.7633847606755536E-2</v>
      </c>
      <c r="Q41" s="228">
        <f t="shared" si="8"/>
        <v>1.7633847606755536E-2</v>
      </c>
      <c r="R41" s="227">
        <f t="shared" si="9"/>
        <v>1.0176338476067555</v>
      </c>
      <c r="S41" s="46">
        <f t="shared" si="10"/>
        <v>97.78435014472818</v>
      </c>
    </row>
    <row r="42" spans="1:19">
      <c r="A42" s="226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27">
        <f t="shared" si="0"/>
        <v>8.1311850066823135E-2</v>
      </c>
      <c r="F42" s="227">
        <f t="shared" si="1"/>
        <v>3.3945349593067886E-2</v>
      </c>
      <c r="G42" s="227">
        <f>'Cálculo Pa média harmônica'!M43</f>
        <v>3.0926924572718568</v>
      </c>
      <c r="H42" s="227">
        <f>('Anual_1947-1989 (ref1987)'!AI44)</f>
        <v>2.8806362944324477</v>
      </c>
      <c r="I42" s="227">
        <f t="shared" si="2"/>
        <v>1.0736143480693001</v>
      </c>
      <c r="J42" s="227">
        <f>('Anual_1947-1989 (ref1987)'!AP44)</f>
        <v>0.891479939868144</v>
      </c>
      <c r="K42" s="227">
        <f t="shared" si="3"/>
        <v>-0.108520060131856</v>
      </c>
      <c r="L42" s="227">
        <f>'Anual_1947-1989 (ref1987)'!AN44</f>
        <v>0.98649731047763256</v>
      </c>
      <c r="M42" s="227">
        <f t="shared" si="4"/>
        <v>-1.3502689522367439E-2</v>
      </c>
      <c r="N42" s="227">
        <f t="shared" si="5"/>
        <v>-9.473537426371248E-3</v>
      </c>
      <c r="O42" s="227">
        <f t="shared" si="6"/>
        <v>-4.6462723356183958E-4</v>
      </c>
      <c r="P42" s="227">
        <f t="shared" si="7"/>
        <v>-9.9381646599330867E-3</v>
      </c>
      <c r="Q42" s="228">
        <f t="shared" si="8"/>
        <v>-9.9381646599330867E-3</v>
      </c>
      <c r="R42" s="227">
        <f t="shared" si="9"/>
        <v>0.99006183534006686</v>
      </c>
      <c r="S42" s="46">
        <f t="shared" si="10"/>
        <v>96.812553171825314</v>
      </c>
    </row>
    <row r="43" spans="1:19">
      <c r="A43" s="226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27">
        <f t="shared" si="0"/>
        <v>8.8836147364372592E-2</v>
      </c>
      <c r="F43" s="227">
        <f t="shared" si="1"/>
        <v>5.5674943186001018E-2</v>
      </c>
      <c r="G43" s="227">
        <f>'Cálculo Pa média harmônica'!M44</f>
        <v>7.2338875217729575</v>
      </c>
      <c r="H43" s="227">
        <f>('Anual_1947-1989 (ref1987)'!AI45)</f>
        <v>7.442859984864123</v>
      </c>
      <c r="I43" s="227">
        <f t="shared" si="2"/>
        <v>0.97192309629414841</v>
      </c>
      <c r="J43" s="227">
        <f>('Anual_1947-1989 (ref1987)'!AP45)</f>
        <v>1.0793561025425611</v>
      </c>
      <c r="K43" s="227">
        <f t="shared" si="3"/>
        <v>7.9356102542561091E-2</v>
      </c>
      <c r="L43" s="227">
        <f>'Anual_1947-1989 (ref1987)'!AN45</f>
        <v>0.99034319500726498</v>
      </c>
      <c r="M43" s="227">
        <f t="shared" si="4"/>
        <v>-9.6568049927350241E-3</v>
      </c>
      <c r="N43" s="227">
        <f t="shared" si="5"/>
        <v>6.8517569406623055E-3</v>
      </c>
      <c r="O43" s="227">
        <f t="shared" si="6"/>
        <v>-5.4288460004500705E-4</v>
      </c>
      <c r="P43" s="227">
        <f t="shared" si="7"/>
        <v>6.3088723406172983E-3</v>
      </c>
      <c r="Q43" s="228">
        <f t="shared" si="8"/>
        <v>6.3088723406172983E-3</v>
      </c>
      <c r="R43" s="227">
        <f t="shared" si="9"/>
        <v>1.0063088723406173</v>
      </c>
      <c r="S43" s="46">
        <f t="shared" si="10"/>
        <v>97.423331210755578</v>
      </c>
    </row>
    <row r="44" spans="1:19" ht="13.5" thickBot="1">
      <c r="A44" s="226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27">
        <f t="shared" si="0"/>
        <v>7.195439845693731E-2</v>
      </c>
      <c r="F44" s="227">
        <f t="shared" si="1"/>
        <v>3.4683396523905695E-2</v>
      </c>
      <c r="G44" s="227">
        <f>'Cálculo Pa média harmônica'!M45</f>
        <v>14.230270828759314</v>
      </c>
      <c r="H44" s="227">
        <f>('Anual_1947-1989 (ref1987)'!AI46)</f>
        <v>11.048864939077795</v>
      </c>
      <c r="I44" s="227">
        <f t="shared" si="2"/>
        <v>1.2879396125505593</v>
      </c>
      <c r="J44" s="227">
        <f>('Anual_1947-1989 (ref1987)'!AP46)</f>
        <v>0.95366387405000119</v>
      </c>
      <c r="K44" s="227">
        <f t="shared" si="3"/>
        <v>-4.6336125949998808E-2</v>
      </c>
      <c r="L44" s="227">
        <f>'Anual_1947-1989 (ref1987)'!AN46</f>
        <v>0.79507268529110797</v>
      </c>
      <c r="M44" s="227">
        <f t="shared" si="4"/>
        <v>-0.20492731470889203</v>
      </c>
      <c r="N44" s="227">
        <f t="shared" si="5"/>
        <v>-4.2941040965147458E-3</v>
      </c>
      <c r="O44" s="227">
        <f t="shared" si="6"/>
        <v>-8.9395289841020589E-3</v>
      </c>
      <c r="P44" s="227">
        <f t="shared" si="7"/>
        <v>-1.3233633080616805E-2</v>
      </c>
      <c r="Q44" s="228">
        <f t="shared" si="8"/>
        <v>-1.3233633080616805E-2</v>
      </c>
      <c r="R44" s="227">
        <f t="shared" si="9"/>
        <v>0.98676636691938324</v>
      </c>
      <c r="S44" s="46">
        <f t="shared" si="10"/>
        <v>96.134066592021043</v>
      </c>
    </row>
    <row r="45" spans="1:19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27">
        <f t="shared" si="0"/>
        <v>7.5778015084455086E-2</v>
      </c>
      <c r="F45" s="227">
        <f t="shared" si="1"/>
        <v>1.2388731008053253E-2</v>
      </c>
      <c r="G45" s="227">
        <f>'Cálculo Pa média harmônica'!M46</f>
        <v>28.677623530558023</v>
      </c>
      <c r="H45" s="227">
        <f>('Anual_1947-1989 (ref1987)'!AI47)</f>
        <v>23.563184667851882</v>
      </c>
      <c r="I45" s="227">
        <f t="shared" si="2"/>
        <v>1.2170521062750892</v>
      </c>
      <c r="J45" s="227">
        <f>('Anual_1947-1989 (ref1987)'!AP47)</f>
        <v>0.90386306159807417</v>
      </c>
      <c r="K45" s="227">
        <f t="shared" si="3"/>
        <v>-9.6136938401925831E-2</v>
      </c>
      <c r="L45" s="227">
        <f>'Anual_1947-1989 (ref1987)'!AN47</f>
        <v>0.86425023943624268</v>
      </c>
      <c r="M45" s="227">
        <f t="shared" si="4"/>
        <v>-0.13574976056375732</v>
      </c>
      <c r="N45" s="227">
        <f t="shared" si="5"/>
        <v>-8.8663053680082989E-3</v>
      </c>
      <c r="O45" s="227">
        <f t="shared" si="6"/>
        <v>-1.9459262969126338E-3</v>
      </c>
      <c r="P45" s="227">
        <f t="shared" si="7"/>
        <v>-1.0812231664920933E-2</v>
      </c>
      <c r="Q45" s="228">
        <f t="shared" si="8"/>
        <v>-1.0812231664920933E-2</v>
      </c>
      <c r="R45" s="227">
        <f t="shared" si="9"/>
        <v>0.98918776833507904</v>
      </c>
      <c r="S45" s="46">
        <f t="shared" si="10"/>
        <v>95.094642793137169</v>
      </c>
    </row>
    <row r="46" spans="1:19">
      <c r="A46" s="27"/>
      <c r="B46" s="120">
        <v>1991</v>
      </c>
      <c r="C46" s="48">
        <f>('Anual_1990-2000 (ref1985e2000)'!G5/'Anual_1990-2000 (ref1985e2000)'!B5)</f>
        <v>8.677605337920824E-2</v>
      </c>
      <c r="D46" s="48">
        <f>('Anual_1990-2000 (ref1985e2000)'!H5/'Anual_1990-2000 (ref1985e2000)'!B5)</f>
        <v>7.9145208797401584E-2</v>
      </c>
      <c r="E46" s="227">
        <f t="shared" si="0"/>
        <v>8.2960631088304912E-2</v>
      </c>
      <c r="F46" s="227">
        <f t="shared" si="1"/>
        <v>7.6308445818066561E-3</v>
      </c>
      <c r="G46" s="227">
        <f>'Anual_1990-2000 (ref1985e2000)'!J21</f>
        <v>5.1308992205187085</v>
      </c>
      <c r="H46" s="227">
        <f>('Anual_1990-2000 (ref1985e2000)'!B21)</f>
        <v>5.8063700848577797</v>
      </c>
      <c r="I46" s="227">
        <f t="shared" si="2"/>
        <v>0.88366727327618899</v>
      </c>
      <c r="J46" s="227">
        <f>('Anual_1990-2000 (ref1985e2000)'!R21)</f>
        <v>1.0864480313311555</v>
      </c>
      <c r="K46" s="227">
        <f t="shared" si="3"/>
        <v>8.6448031331155528E-2</v>
      </c>
      <c r="L46" s="227">
        <f>('Anual_1990-2000 (ref1985e2000)'!N21)</f>
        <v>1.0856922812260335</v>
      </c>
      <c r="M46" s="227">
        <f t="shared" si="4"/>
        <v>8.5692281226033451E-2</v>
      </c>
      <c r="N46" s="227">
        <f t="shared" si="5"/>
        <v>6.3374701363077537E-3</v>
      </c>
      <c r="O46" s="227">
        <f t="shared" si="6"/>
        <v>6.022926488506473E-4</v>
      </c>
      <c r="P46" s="227">
        <f>(N46+O46)</f>
        <v>6.9397627851584013E-3</v>
      </c>
      <c r="Q46" s="228">
        <f t="shared" si="8"/>
        <v>6.9397627851584013E-3</v>
      </c>
      <c r="R46" s="227">
        <f t="shared" si="9"/>
        <v>1.0069397627851584</v>
      </c>
      <c r="S46" s="46">
        <f t="shared" si="10"/>
        <v>95.754577056260914</v>
      </c>
    </row>
    <row r="47" spans="1:19">
      <c r="A47" s="27"/>
      <c r="B47" s="120">
        <v>1992</v>
      </c>
      <c r="C47" s="48">
        <f>('Anual_1990-2000 (ref1985e2000)'!G6/'Anual_1990-2000 (ref1985e2000)'!B6)</f>
        <v>0.10868313400759154</v>
      </c>
      <c r="D47" s="48">
        <f>('Anual_1990-2000 (ref1985e2000)'!H6/'Anual_1990-2000 (ref1985e2000)'!B6)</f>
        <v>8.3850591254966286E-2</v>
      </c>
      <c r="E47" s="227">
        <f t="shared" si="0"/>
        <v>9.6266862631278913E-2</v>
      </c>
      <c r="F47" s="227">
        <f t="shared" si="1"/>
        <v>2.4832542752625253E-2</v>
      </c>
      <c r="G47" s="227">
        <f>'Anual_1990-2000 (ref1985e2000)'!J22</f>
        <v>10.62107123210197</v>
      </c>
      <c r="H47" s="227">
        <f>('Anual_1990-2000 (ref1985e2000)'!B22)</f>
        <v>11.42626686207406</v>
      </c>
      <c r="I47" s="227">
        <f t="shared" si="2"/>
        <v>0.92953117236875615</v>
      </c>
      <c r="J47" s="227">
        <f>('Anual_1990-2000 (ref1985e2000)'!R22)</f>
        <v>1.0602849922713657</v>
      </c>
      <c r="K47" s="227">
        <f t="shared" si="3"/>
        <v>6.0284992271365745E-2</v>
      </c>
      <c r="L47" s="227">
        <f>('Anual_1990-2000 (ref1985e2000)'!N22)</f>
        <v>1.0447797204470035</v>
      </c>
      <c r="M47" s="227">
        <f t="shared" si="4"/>
        <v>4.4779720447003513E-2</v>
      </c>
      <c r="N47" s="227">
        <f t="shared" si="5"/>
        <v>5.394484958492464E-3</v>
      </c>
      <c r="O47" s="227">
        <f t="shared" si="6"/>
        <v>1.0643337544636309E-3</v>
      </c>
      <c r="P47" s="227">
        <f t="shared" si="7"/>
        <v>6.4588187129560951E-3</v>
      </c>
      <c r="Q47" s="228">
        <f t="shared" si="8"/>
        <v>6.4588187129560951E-3</v>
      </c>
      <c r="R47" s="227">
        <f t="shared" si="9"/>
        <v>1.0064588187129562</v>
      </c>
      <c r="S47" s="46">
        <f t="shared" si="10"/>
        <v>96.373038510403092</v>
      </c>
    </row>
    <row r="48" spans="1:19">
      <c r="A48" s="27"/>
      <c r="B48" s="120">
        <v>1993</v>
      </c>
      <c r="C48" s="48">
        <f>('Anual_1990-2000 (ref1985e2000)'!G7/'Anual_1990-2000 (ref1985e2000)'!B7)</f>
        <v>0.10503271539985592</v>
      </c>
      <c r="D48" s="48">
        <f>('Anual_1990-2000 (ref1985e2000)'!H7/'Anual_1990-2000 (ref1985e2000)'!B7)</f>
        <v>9.0960486458298712E-2</v>
      </c>
      <c r="E48" s="227">
        <f t="shared" si="0"/>
        <v>9.7996600929077318E-2</v>
      </c>
      <c r="F48" s="227">
        <f t="shared" si="1"/>
        <v>1.4072228941557213E-2</v>
      </c>
      <c r="G48" s="227">
        <f>'Anual_1990-2000 (ref1985e2000)'!J23</f>
        <v>20.967839939882623</v>
      </c>
      <c r="H48" s="227">
        <f>('Anual_1990-2000 (ref1985e2000)'!B23)</f>
        <v>19.031375476314299</v>
      </c>
      <c r="I48" s="227">
        <f t="shared" si="2"/>
        <v>1.1017511564510076</v>
      </c>
      <c r="J48" s="227">
        <f>('Anual_1990-2000 (ref1985e2000)'!R23)</f>
        <v>1.0112655133811181</v>
      </c>
      <c r="K48" s="227">
        <f t="shared" si="3"/>
        <v>1.1265513381118142E-2</v>
      </c>
      <c r="L48" s="227">
        <f>('Anual_1990-2000 (ref1985e2000)'!N23)</f>
        <v>0.90257621875796723</v>
      </c>
      <c r="M48" s="227">
        <f t="shared" si="4"/>
        <v>-9.742378124203277E-2</v>
      </c>
      <c r="N48" s="227">
        <f t="shared" si="5"/>
        <v>1.2163134662121686E-3</v>
      </c>
      <c r="O48" s="227">
        <f t="shared" si="6"/>
        <v>-1.5189517799135681E-3</v>
      </c>
      <c r="P48" s="227">
        <f t="shared" si="7"/>
        <v>-3.0263831370139953E-4</v>
      </c>
      <c r="Q48" s="228">
        <f t="shared" si="8"/>
        <v>-3.0263831370139953E-4</v>
      </c>
      <c r="R48" s="227">
        <f t="shared" si="9"/>
        <v>0.99969736168629864</v>
      </c>
      <c r="S48" s="46">
        <f t="shared" si="10"/>
        <v>96.34387233654202</v>
      </c>
    </row>
    <row r="49" spans="1:19">
      <c r="A49" s="27"/>
      <c r="B49" s="138">
        <v>1994</v>
      </c>
      <c r="C49" s="48">
        <f>('Anual_1990-2000 (ref1985e2000)'!G8/'Anual_1990-2000 (ref1985e2000)'!B8)</f>
        <v>9.5130764270200396E-2</v>
      </c>
      <c r="D49" s="48">
        <f>('Anual_1990-2000 (ref1985e2000)'!H8/'Anual_1990-2000 (ref1985e2000)'!B8)</f>
        <v>9.1616833690822339E-2</v>
      </c>
      <c r="E49" s="227">
        <f t="shared" si="0"/>
        <v>9.3373798980511374E-2</v>
      </c>
      <c r="F49" s="227">
        <f t="shared" si="1"/>
        <v>3.5139305793780579E-3</v>
      </c>
      <c r="G49" s="227">
        <f>'Anual_1990-2000 (ref1985e2000)'!J24</f>
        <v>23.314463274215104</v>
      </c>
      <c r="H49" s="227">
        <f>('Anual_1990-2000 (ref1985e2000)'!B24)</f>
        <v>21.571768666762537</v>
      </c>
      <c r="I49" s="227">
        <f t="shared" si="2"/>
        <v>1.0807858935617869</v>
      </c>
      <c r="J49" s="227">
        <f>('Anual_1990-2000 (ref1985e2000)'!R24)</f>
        <v>1.0405090985638821</v>
      </c>
      <c r="K49" s="227">
        <f t="shared" si="3"/>
        <v>4.0509098563882073E-2</v>
      </c>
      <c r="L49" s="227">
        <f>('Anual_1990-2000 (ref1985e2000)'!N24)</f>
        <v>0.90706287317240264</v>
      </c>
      <c r="M49" s="227">
        <f t="shared" si="4"/>
        <v>-9.2937126827597361E-2</v>
      </c>
      <c r="N49" s="227">
        <f t="shared" si="5"/>
        <v>4.0880601335821706E-3</v>
      </c>
      <c r="O49" s="227">
        <f t="shared" si="6"/>
        <v>-3.6003525398063582E-4</v>
      </c>
      <c r="P49" s="227">
        <f t="shared" si="7"/>
        <v>3.7280248796015348E-3</v>
      </c>
      <c r="Q49" s="228">
        <f t="shared" si="8"/>
        <v>3.7280248796015348E-3</v>
      </c>
      <c r="R49" s="227">
        <f t="shared" si="9"/>
        <v>1.0037280248796014</v>
      </c>
      <c r="S49" s="46">
        <f t="shared" si="10"/>
        <v>96.703044689609797</v>
      </c>
    </row>
    <row r="50" spans="1:19">
      <c r="A50" s="121" t="s">
        <v>82</v>
      </c>
      <c r="B50" s="121">
        <v>1995</v>
      </c>
      <c r="C50" s="48">
        <f>('Anual_1990-2000 (ref1985e2000)'!G9/'Anual_1990-2000 (ref1985e2000)'!B9)</f>
        <v>7.724746253516665E-2</v>
      </c>
      <c r="D50" s="48">
        <f>('Anual_1990-2000 (ref1985e2000)'!H9/'Anual_1990-2000 (ref1985e2000)'!B9)</f>
        <v>9.4885266034837157E-2</v>
      </c>
      <c r="E50" s="227">
        <f t="shared" si="0"/>
        <v>8.6066364285001903E-2</v>
      </c>
      <c r="F50" s="227">
        <f t="shared" si="1"/>
        <v>-1.7637803499670507E-2</v>
      </c>
      <c r="G50" s="227">
        <f>'Anual_1990-2000 (ref1985e2000)'!J25</f>
        <v>1.7619374183147651</v>
      </c>
      <c r="H50" s="227">
        <f>('Anual_1990-2000 (ref1985e2000)'!B25)</f>
        <v>1.5337645307195644</v>
      </c>
      <c r="I50" s="227">
        <f t="shared" si="2"/>
        <v>1.148766569460407</v>
      </c>
      <c r="J50" s="227">
        <f>('Anual_1990-2000 (ref1985e2000)'!R25)</f>
        <v>1.0458738978519095</v>
      </c>
      <c r="K50" s="227">
        <f t="shared" si="3"/>
        <v>4.587389785190954E-2</v>
      </c>
      <c r="L50" s="227">
        <f>('Anual_1990-2000 (ref1985e2000)'!N25)</f>
        <v>0.85119399139384067</v>
      </c>
      <c r="M50" s="227">
        <f t="shared" si="4"/>
        <v>-0.14880600860615933</v>
      </c>
      <c r="N50" s="227">
        <f t="shared" si="5"/>
        <v>4.5355597142821176E-3</v>
      </c>
      <c r="O50" s="227">
        <f t="shared" si="6"/>
        <v>3.0834465067920459E-3</v>
      </c>
      <c r="P50" s="227">
        <f t="shared" si="7"/>
        <v>7.6190062210741635E-3</v>
      </c>
      <c r="Q50" s="228">
        <f t="shared" si="8"/>
        <v>7.6190062210741635E-3</v>
      </c>
      <c r="R50" s="227">
        <f t="shared" si="9"/>
        <v>1.0076190062210741</v>
      </c>
      <c r="S50" s="46">
        <f t="shared" si="10"/>
        <v>97.439825788696751</v>
      </c>
    </row>
    <row r="51" spans="1:19" ht="13.5" thickBot="1">
      <c r="B51" s="137">
        <v>1996</v>
      </c>
      <c r="C51" s="48">
        <f>('Anual_1990-2000 (ref1985e2000)'!G10/'Anual_1990-2000 (ref1985e2000)'!B10)</f>
        <v>6.9881954735120308E-2</v>
      </c>
      <c r="D51" s="48">
        <f>('Anual_1990-2000 (ref1985e2000)'!H10/'Anual_1990-2000 (ref1985e2000)'!B10)</f>
        <v>8.898673144291494E-2</v>
      </c>
      <c r="E51" s="227">
        <f t="shared" si="0"/>
        <v>7.9434343089017617E-2</v>
      </c>
      <c r="F51" s="227">
        <f t="shared" si="1"/>
        <v>-1.9104776707794632E-2</v>
      </c>
      <c r="G51" s="227">
        <f>'Anual_1990-2000 (ref1985e2000)'!J26</f>
        <v>1.1711701863893196</v>
      </c>
      <c r="H51" s="227">
        <f>('Anual_1990-2000 (ref1985e2000)'!B26)</f>
        <v>1.0835342435636763</v>
      </c>
      <c r="I51" s="227">
        <f t="shared" si="2"/>
        <v>1.0808797168582454</v>
      </c>
      <c r="J51" s="227">
        <f>('Anual_1990-2000 (ref1985e2000)'!R26)</f>
        <v>1.0101813129872743</v>
      </c>
      <c r="K51" s="227">
        <f t="shared" si="3"/>
        <v>1.0181312987274316E-2</v>
      </c>
      <c r="L51" s="227">
        <f>('Anual_1990-2000 (ref1985e2000)'!N26)</f>
        <v>0.92049825088490445</v>
      </c>
      <c r="M51" s="227">
        <f t="shared" si="4"/>
        <v>-7.9501749115095555E-2</v>
      </c>
      <c r="N51" s="227">
        <f t="shared" si="5"/>
        <v>8.7415704905216519E-4</v>
      </c>
      <c r="O51" s="227">
        <f t="shared" si="6"/>
        <v>1.6500445962421746E-3</v>
      </c>
      <c r="P51" s="227">
        <f t="shared" si="7"/>
        <v>2.5242016452943399E-3</v>
      </c>
      <c r="Q51" s="228">
        <f t="shared" si="8"/>
        <v>2.5242016452943399E-3</v>
      </c>
      <c r="R51" s="227">
        <f t="shared" si="9"/>
        <v>1.0025242016452944</v>
      </c>
      <c r="S51" s="46">
        <f t="shared" si="10"/>
        <v>97.685783557269787</v>
      </c>
    </row>
    <row r="52" spans="1:19">
      <c r="A52" s="122" t="s">
        <v>80</v>
      </c>
      <c r="B52" s="122">
        <v>1997</v>
      </c>
      <c r="C52" s="48">
        <f>('Trimestral_1996-2021 (ref2010)'!F5/'Trimestral_1996-2021 (ref2010)'!B5)</f>
        <v>6.9836495772864715E-2</v>
      </c>
      <c r="D52" s="48">
        <f>('Trimestral_1996-2021 (ref2010)'!G5/'Trimestral_1996-2021 (ref2010)'!B5)</f>
        <v>9.5925596860506501E-2</v>
      </c>
      <c r="E52" s="227">
        <f t="shared" si="0"/>
        <v>8.2881046316685608E-2</v>
      </c>
      <c r="F52" s="227">
        <f t="shared" si="1"/>
        <v>-2.6089101087641786E-2</v>
      </c>
      <c r="G52" s="227">
        <f>'Trimestral_1996-2021 (ref2010)'!J35</f>
        <v>1.0788650583244035</v>
      </c>
      <c r="H52" s="227">
        <f>('Trimestral_1996-2021 (ref2010)'!B35)</f>
        <v>1.041086984787414</v>
      </c>
      <c r="I52" s="227">
        <f t="shared" si="2"/>
        <v>1.0362871441954522</v>
      </c>
      <c r="J52" s="227">
        <f>('Trimestral_1996-2021 (ref2010)'!R35)</f>
        <v>0.99435027299070466</v>
      </c>
      <c r="K52" s="227">
        <f t="shared" si="3"/>
        <v>-5.6497270092953356E-3</v>
      </c>
      <c r="L52" s="227">
        <f>('Trimestral_1996-2021 (ref2010)'!N35)</f>
        <v>0.96772105640562156</v>
      </c>
      <c r="M52" s="227">
        <f t="shared" si="4"/>
        <v>-3.227894359437844E-2</v>
      </c>
      <c r="N52" s="227">
        <f t="shared" si="5"/>
        <v>-4.8524693301500743E-4</v>
      </c>
      <c r="O52" s="227">
        <f t="shared" si="6"/>
        <v>8.7021835151951789E-4</v>
      </c>
      <c r="P52" s="227">
        <f t="shared" si="7"/>
        <v>3.8497141850451046E-4</v>
      </c>
      <c r="Q52" s="228">
        <f t="shared" si="8"/>
        <v>3.8497141850451046E-4</v>
      </c>
      <c r="R52" s="227">
        <f t="shared" si="9"/>
        <v>1.0003849714185045</v>
      </c>
      <c r="S52" s="46">
        <f t="shared" si="10"/>
        <v>97.723389791933542</v>
      </c>
    </row>
    <row r="53" spans="1:19">
      <c r="B53" s="122">
        <v>1998</v>
      </c>
      <c r="C53" s="48">
        <f>('Trimestral_1996-2021 (ref2010)'!F6/'Trimestral_1996-2021 (ref2010)'!B6)</f>
        <v>7.0305003346416484E-2</v>
      </c>
      <c r="D53" s="48">
        <f>('Trimestral_1996-2021 (ref2010)'!G6/'Trimestral_1996-2021 (ref2010)'!B6)</f>
        <v>9.4080845935653717E-2</v>
      </c>
      <c r="E53" s="227">
        <f t="shared" si="0"/>
        <v>8.2192924641035101E-2</v>
      </c>
      <c r="F53" s="227">
        <f t="shared" si="1"/>
        <v>-2.3775842589237234E-2</v>
      </c>
      <c r="G53" s="227">
        <f>'Trimestral_1996-2021 (ref2010)'!J36</f>
        <v>1.0392341185979013</v>
      </c>
      <c r="H53" s="227">
        <f>('Trimestral_1996-2021 (ref2010)'!B36)</f>
        <v>1.0102678571428581</v>
      </c>
      <c r="I53" s="227">
        <f t="shared" si="2"/>
        <v>1.0286718628631448</v>
      </c>
      <c r="J53" s="227">
        <f>('Trimestral_1996-2021 (ref2010)'!R36)</f>
        <v>0.97787081881831961</v>
      </c>
      <c r="K53" s="227">
        <f t="shared" si="3"/>
        <v>-2.2129181181680391E-2</v>
      </c>
      <c r="L53" s="227">
        <f>('Trimestral_1996-2021 (ref2010)'!N36)</f>
        <v>0.98306536633515984</v>
      </c>
      <c r="M53" s="227">
        <f t="shared" si="4"/>
        <v>-1.693463366484016E-2</v>
      </c>
      <c r="N53" s="227">
        <f t="shared" si="5"/>
        <v>-1.8710122865406489E-3</v>
      </c>
      <c r="O53" s="227">
        <f t="shared" si="6"/>
        <v>4.09571121219182E-4</v>
      </c>
      <c r="P53" s="227">
        <f t="shared" si="7"/>
        <v>-1.461441165321467E-3</v>
      </c>
      <c r="Q53" s="228">
        <f t="shared" si="8"/>
        <v>-1.461441165321467E-3</v>
      </c>
      <c r="R53" s="227">
        <f t="shared" si="9"/>
        <v>0.99853855883467857</v>
      </c>
      <c r="S53" s="46">
        <f t="shared" si="10"/>
        <v>97.580572807276852</v>
      </c>
    </row>
    <row r="54" spans="1:19">
      <c r="B54" s="122">
        <v>1999</v>
      </c>
      <c r="C54" s="48">
        <f>('Trimestral_1996-2021 (ref2010)'!F7/'Trimestral_1996-2021 (ref2010)'!B7)</f>
        <v>9.5648982595650175E-2</v>
      </c>
      <c r="D54" s="48">
        <f>('Trimestral_1996-2021 (ref2010)'!G7/'Trimestral_1996-2021 (ref2010)'!B7)</f>
        <v>0.11417268214315894</v>
      </c>
      <c r="E54" s="227">
        <f t="shared" si="0"/>
        <v>0.10491083236940456</v>
      </c>
      <c r="F54" s="227">
        <f t="shared" si="1"/>
        <v>-1.8523699547508765E-2</v>
      </c>
      <c r="G54" s="227">
        <f>'Trimestral_1996-2021 (ref2010)'!J37</f>
        <v>1.0828986283211075</v>
      </c>
      <c r="H54" s="227">
        <f>('Trimestral_1996-2021 (ref2010)'!B37)</f>
        <v>1.3966473440722322</v>
      </c>
      <c r="I54" s="227">
        <f t="shared" si="2"/>
        <v>0.77535580683071981</v>
      </c>
      <c r="J54" s="227">
        <f>('Trimestral_1996-2021 (ref2010)'!R37)</f>
        <v>0.90047143396234353</v>
      </c>
      <c r="K54" s="227">
        <f t="shared" si="3"/>
        <v>-9.9528566037656474E-2</v>
      </c>
      <c r="L54" s="227">
        <f>('Trimestral_1996-2021 (ref2010)'!N37)</f>
        <v>1.3591393493172315</v>
      </c>
      <c r="M54" s="227">
        <f t="shared" si="4"/>
        <v>0.35913934931723146</v>
      </c>
      <c r="N54" s="227">
        <f t="shared" si="5"/>
        <v>-8.0959743497411949E-3</v>
      </c>
      <c r="O54" s="227">
        <f t="shared" si="6"/>
        <v>-4.8947073791823807E-3</v>
      </c>
      <c r="P54" s="227">
        <f t="shared" si="7"/>
        <v>-1.2990681728923575E-2</v>
      </c>
      <c r="Q54" s="228">
        <f t="shared" si="8"/>
        <v>-1.2990681728923575E-2</v>
      </c>
      <c r="R54" s="227">
        <f t="shared" si="9"/>
        <v>0.98700931827107641</v>
      </c>
      <c r="S54" s="46">
        <f t="shared" si="10"/>
        <v>96.312934643011459</v>
      </c>
    </row>
    <row r="55" spans="1:19" ht="13.5" thickBot="1">
      <c r="B55" s="139">
        <v>2000</v>
      </c>
      <c r="C55" s="48">
        <f>('Trimestral_1996-2021 (ref2010)'!F8/'Trimestral_1996-2021 (ref2010)'!B8)</f>
        <v>0.10188048005849121</v>
      </c>
      <c r="D55" s="48">
        <f>('Trimestral_1996-2021 (ref2010)'!G8/'Trimestral_1996-2021 (ref2010)'!B8)</f>
        <v>0.12451713353126401</v>
      </c>
      <c r="E55" s="227">
        <f t="shared" si="0"/>
        <v>0.11319880679487761</v>
      </c>
      <c r="F55" s="227">
        <f t="shared" si="1"/>
        <v>-2.26366534727728E-2</v>
      </c>
      <c r="G55" s="227">
        <f>'Trimestral_1996-2021 (ref2010)'!J38</f>
        <v>1.0686428353299242</v>
      </c>
      <c r="H55" s="227">
        <f>('Trimestral_1996-2021 (ref2010)'!B38)</f>
        <v>1.0404176133098821</v>
      </c>
      <c r="I55" s="227">
        <f t="shared" si="2"/>
        <v>1.0271287429768217</v>
      </c>
      <c r="J55" s="227">
        <f>('Trimestral_1996-2021 (ref2010)'!R38)</f>
        <v>0.95881711569433592</v>
      </c>
      <c r="K55" s="227">
        <f t="shared" si="3"/>
        <v>-4.118288430566408E-2</v>
      </c>
      <c r="L55" s="227">
        <f>('Trimestral_1996-2021 (ref2010)'!N38)</f>
        <v>0.99427662260467908</v>
      </c>
      <c r="M55" s="227">
        <f t="shared" si="4"/>
        <v>-5.7233773953209166E-3</v>
      </c>
      <c r="N55" s="227">
        <f t="shared" si="5"/>
        <v>-4.7883235854740856E-3</v>
      </c>
      <c r="O55" s="227">
        <f t="shared" si="6"/>
        <v>1.3030388912532284E-4</v>
      </c>
      <c r="P55" s="227">
        <f t="shared" si="7"/>
        <v>-4.6580196963487627E-3</v>
      </c>
      <c r="Q55" s="228">
        <f t="shared" si="8"/>
        <v>-4.6580196963487627E-3</v>
      </c>
      <c r="R55" s="227">
        <f t="shared" si="9"/>
        <v>0.99534198030365129</v>
      </c>
      <c r="S55" s="46">
        <f t="shared" si="10"/>
        <v>95.864307096431162</v>
      </c>
    </row>
    <row r="56" spans="1:19">
      <c r="A56" s="123" t="s">
        <v>84</v>
      </c>
      <c r="B56" s="123">
        <v>2001</v>
      </c>
      <c r="C56" s="48">
        <f>('Anual_2000-2019 (ref2010)'!H5/'Anual_2000-2019 (ref2010)'!B5)</f>
        <v>0.1237171067238706</v>
      </c>
      <c r="D56" s="48">
        <f>-('Anual_2000-2019 (ref2010)'!I5/'Anual_2000-2019 (ref2010)'!B5)</f>
        <v>0.14564574352555917</v>
      </c>
      <c r="E56" s="227">
        <f t="shared" si="0"/>
        <v>0.13468142512471487</v>
      </c>
      <c r="F56" s="227">
        <f t="shared" si="1"/>
        <v>-2.1928636801688578E-2</v>
      </c>
      <c r="G56" s="227">
        <f>'Anual_2000-2019 (ref2010)'!D29</f>
        <v>1.0873434958905224</v>
      </c>
      <c r="H56" s="227">
        <f>('Anual_2000-2019 (ref2010)'!B29)</f>
        <v>1.2198808000626027</v>
      </c>
      <c r="I56" s="227">
        <f t="shared" si="2"/>
        <v>0.89135225001878982</v>
      </c>
      <c r="J56" s="227">
        <f>('Anual_2000-2019 (ref2010)'!K29)</f>
        <v>0.98210605030275633</v>
      </c>
      <c r="K56" s="227">
        <f t="shared" si="3"/>
        <v>-1.7893949697243672E-2</v>
      </c>
      <c r="L56" s="227">
        <f>('Anual_2000-2019 (ref2010)'!H29)</f>
        <v>1.1320652035547827</v>
      </c>
      <c r="M56" s="227">
        <f t="shared" si="4"/>
        <v>0.13206520355478268</v>
      </c>
      <c r="N56" s="227">
        <f t="shared" si="5"/>
        <v>-2.1481434543167061E-3</v>
      </c>
      <c r="O56" s="227">
        <f t="shared" si="6"/>
        <v>-2.5581652662763411E-3</v>
      </c>
      <c r="P56" s="227">
        <f t="shared" si="7"/>
        <v>-4.7063087205930472E-3</v>
      </c>
      <c r="Q56" s="228">
        <f t="shared" si="8"/>
        <v>-4.7063087205930472E-3</v>
      </c>
      <c r="R56" s="227">
        <f t="shared" si="9"/>
        <v>0.99529369127940692</v>
      </c>
      <c r="S56" s="46">
        <f t="shared" si="10"/>
        <v>95.413140071949613</v>
      </c>
    </row>
    <row r="57" spans="1:19">
      <c r="B57" s="123">
        <v>2002</v>
      </c>
      <c r="C57" s="48">
        <f>('Anual_2000-2019 (ref2010)'!H6/'Anual_2000-2019 (ref2010)'!B6)</f>
        <v>0.14230590274115704</v>
      </c>
      <c r="D57" s="48">
        <f>-('Anual_2000-2019 (ref2010)'!I6/'Anual_2000-2019 (ref2010)'!B6)</f>
        <v>0.13387767133601655</v>
      </c>
      <c r="E57" s="227">
        <f t="shared" si="0"/>
        <v>0.13809178703858679</v>
      </c>
      <c r="F57" s="227">
        <f t="shared" si="1"/>
        <v>8.428231405140485E-3</v>
      </c>
      <c r="G57" s="227">
        <f>'Anual_2000-2019 (ref2010)'!D30</f>
        <v>1.0945322863233085</v>
      </c>
      <c r="H57" s="227">
        <f>('Anual_2000-2019 (ref2010)'!B30)</f>
        <v>1.2223498918633622</v>
      </c>
      <c r="I57" s="227">
        <f t="shared" si="2"/>
        <v>0.89543288186886705</v>
      </c>
      <c r="J57" s="227">
        <f>('Anual_2000-2019 (ref2010)'!K30)</f>
        <v>1.0188503787534173</v>
      </c>
      <c r="K57" s="227">
        <f t="shared" si="3"/>
        <v>1.8850378753417329E-2</v>
      </c>
      <c r="L57" s="227">
        <f>('Anual_2000-2019 (ref2010)'!H30)</f>
        <v>1.1063989526491069</v>
      </c>
      <c r="M57" s="227">
        <f t="shared" si="4"/>
        <v>0.10639895264910693</v>
      </c>
      <c r="N57" s="227">
        <f t="shared" si="5"/>
        <v>2.3308856543425779E-3</v>
      </c>
      <c r="O57" s="227">
        <f t="shared" si="6"/>
        <v>8.1051685022307061E-4</v>
      </c>
      <c r="P57" s="227">
        <f t="shared" si="7"/>
        <v>3.1414025045656485E-3</v>
      </c>
      <c r="Q57" s="228">
        <f t="shared" si="8"/>
        <v>3.1414025045656485E-3</v>
      </c>
      <c r="R57" s="227">
        <f t="shared" si="9"/>
        <v>1.0031414025045657</v>
      </c>
      <c r="S57" s="46">
        <f t="shared" si="10"/>
        <v>95.712871149140113</v>
      </c>
    </row>
    <row r="58" spans="1:19">
      <c r="B58" s="123">
        <v>2003</v>
      </c>
      <c r="C58" s="48">
        <f>('Anual_2000-2019 (ref2010)'!H7/'Anual_2000-2019 (ref2010)'!B7)</f>
        <v>0.15180783705745879</v>
      </c>
      <c r="D58" s="48">
        <f>-('Anual_2000-2019 (ref2010)'!I7/'Anual_2000-2019 (ref2010)'!B7)</f>
        <v>0.12959601015802991</v>
      </c>
      <c r="E58" s="227">
        <f t="shared" si="0"/>
        <v>0.14070192360774436</v>
      </c>
      <c r="F58" s="227">
        <f t="shared" si="1"/>
        <v>2.2211826899428883E-2</v>
      </c>
      <c r="G58" s="227">
        <f>'Anual_2000-2019 (ref2010)'!D31</f>
        <v>1.1435543395540388</v>
      </c>
      <c r="H58" s="227">
        <f>('Anual_2000-2019 (ref2010)'!B31)</f>
        <v>1.108827318550853</v>
      </c>
      <c r="I58" s="227">
        <f t="shared" si="2"/>
        <v>1.031318691758579</v>
      </c>
      <c r="J58" s="227">
        <f>('Anual_2000-2019 (ref2010)'!K31)</f>
        <v>0.98786492040016904</v>
      </c>
      <c r="K58" s="227">
        <f t="shared" si="3"/>
        <v>-1.2135079599830956E-2</v>
      </c>
      <c r="L58" s="227">
        <f>('Anual_2000-2019 (ref2010)'!H31)</f>
        <v>0.97556975824810943</v>
      </c>
      <c r="M58" s="227">
        <f t="shared" si="4"/>
        <v>-2.4430241751890569E-2</v>
      </c>
      <c r="N58" s="227">
        <f t="shared" si="5"/>
        <v>-1.7609034867213291E-3</v>
      </c>
      <c r="O58" s="227">
        <f t="shared" si="6"/>
        <v>-5.5622911259431212E-4</v>
      </c>
      <c r="P58" s="227">
        <f t="shared" si="7"/>
        <v>-2.3171325993156413E-3</v>
      </c>
      <c r="Q58" s="228">
        <f t="shared" si="8"/>
        <v>-2.3171325993156413E-3</v>
      </c>
      <c r="R58" s="227">
        <f t="shared" si="9"/>
        <v>0.99768286740068435</v>
      </c>
      <c r="S58" s="46">
        <f t="shared" si="10"/>
        <v>95.491091735226348</v>
      </c>
    </row>
    <row r="59" spans="1:19">
      <c r="B59" s="123">
        <v>2004</v>
      </c>
      <c r="C59" s="48">
        <f>('Anual_2000-2019 (ref2010)'!H8/'Anual_2000-2019 (ref2010)'!B8)</f>
        <v>0.16545761513897567</v>
      </c>
      <c r="D59" s="48">
        <f>-('Anual_2000-2019 (ref2010)'!I8/'Anual_2000-2019 (ref2010)'!B8)</f>
        <v>0.13132490966451854</v>
      </c>
      <c r="E59" s="227">
        <f t="shared" si="0"/>
        <v>0.1483912624017471</v>
      </c>
      <c r="F59" s="227">
        <f t="shared" si="1"/>
        <v>3.4132705474457126E-2</v>
      </c>
      <c r="G59" s="227">
        <f>'Anual_2000-2019 (ref2010)'!D32</f>
        <v>1.0719108225842768</v>
      </c>
      <c r="H59" s="227">
        <f>('Anual_2000-2019 (ref2010)'!B32)</f>
        <v>1.0850092153267767</v>
      </c>
      <c r="I59" s="227">
        <f t="shared" si="2"/>
        <v>0.98792785115787707</v>
      </c>
      <c r="J59" s="227">
        <f>('Anual_2000-2019 (ref2010)'!K32)</f>
        <v>1.0369520539142594</v>
      </c>
      <c r="K59" s="227">
        <f t="shared" si="3"/>
        <v>3.6952053914259375E-2</v>
      </c>
      <c r="L59" s="227">
        <f>('Anual_2000-2019 (ref2010)'!H32)</f>
        <v>0.99402071017522675</v>
      </c>
      <c r="M59" s="227">
        <f t="shared" si="4"/>
        <v>-5.9792898247732484E-3</v>
      </c>
      <c r="N59" s="227">
        <f t="shared" si="5"/>
        <v>5.4171659673161818E-3</v>
      </c>
      <c r="O59" s="227">
        <f t="shared" si="6"/>
        <v>-2.0531698831448552E-4</v>
      </c>
      <c r="P59" s="227">
        <f t="shared" si="7"/>
        <v>5.2118489790016964E-3</v>
      </c>
      <c r="Q59" s="228">
        <f t="shared" si="8"/>
        <v>5.2118489790016964E-3</v>
      </c>
      <c r="R59" s="227">
        <f t="shared" si="9"/>
        <v>1.0052118489790016</v>
      </c>
      <c r="S59" s="46">
        <f t="shared" si="10"/>
        <v>95.988776884190344</v>
      </c>
    </row>
    <row r="60" spans="1:19">
      <c r="B60" s="123">
        <v>2005</v>
      </c>
      <c r="C60" s="48">
        <f>('Anual_2000-2019 (ref2010)'!H9/'Anual_2000-2019 (ref2010)'!B9)</f>
        <v>0.15243829265981768</v>
      </c>
      <c r="D60" s="48">
        <f>-('Anual_2000-2019 (ref2010)'!I9/'Anual_2000-2019 (ref2010)'!B9)</f>
        <v>0.11842965941442593</v>
      </c>
      <c r="E60" s="227">
        <f t="shared" si="0"/>
        <v>0.13543397603712182</v>
      </c>
      <c r="F60" s="227">
        <f t="shared" si="1"/>
        <v>3.4008633245391745E-2</v>
      </c>
      <c r="G60" s="227">
        <f>'Anual_2000-2019 (ref2010)'!D33</f>
        <v>1.0799382157355064</v>
      </c>
      <c r="H60" s="227">
        <f>('Anual_2000-2019 (ref2010)'!B33)</f>
        <v>0.93162461234649963</v>
      </c>
      <c r="I60" s="227">
        <f t="shared" si="2"/>
        <v>1.1591988891485452</v>
      </c>
      <c r="J60" s="227">
        <f>('Anual_2000-2019 (ref2010)'!K33)</f>
        <v>1.0012916881104064</v>
      </c>
      <c r="K60" s="227">
        <f t="shared" si="3"/>
        <v>1.2916881104063638E-3</v>
      </c>
      <c r="L60" s="227">
        <f>('Anual_2000-2019 (ref2010)'!H33)</f>
        <v>0.86210812510175994</v>
      </c>
      <c r="M60" s="227">
        <f t="shared" si="4"/>
        <v>-0.13789187489824006</v>
      </c>
      <c r="N60" s="227">
        <f t="shared" si="5"/>
        <v>2.0278846455105154E-4</v>
      </c>
      <c r="O60" s="227">
        <f t="shared" si="6"/>
        <v>-5.4395893790934336E-3</v>
      </c>
      <c r="P60" s="227">
        <f t="shared" si="7"/>
        <v>-5.2368009145423817E-3</v>
      </c>
      <c r="Q60" s="228">
        <f t="shared" si="8"/>
        <v>-5.2368009145423817E-3</v>
      </c>
      <c r="R60" s="227">
        <f t="shared" si="9"/>
        <v>0.99476319908545763</v>
      </c>
      <c r="S60" s="46">
        <f t="shared" si="10"/>
        <v>95.486102769617418</v>
      </c>
    </row>
    <row r="61" spans="1:19">
      <c r="B61" s="123">
        <v>2006</v>
      </c>
      <c r="C61" s="48">
        <f>('Anual_2000-2019 (ref2010)'!H10/'Anual_2000-2019 (ref2010)'!B10)</f>
        <v>0.14374316302427639</v>
      </c>
      <c r="D61" s="48">
        <f>-('Anual_2000-2019 (ref2010)'!I10/'Anual_2000-2019 (ref2010)'!B10)</f>
        <v>0.11667383582921317</v>
      </c>
      <c r="E61" s="227">
        <f t="shared" si="0"/>
        <v>0.13020849942674478</v>
      </c>
      <c r="F61" s="227">
        <f t="shared" si="1"/>
        <v>2.706932719506322E-2</v>
      </c>
      <c r="G61" s="227">
        <f>'Anual_2000-2019 (ref2010)'!D34</f>
        <v>1.0595768006859623</v>
      </c>
      <c r="H61" s="227">
        <f>('Anual_2000-2019 (ref2010)'!B34)</f>
        <v>0.99843080052075917</v>
      </c>
      <c r="I61" s="227">
        <f t="shared" si="2"/>
        <v>1.0612421012385742</v>
      </c>
      <c r="J61" s="227">
        <f>('Anual_2000-2019 (ref2010)'!K34)</f>
        <v>1.0751550437489548</v>
      </c>
      <c r="K61" s="227">
        <f t="shared" si="3"/>
        <v>7.5155043748954764E-2</v>
      </c>
      <c r="L61" s="227">
        <f>('Anual_2000-2019 (ref2010)'!H34)</f>
        <v>0.90876162793216453</v>
      </c>
      <c r="M61" s="227">
        <f t="shared" si="4"/>
        <v>-9.1238372067835471E-2</v>
      </c>
      <c r="N61" s="227">
        <f t="shared" si="5"/>
        <v>1.0385129985094801E-2</v>
      </c>
      <c r="O61" s="227">
        <f t="shared" si="6"/>
        <v>-2.7177218649393868E-3</v>
      </c>
      <c r="P61" s="227">
        <f t="shared" si="7"/>
        <v>7.667408120155414E-3</v>
      </c>
      <c r="Q61" s="228">
        <f t="shared" si="8"/>
        <v>7.667408120155414E-3</v>
      </c>
      <c r="R61" s="227">
        <f t="shared" si="9"/>
        <v>1.0076674081201553</v>
      </c>
      <c r="S61" s="46">
        <f t="shared" si="10"/>
        <v>96.218233689355174</v>
      </c>
    </row>
    <row r="62" spans="1:19">
      <c r="B62" s="123">
        <v>2007</v>
      </c>
      <c r="C62" s="48">
        <f>('Anual_2000-2019 (ref2010)'!H11/'Anual_2000-2019 (ref2010)'!B11)</f>
        <v>0.13327675103855963</v>
      </c>
      <c r="D62" s="48">
        <f>-('Anual_2000-2019 (ref2010)'!I11/'Anual_2000-2019 (ref2010)'!B11)</f>
        <v>0.11964936266936636</v>
      </c>
      <c r="E62" s="227">
        <f t="shared" si="0"/>
        <v>0.126463056853963</v>
      </c>
      <c r="F62" s="227">
        <f t="shared" si="1"/>
        <v>1.3627388369193263E-2</v>
      </c>
      <c r="G62" s="227">
        <f>'Anual_2000-2019 (ref2010)'!D35</f>
        <v>1.0630429858409842</v>
      </c>
      <c r="H62" s="227">
        <f>('Anual_2000-2019 (ref2010)'!B35)</f>
        <v>0.98590122086160814</v>
      </c>
      <c r="I62" s="227">
        <f t="shared" si="2"/>
        <v>1.0782449228655582</v>
      </c>
      <c r="J62" s="227">
        <f>('Anual_2000-2019 (ref2010)'!K35)</f>
        <v>1.0180771599836109</v>
      </c>
      <c r="K62" s="227">
        <f t="shared" si="3"/>
        <v>1.8077159983610924E-2</v>
      </c>
      <c r="L62" s="227">
        <f>('Anual_2000-2019 (ref2010)'!H35)</f>
        <v>0.91916235873491425</v>
      </c>
      <c r="M62" s="227">
        <f t="shared" si="4"/>
        <v>-8.0837641265085747E-2</v>
      </c>
      <c r="N62" s="227">
        <f t="shared" si="5"/>
        <v>2.464968074231925E-3</v>
      </c>
      <c r="O62" s="227">
        <f t="shared" si="6"/>
        <v>-1.1984889523598836E-3</v>
      </c>
      <c r="P62" s="227">
        <f t="shared" si="7"/>
        <v>1.2664791218720414E-3</v>
      </c>
      <c r="Q62" s="228">
        <f t="shared" si="8"/>
        <v>1.2664791218720414E-3</v>
      </c>
      <c r="R62" s="227">
        <f t="shared" si="9"/>
        <v>1.0012664791218719</v>
      </c>
      <c r="S62" s="46">
        <f t="shared" si="10"/>
        <v>96.340092073466138</v>
      </c>
    </row>
    <row r="63" spans="1:19">
      <c r="B63" s="123">
        <v>2008</v>
      </c>
      <c r="C63" s="48">
        <f>('Anual_2000-2019 (ref2010)'!H12/'Anual_2000-2019 (ref2010)'!B12)</f>
        <v>0.13534000513499714</v>
      </c>
      <c r="D63" s="48">
        <f>-('Anual_2000-2019 (ref2010)'!I12/'Anual_2000-2019 (ref2010)'!B12)</f>
        <v>0.13723568906100883</v>
      </c>
      <c r="E63" s="227">
        <f t="shared" si="0"/>
        <v>0.13628784709800298</v>
      </c>
      <c r="F63" s="227">
        <f t="shared" si="1"/>
        <v>-1.8956839260116931E-3</v>
      </c>
      <c r="G63" s="227">
        <f>'Anual_2000-2019 (ref2010)'!D36</f>
        <v>1.0834575227612977</v>
      </c>
      <c r="H63" s="227">
        <f>('Anual_2000-2019 (ref2010)'!B36)</f>
        <v>1.1561656714787751</v>
      </c>
      <c r="I63" s="227">
        <f t="shared" si="2"/>
        <v>0.93711269023886412</v>
      </c>
      <c r="J63" s="227">
        <f>('Anual_2000-2019 (ref2010)'!K36)</f>
        <v>1.031864502196991</v>
      </c>
      <c r="K63" s="227">
        <f t="shared" si="3"/>
        <v>3.1864502196990996E-2</v>
      </c>
      <c r="L63" s="227">
        <f>('Anual_2000-2019 (ref2010)'!H36)</f>
        <v>1.0505019061856185</v>
      </c>
      <c r="M63" s="227">
        <f t="shared" si="4"/>
        <v>5.050190618561845E-2</v>
      </c>
      <c r="N63" s="227">
        <f t="shared" si="5"/>
        <v>4.0696408907751379E-3</v>
      </c>
      <c r="O63" s="227">
        <f t="shared" si="6"/>
        <v>-9.1133248997752304E-5</v>
      </c>
      <c r="P63" s="227">
        <f t="shared" si="7"/>
        <v>3.9785076417773856E-3</v>
      </c>
      <c r="Q63" s="228">
        <f t="shared" si="8"/>
        <v>3.9785076417773856E-3</v>
      </c>
      <c r="R63" s="227">
        <f t="shared" si="9"/>
        <v>1.0039785076417773</v>
      </c>
      <c r="S63" s="46">
        <f t="shared" si="10"/>
        <v>96.72338186598995</v>
      </c>
    </row>
    <row r="64" spans="1:19">
      <c r="B64" s="123">
        <v>2009</v>
      </c>
      <c r="C64" s="48">
        <f>('Anual_2000-2019 (ref2010)'!H13/'Anual_2000-2019 (ref2010)'!B13)</f>
        <v>0.10851371130861109</v>
      </c>
      <c r="D64" s="48">
        <f>-('Anual_2000-2019 (ref2010)'!I13/'Anual_2000-2019 (ref2010)'!B13)</f>
        <v>0.11254604467103789</v>
      </c>
      <c r="E64" s="227">
        <f t="shared" si="0"/>
        <v>0.1105298779898245</v>
      </c>
      <c r="F64" s="227">
        <f t="shared" si="1"/>
        <v>-4.032333362426796E-3</v>
      </c>
      <c r="G64" s="227">
        <f>'Anual_2000-2019 (ref2010)'!D37</f>
        <v>1.0731874915465882</v>
      </c>
      <c r="H64" s="227">
        <f>('Anual_2000-2019 (ref2010)'!B37)</f>
        <v>0.94690259658060627</v>
      </c>
      <c r="I64" s="227">
        <f t="shared" si="2"/>
        <v>1.1333662991547535</v>
      </c>
      <c r="J64" s="227">
        <f>('Anual_2000-2019 (ref2010)'!K37)</f>
        <v>0.99539925318796751</v>
      </c>
      <c r="K64" s="227">
        <f t="shared" si="3"/>
        <v>-4.6007468120324857E-3</v>
      </c>
      <c r="L64" s="227">
        <f>('Anual_2000-2019 (ref2010)'!H37)</f>
        <v>0.88436398919358128</v>
      </c>
      <c r="M64" s="227">
        <f t="shared" si="4"/>
        <v>-0.11563601080641872</v>
      </c>
      <c r="N64" s="227">
        <f t="shared" si="5"/>
        <v>-5.7633941208113575E-4</v>
      </c>
      <c r="O64" s="227">
        <f t="shared" si="6"/>
        <v>5.2725229653217086E-4</v>
      </c>
      <c r="P64" s="227">
        <f t="shared" si="7"/>
        <v>-4.9087115548964886E-5</v>
      </c>
      <c r="Q64" s="228">
        <f t="shared" si="8"/>
        <v>-4.9087115548964886E-5</v>
      </c>
      <c r="R64" s="227">
        <f t="shared" si="9"/>
        <v>0.99995091288445104</v>
      </c>
      <c r="S64" s="46">
        <f t="shared" si="10"/>
        <v>96.718633994168002</v>
      </c>
    </row>
    <row r="65" spans="1:19">
      <c r="B65" s="123">
        <v>2010</v>
      </c>
      <c r="C65" s="48">
        <f>('Anual_2000-2019 (ref2010)'!H14/'Anual_2000-2019 (ref2010)'!B14)</f>
        <v>0.10865584774696482</v>
      </c>
      <c r="D65" s="48">
        <f>-('Anual_2000-2019 (ref2010)'!I14/'Anual_2000-2019 (ref2010)'!B14)</f>
        <v>0.11906593337308442</v>
      </c>
      <c r="E65" s="227">
        <f t="shared" si="0"/>
        <v>0.11386089056002463</v>
      </c>
      <c r="F65" s="227">
        <f t="shared" si="1"/>
        <v>-1.04100856261196E-2</v>
      </c>
      <c r="G65" s="227">
        <f>'Anual_2000-2019 (ref2010)'!D38</f>
        <v>1.0665842692326255</v>
      </c>
      <c r="H65" s="227">
        <f>('Anual_2000-2019 (ref2010)'!B38)</f>
        <v>1.0449033543555839</v>
      </c>
      <c r="I65" s="227">
        <f t="shared" si="2"/>
        <v>1.0207492059305454</v>
      </c>
      <c r="J65" s="227">
        <f>('Anual_2000-2019 (ref2010)'!K38)</f>
        <v>1.1321575876997159</v>
      </c>
      <c r="K65" s="227">
        <f t="shared" si="3"/>
        <v>0.13215758769971586</v>
      </c>
      <c r="L65" s="227">
        <f>('Anual_2000-2019 (ref2010)'!H38)</f>
        <v>0.92071985462911021</v>
      </c>
      <c r="M65" s="227">
        <f t="shared" si="4"/>
        <v>-7.9280145370889787E-2</v>
      </c>
      <c r="N65" s="227">
        <f t="shared" si="5"/>
        <v>1.535980597899746E-2</v>
      </c>
      <c r="O65" s="227">
        <f t="shared" si="6"/>
        <v>8.9637808679017745E-4</v>
      </c>
      <c r="P65" s="227">
        <f t="shared" si="7"/>
        <v>1.6256184065787639E-2</v>
      </c>
      <c r="Q65" s="228">
        <f t="shared" si="8"/>
        <v>1.6256184065787639E-2</v>
      </c>
      <c r="R65" s="227">
        <f t="shared" si="9"/>
        <v>1.0162561840657875</v>
      </c>
      <c r="S65" s="46">
        <f t="shared" si="10"/>
        <v>98.290909910968736</v>
      </c>
    </row>
    <row r="66" spans="1:19">
      <c r="B66" s="123">
        <v>2011</v>
      </c>
      <c r="C66" s="48">
        <f>('Anual_2000-2019 (ref2010)'!H15/'Anual_2000-2019 (ref2010)'!B15)</f>
        <v>0.11582512678280826</v>
      </c>
      <c r="D66" s="48">
        <f>-('Anual_2000-2019 (ref2010)'!I15/'Anual_2000-2019 (ref2010)'!B15)</f>
        <v>0.12351892499329355</v>
      </c>
      <c r="E66" s="227">
        <f t="shared" si="0"/>
        <v>0.1196720258880509</v>
      </c>
      <c r="F66" s="227">
        <f t="shared" si="1"/>
        <v>-7.6937982104852837E-3</v>
      </c>
      <c r="G66" s="227">
        <f>'Anual_2000-2019 (ref2010)'!D39</f>
        <v>1.0746052152571639</v>
      </c>
      <c r="H66" s="227">
        <f>('Anual_2000-2019 (ref2010)'!B39)</f>
        <v>1.1454296476904755</v>
      </c>
      <c r="I66" s="227">
        <f t="shared" si="2"/>
        <v>0.93816780229487284</v>
      </c>
      <c r="J66" s="227">
        <f>('Anual_2000-2019 (ref2010)'!K39)</f>
        <v>1.0724658939794138</v>
      </c>
      <c r="K66" s="227">
        <f t="shared" si="3"/>
        <v>7.2465893979413831E-2</v>
      </c>
      <c r="L66" s="227">
        <f>('Anual_2000-2019 (ref2010)'!H39)</f>
        <v>1.0292662470335501</v>
      </c>
      <c r="M66" s="227">
        <f t="shared" si="4"/>
        <v>2.9266247033550075E-2</v>
      </c>
      <c r="N66" s="227">
        <f t="shared" si="5"/>
        <v>8.1359228442568071E-3</v>
      </c>
      <c r="O66" s="227">
        <f t="shared" si="6"/>
        <v>-2.1876613529619435E-4</v>
      </c>
      <c r="P66" s="227">
        <f t="shared" si="7"/>
        <v>7.9171567089606123E-3</v>
      </c>
      <c r="Q66" s="228">
        <f t="shared" si="8"/>
        <v>7.9171567089606123E-3</v>
      </c>
      <c r="R66" s="227">
        <f t="shared" si="9"/>
        <v>1.0079171567089606</v>
      </c>
      <c r="S66" s="46">
        <f t="shared" si="10"/>
        <v>99.069094447800211</v>
      </c>
    </row>
    <row r="67" spans="1:19">
      <c r="B67" s="123">
        <v>2012</v>
      </c>
      <c r="C67" s="48">
        <f>('Anual_2000-2019 (ref2010)'!H16/'Anual_2000-2019 (ref2010)'!B16)</f>
        <v>0.11877539067367844</v>
      </c>
      <c r="D67" s="48">
        <f>-('Anual_2000-2019 (ref2010)'!I16/'Anual_2000-2019 (ref2010)'!B16)</f>
        <v>0.13236734541285547</v>
      </c>
      <c r="E67" s="227">
        <f t="shared" ref="E67:E70" si="11">(C67+D67)/2</f>
        <v>0.12557136804326696</v>
      </c>
      <c r="F67" s="227">
        <f t="shared" ref="F67:F70" si="12">(C67-D67)</f>
        <v>-1.3591954739177028E-2</v>
      </c>
      <c r="G67" s="227">
        <f>'Anual_2000-2019 (ref2010)'!D40</f>
        <v>1.0852955873663479</v>
      </c>
      <c r="H67" s="227">
        <f>('Anual_2000-2019 (ref2010)'!B40)</f>
        <v>1.1202647693748262</v>
      </c>
      <c r="I67" s="227">
        <f t="shared" si="2"/>
        <v>0.96878489535291445</v>
      </c>
      <c r="J67" s="227">
        <f>('Anual_2000-2019 (ref2010)'!K40)</f>
        <v>0.96094286494328662</v>
      </c>
      <c r="K67" s="227">
        <f t="shared" si="3"/>
        <v>-3.9057135056713377E-2</v>
      </c>
      <c r="L67" s="227">
        <f>('Anual_2000-2019 (ref2010)'!H40)</f>
        <v>1.0529890568261873</v>
      </c>
      <c r="M67" s="227">
        <f t="shared" si="4"/>
        <v>5.2989056826187264E-2</v>
      </c>
      <c r="N67" s="227">
        <f t="shared" si="5"/>
        <v>-4.7513647149319323E-3</v>
      </c>
      <c r="O67" s="227">
        <f t="shared" si="6"/>
        <v>-6.8398133616321289E-4</v>
      </c>
      <c r="P67" s="227">
        <f t="shared" si="7"/>
        <v>-5.4353460510951452E-3</v>
      </c>
      <c r="Q67" s="228">
        <f t="shared" si="8"/>
        <v>-5.4353460510951452E-3</v>
      </c>
      <c r="R67" s="227">
        <f t="shared" si="9"/>
        <v>0.99456465394890481</v>
      </c>
      <c r="S67" s="46">
        <f t="shared" si="10"/>
        <v>98.53061963650778</v>
      </c>
    </row>
    <row r="68" spans="1:19">
      <c r="B68" s="234">
        <v>2013</v>
      </c>
      <c r="C68" s="48">
        <f>('Anual_2000-2019 (ref2010)'!H17/'Anual_2000-2019 (ref2010)'!B17)</f>
        <v>0.11742230643262394</v>
      </c>
      <c r="D68" s="48">
        <f>-('Anual_2000-2019 (ref2010)'!I17/'Anual_2000-2019 (ref2010)'!B17)</f>
        <v>0.1404372668039483</v>
      </c>
      <c r="E68" s="227">
        <f t="shared" si="11"/>
        <v>0.12892978661828614</v>
      </c>
      <c r="F68" s="227">
        <f t="shared" si="12"/>
        <v>-2.3014960371324361E-2</v>
      </c>
      <c r="G68" s="227">
        <f>'Anual_2000-2019 (ref2010)'!D41</f>
        <v>1.0785872103497052</v>
      </c>
      <c r="H68" s="227">
        <f>('Anual_2000-2019 (ref2010)'!B41)</f>
        <v>1.075057268752726</v>
      </c>
      <c r="I68" s="227">
        <f t="shared" ref="I68:I71" si="13">(G68/H68)</f>
        <v>1.0032834916795406</v>
      </c>
      <c r="J68" s="227">
        <f>('Anual_2000-2019 (ref2010)'!K41)</f>
        <v>0.97608270318654777</v>
      </c>
      <c r="K68" s="227">
        <f t="shared" ref="K68:K71" si="14">J68-1</f>
        <v>-2.3917296813452227E-2</v>
      </c>
      <c r="L68" s="227">
        <f>('Anual_2000-2019 (ref2010)'!H41)</f>
        <v>1.0088649296511916</v>
      </c>
      <c r="M68" s="227">
        <f t="shared" ref="M68:M71" si="15">L68-1</f>
        <v>8.8649296511915665E-3</v>
      </c>
      <c r="N68" s="227">
        <f t="shared" ref="N68:N71" si="16">(E68)*(I68)*(K68)</f>
        <v>-3.0937771202459549E-3</v>
      </c>
      <c r="O68" s="227">
        <f t="shared" ref="O68:O71" si="17">(F68*M68)/L68</f>
        <v>-2.0223322133647051E-4</v>
      </c>
      <c r="P68" s="227">
        <f t="shared" ref="P68:P71" si="18">(N68+O68)</f>
        <v>-3.2960103415824254E-3</v>
      </c>
      <c r="Q68" s="228">
        <f t="shared" ref="Q68:Q71" si="19">P68</f>
        <v>-3.2960103415824254E-3</v>
      </c>
      <c r="R68" s="227">
        <f t="shared" ref="R68:R71" si="20">P68+1</f>
        <v>0.99670398965841756</v>
      </c>
      <c r="S68" s="46">
        <f t="shared" ref="S68:S71" si="21">S67*R68</f>
        <v>98.205861695223319</v>
      </c>
    </row>
    <row r="69" spans="1:19">
      <c r="A69" s="27"/>
      <c r="B69" s="123">
        <v>2014</v>
      </c>
      <c r="C69" s="48">
        <f>('Anual_2000-2019 (ref2010)'!H18/'Anual_2000-2019 (ref2010)'!B18)</f>
        <v>0.11011942820784318</v>
      </c>
      <c r="D69" s="48">
        <f>-('Anual_2000-2019 (ref2010)'!I18/'Anual_2000-2019 (ref2010)'!B18)</f>
        <v>0.13673462995805641</v>
      </c>
      <c r="E69" s="227">
        <f t="shared" si="11"/>
        <v>0.12342702908294979</v>
      </c>
      <c r="F69" s="227">
        <f t="shared" si="12"/>
        <v>-2.661520175021323E-2</v>
      </c>
      <c r="G69" s="227">
        <f>'Anual_2000-2019 (ref2010)'!D42</f>
        <v>1.0838050928286407</v>
      </c>
      <c r="H69" s="227">
        <f>('Anual_2000-2019 (ref2010)'!B42)</f>
        <v>1.032700771148154</v>
      </c>
      <c r="I69" s="227">
        <f t="shared" si="13"/>
        <v>1.0494860884277921</v>
      </c>
      <c r="J69" s="227">
        <f>('Anual_2000-2019 (ref2010)'!K42)</f>
        <v>0.95632997822700339</v>
      </c>
      <c r="K69" s="227">
        <f t="shared" si="14"/>
        <v>-4.3670021772996614E-2</v>
      </c>
      <c r="L69" s="227">
        <f>('Anual_2000-2019 (ref2010)'!H42)</f>
        <v>0.97435996004992598</v>
      </c>
      <c r="M69" s="227">
        <f t="shared" si="15"/>
        <v>-2.5640039950074023E-2</v>
      </c>
      <c r="N69" s="227">
        <f t="shared" si="16"/>
        <v>-5.6567940850529592E-3</v>
      </c>
      <c r="O69" s="227">
        <f t="shared" si="17"/>
        <v>7.0037241279883916E-4</v>
      </c>
      <c r="P69" s="227">
        <f t="shared" si="18"/>
        <v>-4.9564216722541203E-3</v>
      </c>
      <c r="Q69" s="228">
        <f t="shared" si="19"/>
        <v>-4.9564216722541203E-3</v>
      </c>
      <c r="R69" s="227">
        <f t="shared" si="20"/>
        <v>0.99504357832774593</v>
      </c>
      <c r="S69" s="46">
        <f t="shared" si="21"/>
        <v>97.719112033974724</v>
      </c>
    </row>
    <row r="70" spans="1:19">
      <c r="B70" s="123">
        <v>2015</v>
      </c>
      <c r="C70" s="48">
        <f>('Anual_2000-2019 (ref2010)'!H19/'Anual_2000-2019 (ref2010)'!B19)</f>
        <v>0.12900191417740489</v>
      </c>
      <c r="D70" s="48">
        <f>-('Anual_2000-2019 (ref2010)'!I19/'Anual_2000-2019 (ref2010)'!B19)</f>
        <v>0.14053434519938751</v>
      </c>
      <c r="E70" s="227">
        <f t="shared" si="11"/>
        <v>0.13476812968839619</v>
      </c>
      <c r="F70" s="227">
        <f t="shared" si="12"/>
        <v>-1.153243102198262E-2</v>
      </c>
      <c r="G70" s="227">
        <f>'Anual_2000-2019 (ref2010)'!D43</f>
        <v>1.0884029874075856</v>
      </c>
      <c r="H70" s="227">
        <f>('Anual_2000-2019 (ref2010)'!B43)</f>
        <v>1.1378327765298122</v>
      </c>
      <c r="I70" s="227">
        <f t="shared" si="13"/>
        <v>0.95655794933858496</v>
      </c>
      <c r="J70" s="227">
        <f>('Anual_2000-2019 (ref2010)'!K43)</f>
        <v>0.91561337926834319</v>
      </c>
      <c r="K70" s="227">
        <f t="shared" si="14"/>
        <v>-8.4386620731656814E-2</v>
      </c>
      <c r="L70" s="227">
        <f>('Anual_2000-2019 (ref2010)'!H43)</f>
        <v>1.0925281851086823</v>
      </c>
      <c r="M70" s="227">
        <f t="shared" si="15"/>
        <v>9.2528185108682326E-2</v>
      </c>
      <c r="N70" s="227">
        <f t="shared" si="16"/>
        <v>-1.087857680641203E-2</v>
      </c>
      <c r="O70" s="227">
        <f t="shared" si="17"/>
        <v>-9.76702410884684E-4</v>
      </c>
      <c r="P70" s="227">
        <f t="shared" si="18"/>
        <v>-1.1855279217296713E-2</v>
      </c>
      <c r="Q70" s="228">
        <f t="shared" si="19"/>
        <v>-1.1855279217296713E-2</v>
      </c>
      <c r="R70" s="227">
        <f t="shared" si="20"/>
        <v>0.98814472078270332</v>
      </c>
      <c r="S70" s="46">
        <f t="shared" si="21"/>
        <v>96.560624675945661</v>
      </c>
    </row>
    <row r="71" spans="1:19">
      <c r="B71" s="123">
        <v>2016</v>
      </c>
      <c r="C71" s="48">
        <f>('Anual_2000-2019 (ref2010)'!H20/'Anual_2000-2019 (ref2010)'!B20)</f>
        <v>0.12466679044388808</v>
      </c>
      <c r="D71" s="48">
        <f>-('Anual_2000-2019 (ref2010)'!I20/'Anual_2000-2019 (ref2010)'!B20)</f>
        <v>0.12067003034456006</v>
      </c>
      <c r="E71" s="227">
        <f t="shared" ref="E71" si="22">(C71+D71)/2</f>
        <v>0.12266841039422408</v>
      </c>
      <c r="F71" s="227">
        <f t="shared" ref="F71" si="23">(C71-D71)</f>
        <v>3.99676009932802E-3</v>
      </c>
      <c r="G71" s="227">
        <f>'Anual_2000-2019 (ref2010)'!D44</f>
        <v>1.0813172795972217</v>
      </c>
      <c r="H71" s="227">
        <f>('Anual_2000-2019 (ref2010)'!B44)</f>
        <v>1.0018368403781865</v>
      </c>
      <c r="I71" s="227">
        <f t="shared" si="13"/>
        <v>1.0793347140129443</v>
      </c>
      <c r="J71" s="227">
        <f>('Anual_2000-2019 (ref2010)'!K44)</f>
        <v>1.0004370868484982</v>
      </c>
      <c r="K71" s="227">
        <f t="shared" si="14"/>
        <v>4.3708684849819157E-4</v>
      </c>
      <c r="L71" s="227">
        <f>('Anual_2000-2019 (ref2010)'!H44)</f>
        <v>0.92629423960093094</v>
      </c>
      <c r="M71" s="227">
        <f t="shared" si="15"/>
        <v>-7.3705760399069065E-2</v>
      </c>
      <c r="N71" s="227">
        <f t="shared" si="16"/>
        <v>5.7870418350532771E-5</v>
      </c>
      <c r="O71" s="227">
        <f t="shared" si="17"/>
        <v>-3.1802447824844972E-4</v>
      </c>
      <c r="P71" s="227">
        <f t="shared" si="18"/>
        <v>-2.6015405989791694E-4</v>
      </c>
      <c r="Q71" s="228">
        <f t="shared" si="19"/>
        <v>-2.6015405989791694E-4</v>
      </c>
      <c r="R71" s="227">
        <f t="shared" si="20"/>
        <v>0.99973984594010212</v>
      </c>
      <c r="S71" s="46">
        <f t="shared" si="21"/>
        <v>96.535504037409936</v>
      </c>
    </row>
    <row r="72" spans="1:19">
      <c r="B72" s="123">
        <v>2017</v>
      </c>
      <c r="C72" s="48">
        <f>('Anual_2000-2019 (ref2010)'!H21/'Anual_2000-2019 (ref2010)'!B21)</f>
        <v>0.12518967868548361</v>
      </c>
      <c r="D72" s="48">
        <f>-('Anual_2000-2019 (ref2010)'!I21/'Anual_2000-2019 (ref2010)'!B21)</f>
        <v>0.11800766504608093</v>
      </c>
      <c r="E72" s="227">
        <f t="shared" ref="E72:E73" si="24">(C72+D72)/2</f>
        <v>0.12159867186578227</v>
      </c>
      <c r="F72" s="227">
        <f t="shared" ref="F72:F73" si="25">(C72-D72)</f>
        <v>7.1820136394026846E-3</v>
      </c>
      <c r="G72" s="227">
        <f>'Anual_2000-2019 (ref2010)'!D45</f>
        <v>1.0313151109957877</v>
      </c>
      <c r="H72" s="227">
        <f>('Anual_2000-2019 (ref2010)'!B45)</f>
        <v>1.0054772100011831</v>
      </c>
      <c r="I72" s="227">
        <f t="shared" ref="I72:I73" si="26">(G72/H72)</f>
        <v>1.0256971522950522</v>
      </c>
      <c r="J72" s="227">
        <f>('Anual_2000-2019 (ref2010)'!K45)</f>
        <v>1.0445480569530277</v>
      </c>
      <c r="K72" s="227">
        <f t="shared" ref="K72:K73" si="27">J72-1</f>
        <v>4.4548056953027659E-2</v>
      </c>
      <c r="L72" s="227">
        <f>('Anual_2000-2019 (ref2010)'!H45)</f>
        <v>0.95393028643734656</v>
      </c>
      <c r="M72" s="227">
        <f t="shared" ref="M72:M73" si="28">L72-1</f>
        <v>-4.6069713562653436E-2</v>
      </c>
      <c r="N72" s="227">
        <f t="shared" ref="N72:N73" si="29">(E72)*(I72)*(K72)</f>
        <v>5.5561856368996753E-3</v>
      </c>
      <c r="O72" s="227">
        <f t="shared" ref="O72:O73" si="30">(F72*M72)/L72</f>
        <v>-3.4685271646638652E-4</v>
      </c>
      <c r="P72" s="227">
        <f t="shared" ref="P72:P73" si="31">(N72+O72)</f>
        <v>5.2093329204332892E-3</v>
      </c>
      <c r="Q72" s="228">
        <f t="shared" ref="Q72:Q73" si="32">P72</f>
        <v>5.2093329204332892E-3</v>
      </c>
      <c r="R72" s="227">
        <f t="shared" ref="R72:R73" si="33">P72+1</f>
        <v>1.0052093329204332</v>
      </c>
      <c r="S72" s="46">
        <f t="shared" ref="S72:S73" si="34">S71*R72</f>
        <v>97.038389616582634</v>
      </c>
    </row>
    <row r="73" spans="1:19">
      <c r="B73" s="123">
        <v>2018</v>
      </c>
      <c r="C73" s="48">
        <f>('Anual_2000-2019 (ref2010)'!H22/'Anual_2000-2019 (ref2010)'!B22)</f>
        <v>0.14634999495298567</v>
      </c>
      <c r="D73" s="48">
        <f>-('Anual_2000-2019 (ref2010)'!I22/'Anual_2000-2019 (ref2010)'!B22)</f>
        <v>0.14241203882103459</v>
      </c>
      <c r="E73" s="227">
        <f t="shared" si="24"/>
        <v>0.14438101688701013</v>
      </c>
      <c r="F73" s="227">
        <f t="shared" si="25"/>
        <v>3.9379561319510814E-3</v>
      </c>
      <c r="G73" s="227">
        <f>'Anual_2000-2019 (ref2010)'!D46</f>
        <v>1.0440196504191157</v>
      </c>
      <c r="H73" s="227">
        <f>('Anual_2000-2019 (ref2010)'!B46)</f>
        <v>1.1949142564717101</v>
      </c>
      <c r="I73" s="227">
        <f t="shared" si="26"/>
        <v>0.87371930225508454</v>
      </c>
      <c r="J73" s="227">
        <f>('Anual_2000-2019 (ref2010)'!K46)</f>
        <v>1.0030461557615247</v>
      </c>
      <c r="K73" s="227">
        <f t="shared" si="27"/>
        <v>3.0461557615246715E-3</v>
      </c>
      <c r="L73" s="227">
        <f>('Anual_2000-2019 (ref2010)'!H46)</f>
        <v>1.1427931034395213</v>
      </c>
      <c r="M73" s="227">
        <f t="shared" si="28"/>
        <v>0.14279310343952134</v>
      </c>
      <c r="N73" s="227">
        <f t="shared" si="29"/>
        <v>3.8426792322131801E-4</v>
      </c>
      <c r="O73" s="227">
        <f t="shared" si="30"/>
        <v>4.9205142697971024E-4</v>
      </c>
      <c r="P73" s="227">
        <f t="shared" si="31"/>
        <v>8.763193502010283E-4</v>
      </c>
      <c r="Q73" s="228">
        <f t="shared" si="32"/>
        <v>8.763193502010283E-4</v>
      </c>
      <c r="R73" s="227">
        <f t="shared" si="33"/>
        <v>1.000876319350201</v>
      </c>
      <c r="S73" s="46">
        <f t="shared" si="34"/>
        <v>97.123426235116</v>
      </c>
    </row>
    <row r="74" spans="1:19" ht="13.5" thickBot="1">
      <c r="B74" s="140">
        <v>2019</v>
      </c>
      <c r="C74" s="82">
        <f>('Anual_2000-2019 (ref2010)'!H23/'Anual_2000-2019 (ref2010)'!B23)</f>
        <v>0.14122919190362168</v>
      </c>
      <c r="D74" s="82">
        <f>-('Anual_2000-2019 (ref2010)'!I23/'Anual_2000-2019 (ref2010)'!B23)</f>
        <v>0.14767338676225933</v>
      </c>
      <c r="E74" s="318">
        <f t="shared" ref="E74" si="35">(C74+D74)/2</f>
        <v>0.14445128933294049</v>
      </c>
      <c r="F74" s="318">
        <f t="shared" ref="F74" si="36">(C74-D74)</f>
        <v>-6.4441948586376474E-3</v>
      </c>
      <c r="G74" s="318">
        <f>'Anual_2000-2019 (ref2010)'!D47</f>
        <v>1.0471915390477542</v>
      </c>
      <c r="H74" s="318">
        <f>('Anual_2000-2019 (ref2010)'!B47)</f>
        <v>1.0448147777332799</v>
      </c>
      <c r="I74" s="318">
        <f t="shared" ref="I74" si="37">(G74/H74)</f>
        <v>1.0022748159435786</v>
      </c>
      <c r="J74" s="318">
        <f>('Anual_2000-2019 (ref2010)'!K47)</f>
        <v>0.96781941500869373</v>
      </c>
      <c r="K74" s="318">
        <f t="shared" ref="K74" si="38">J74-1</f>
        <v>-3.2180584991306271E-2</v>
      </c>
      <c r="L74" s="318">
        <f>('Anual_2000-2019 (ref2010)'!H47)</f>
        <v>1.0141822770912807</v>
      </c>
      <c r="M74" s="318">
        <f t="shared" ref="M74" si="39">L74-1</f>
        <v>1.4182277091280726E-2</v>
      </c>
      <c r="N74" s="318">
        <f t="shared" ref="N74" si="40">(E74)*(I74)*(K74)</f>
        <v>-4.6591015368013938E-3</v>
      </c>
      <c r="O74" s="318">
        <f t="shared" ref="O74" si="41">(F74*M74)/L74</f>
        <v>-9.0115316723465028E-5</v>
      </c>
      <c r="P74" s="318">
        <f t="shared" ref="P74" si="42">(N74+O74)</f>
        <v>-4.749216853524859E-3</v>
      </c>
      <c r="Q74" s="319">
        <f t="shared" ref="Q74" si="43">P74</f>
        <v>-4.749216853524859E-3</v>
      </c>
      <c r="R74" s="318">
        <f t="shared" ref="R74" si="44">P74+1</f>
        <v>0.99525078314647519</v>
      </c>
      <c r="S74" s="141">
        <f t="shared" ref="S74" si="45">S73*R74</f>
        <v>96.662166022368112</v>
      </c>
    </row>
    <row r="75" spans="1:19">
      <c r="A75" s="122" t="s">
        <v>80</v>
      </c>
      <c r="B75" s="122">
        <v>2020</v>
      </c>
      <c r="C75" s="48">
        <f>('Trimestral_1996-2021 (ref2010)'!F28/'Trimestral_1996-2021 (ref2010)'!B28)</f>
        <v>0.16795068432704977</v>
      </c>
      <c r="D75" s="48">
        <f>('Trimestral_1996-2021 (ref2010)'!G28/'Trimestral_1996-2021 (ref2010)'!B28)</f>
        <v>0.16095383672036073</v>
      </c>
      <c r="E75" s="227">
        <f t="shared" ref="E75" si="46">(C75+D75)/2</f>
        <v>0.16445226052370526</v>
      </c>
      <c r="F75" s="227">
        <f t="shared" ref="F75" si="47">(C75-D75)</f>
        <v>6.9968476066890328E-3</v>
      </c>
      <c r="G75" s="227">
        <f>'Trimestral_1996-2021 (ref2010)'!J58</f>
        <v>1.0517064085644563</v>
      </c>
      <c r="H75" s="227">
        <f>('Trimestral_1996-2021 (ref2010)'!B58)</f>
        <v>1.224402590260963</v>
      </c>
      <c r="I75" s="227">
        <f t="shared" ref="I75" si="48">(G75/H75)</f>
        <v>0.8589547399930777</v>
      </c>
      <c r="J75" s="227">
        <f>('Trimestral_1996-2021 (ref2010)'!R58)</f>
        <v>1.0021839219049224</v>
      </c>
      <c r="K75" s="227">
        <f t="shared" ref="K75" si="49">J75-1</f>
        <v>2.1839219049224479E-3</v>
      </c>
      <c r="L75" s="227">
        <f>('Trimestral_1996-2021 (ref2010)'!N58)</f>
        <v>1.1629365062643489</v>
      </c>
      <c r="M75" s="227">
        <f t="shared" ref="M75" si="50">L75-1</f>
        <v>0.16293650626434886</v>
      </c>
      <c r="N75" s="227">
        <f t="shared" ref="N75" si="51">(E75)*(I75)*(K75)</f>
        <v>3.0849436283566687E-4</v>
      </c>
      <c r="O75" s="227">
        <f t="shared" ref="O75" si="52">(F75*M75)/L75</f>
        <v>9.8031311061004501E-4</v>
      </c>
      <c r="P75" s="227">
        <f t="shared" ref="P75" si="53">(N75+O75)</f>
        <v>1.2888074734457118E-3</v>
      </c>
      <c r="Q75" s="228">
        <f t="shared" ref="Q75" si="54">P75</f>
        <v>1.2888074734457118E-3</v>
      </c>
      <c r="R75" s="227">
        <f t="shared" ref="R75" si="55">P75+1</f>
        <v>1.0012888074734456</v>
      </c>
      <c r="S75" s="46">
        <f t="shared" ref="S75" si="56">S74*R75</f>
        <v>96.786744944337187</v>
      </c>
    </row>
    <row r="76" spans="1:19">
      <c r="B76" s="122">
        <v>2021</v>
      </c>
      <c r="C76" s="48">
        <f>('Trimestral_1996-2021 (ref2010)'!F29/'Trimestral_1996-2021 (ref2010)'!B29)</f>
        <v>0.20313092120087689</v>
      </c>
      <c r="D76" s="48">
        <f>('Trimestral_1996-2021 (ref2010)'!G29/'Trimestral_1996-2021 (ref2010)'!B29)</f>
        <v>0.18569821597003108</v>
      </c>
      <c r="E76" s="227">
        <f t="shared" ref="E76" si="57">(C76+D76)/2</f>
        <v>0.19441456858545397</v>
      </c>
      <c r="F76" s="227">
        <f t="shared" ref="F76" si="58">(C76-D76)</f>
        <v>1.7432705230845807E-2</v>
      </c>
      <c r="G76" s="227">
        <f>'Trimestral_1996-2021 (ref2010)'!J59</f>
        <v>0.79854929065012636</v>
      </c>
      <c r="H76" s="227">
        <f>('Trimestral_1996-2021 (ref2010)'!B59)</f>
        <v>1.0016432506065629</v>
      </c>
      <c r="I76" s="227">
        <f t="shared" ref="I76" si="59">(G76/H76)</f>
        <v>0.79723922680709991</v>
      </c>
      <c r="J76" s="227">
        <f>('Trimestral_1996-2021 (ref2010)'!R59)</f>
        <v>1.1133196218517856</v>
      </c>
      <c r="K76" s="227">
        <f t="shared" ref="K76" si="60">J76-1</f>
        <v>0.11331962185178557</v>
      </c>
      <c r="L76" s="227">
        <f>('Trimestral_1996-2021 (ref2010)'!N59)</f>
        <v>1.1887797785323422</v>
      </c>
      <c r="M76" s="227">
        <f t="shared" ref="M76" si="61">L76-1</f>
        <v>0.18877977853234218</v>
      </c>
      <c r="N76" s="227">
        <f t="shared" ref="N76" si="62">(E76)*(I76)*(K76)</f>
        <v>1.7563965761774804E-2</v>
      </c>
      <c r="O76" s="227">
        <f t="shared" ref="O76" si="63">(F76*M76)/L76</f>
        <v>2.768336316051443E-3</v>
      </c>
      <c r="P76" s="227">
        <f t="shared" ref="P76" si="64">(N76+O76)</f>
        <v>2.0332302077826245E-2</v>
      </c>
      <c r="Q76" s="228">
        <f t="shared" ref="Q76" si="65">P76</f>
        <v>2.0332302077826245E-2</v>
      </c>
      <c r="R76" s="227">
        <f t="shared" ref="R76" si="66">P76+1</f>
        <v>1.0203323020778263</v>
      </c>
      <c r="S76" s="46">
        <f t="shared" ref="S76" si="67">S75*R76</f>
        <v>98.754642279674982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T77"/>
  <sheetViews>
    <sheetView workbookViewId="0">
      <pane xSplit="2" ySplit="2" topLeftCell="C63" activePane="bottomRight" state="frozen"/>
      <selection pane="topRight" activeCell="C1" sqref="C1"/>
      <selection pane="bottomLeft" activeCell="A2" sqref="A2"/>
      <selection pane="bottomRight" activeCell="F80" sqref="F80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</cols>
  <sheetData>
    <row r="1" spans="1:20" ht="39.75" thickBot="1">
      <c r="K1" s="291" t="s">
        <v>154</v>
      </c>
      <c r="L1" s="291" t="s">
        <v>155</v>
      </c>
    </row>
    <row r="2" spans="1:20" s="1" customFormat="1" ht="79.5" customHeight="1" thickBot="1">
      <c r="B2" s="112"/>
      <c r="C2" s="191" t="s">
        <v>95</v>
      </c>
      <c r="D2" s="192" t="s">
        <v>96</v>
      </c>
      <c r="E2" s="192" t="s">
        <v>97</v>
      </c>
      <c r="F2" s="192" t="s">
        <v>98</v>
      </c>
      <c r="G2" s="192" t="s">
        <v>101</v>
      </c>
      <c r="H2" s="192" t="s">
        <v>99</v>
      </c>
      <c r="I2" s="249" t="s">
        <v>102</v>
      </c>
      <c r="J2" s="249" t="s">
        <v>100</v>
      </c>
      <c r="K2" s="197" t="s">
        <v>105</v>
      </c>
      <c r="L2" s="197" t="s">
        <v>106</v>
      </c>
      <c r="M2" s="192" t="s">
        <v>103</v>
      </c>
      <c r="N2" s="192" t="s">
        <v>104</v>
      </c>
      <c r="O2" s="193" t="s">
        <v>149</v>
      </c>
      <c r="P2" s="196" t="s">
        <v>150</v>
      </c>
      <c r="Q2" s="198"/>
      <c r="R2" s="113" t="s">
        <v>92</v>
      </c>
      <c r="S2" s="113" t="s">
        <v>73</v>
      </c>
      <c r="T2" s="113" t="s">
        <v>107</v>
      </c>
    </row>
    <row r="3" spans="1:20" s="1" customFormat="1">
      <c r="A3" s="157" t="s">
        <v>83</v>
      </c>
      <c r="B3" s="118">
        <v>1947</v>
      </c>
      <c r="C3" s="223">
        <f>('Anual_1947-1989 (ref1987)'!G4/'Anual_1947-1989 (ref1987)'!B4)</f>
        <v>0.12661064425770308</v>
      </c>
      <c r="D3" s="223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3"/>
      <c r="H3" s="113"/>
      <c r="I3" s="113"/>
      <c r="J3" s="113"/>
      <c r="K3" s="113"/>
      <c r="L3" s="113"/>
      <c r="M3" s="113"/>
      <c r="N3" s="113"/>
      <c r="O3" s="199">
        <v>100</v>
      </c>
      <c r="P3" s="154"/>
      <c r="Q3" s="217">
        <v>1</v>
      </c>
      <c r="R3" s="199">
        <v>100</v>
      </c>
      <c r="S3" s="154"/>
      <c r="T3" s="217">
        <v>1</v>
      </c>
    </row>
    <row r="4" spans="1:20">
      <c r="A4" s="117"/>
      <c r="B4" s="119">
        <v>1948</v>
      </c>
      <c r="C4" s="223">
        <f>('Anual_1947-1989 (ref1987)'!G5/'Anual_1947-1989 (ref1987)'!B5)</f>
        <v>0.11089681774349082</v>
      </c>
      <c r="D4" s="223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195">
        <f>(O4/O3)-1</f>
        <v>-3.4821070299446699E-3</v>
      </c>
      <c r="Q4" s="48">
        <f>(Q3*N4)</f>
        <v>0.99651789297005533</v>
      </c>
      <c r="R4" s="48">
        <f>(R3*Q4)</f>
        <v>99.651789297005536</v>
      </c>
      <c r="S4" s="195">
        <f>(R4/R3)-1</f>
        <v>-3.4821070299446699E-3</v>
      </c>
      <c r="T4" s="48">
        <f>(T3*Q4)</f>
        <v>0.99651789297005533</v>
      </c>
    </row>
    <row r="5" spans="1:20">
      <c r="A5" s="117"/>
      <c r="B5" s="119">
        <v>1949</v>
      </c>
      <c r="C5" s="223">
        <f>('Anual_1947-1989 (ref1987)'!G6/'Anual_1947-1989 (ref1987)'!B6)</f>
        <v>8.8879702356345583E-2</v>
      </c>
      <c r="D5" s="223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195">
        <f>(O5/O4)-1</f>
        <v>-4.9303111785969911E-5</v>
      </c>
      <c r="Q5" s="48">
        <f t="shared" ref="Q5:Q68" si="3">(Q4*N5)</f>
        <v>0.9964687615369815</v>
      </c>
      <c r="R5" s="48">
        <f t="shared" ref="R5:R68" si="4">(R4*Q5)</f>
        <v>99.299895065731334</v>
      </c>
      <c r="S5" s="195">
        <f>(R5/R4)-1</f>
        <v>-3.5312384630185045E-3</v>
      </c>
      <c r="T5" s="48">
        <f t="shared" ref="T5:T68" si="5">(T4*Q5)</f>
        <v>0.99299895065731336</v>
      </c>
    </row>
    <row r="6" spans="1:20">
      <c r="A6" s="117"/>
      <c r="B6" s="119">
        <v>1950</v>
      </c>
      <c r="C6" s="223">
        <f>('Anual_1947-1989 (ref1987)'!G7/'Anual_1947-1989 (ref1987)'!B7)</f>
        <v>9.2007104795737121E-2</v>
      </c>
      <c r="D6" s="223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6">LN(G6)</f>
        <v>0.50679064966905518</v>
      </c>
      <c r="I6" s="48">
        <f>('Anual_1947-1989 (ref1987)'!AN7)</f>
        <v>1.1096387304307676</v>
      </c>
      <c r="J6" s="48">
        <f t="shared" ref="J6:J69" si="7">LN(I6)</f>
        <v>0.10403449426762247</v>
      </c>
      <c r="K6" s="48">
        <f t="shared" ref="K6:K69" si="8">(E6*H6)</f>
        <v>4.2577615860295397E-2</v>
      </c>
      <c r="L6" s="48">
        <f t="shared" ref="L6:L69" si="9">(F6*J6)</f>
        <v>1.6630736206191868E-3</v>
      </c>
      <c r="M6" s="48">
        <f t="shared" ref="M6:M69" si="10">SUM(K6:L6)</f>
        <v>4.4240689480914586E-2</v>
      </c>
      <c r="N6" s="48">
        <f t="shared" ref="N6:N69" si="11">EXP(M6)</f>
        <v>1.0452339014200944</v>
      </c>
      <c r="O6" s="48">
        <f t="shared" si="2"/>
        <v>104.1542931264549</v>
      </c>
      <c r="P6" s="195">
        <f t="shared" ref="P6:P69" si="12">(O6/O5)-1</f>
        <v>4.5233901420094424E-2</v>
      </c>
      <c r="Q6" s="48">
        <f t="shared" si="3"/>
        <v>1.041542931264549</v>
      </c>
      <c r="R6" s="48">
        <f t="shared" si="4"/>
        <v>103.42510378102394</v>
      </c>
      <c r="S6" s="195">
        <f t="shared" ref="S6:S69" si="13">(R6/R5)-1</f>
        <v>4.1542931264548999E-2</v>
      </c>
      <c r="T6" s="48">
        <f t="shared" si="5"/>
        <v>1.0342510378102394</v>
      </c>
    </row>
    <row r="7" spans="1:20">
      <c r="A7" s="117"/>
      <c r="B7" s="119">
        <v>1951</v>
      </c>
      <c r="C7" s="223">
        <f>('Anual_1947-1989 (ref1987)'!G8/'Anual_1947-1989 (ref1987)'!B8)</f>
        <v>9.6043577981651376E-2</v>
      </c>
      <c r="D7" s="223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6"/>
        <v>-0.10579463184985469</v>
      </c>
      <c r="I7" s="48">
        <f>('Anual_1947-1989 (ref1987)'!AN8)</f>
        <v>1.0411270790893508</v>
      </c>
      <c r="J7" s="48">
        <f t="shared" si="7"/>
        <v>4.0303856235571693E-2</v>
      </c>
      <c r="K7" s="48">
        <f t="shared" si="8"/>
        <v>-1.1040494837542176E-2</v>
      </c>
      <c r="L7" s="48">
        <f t="shared" si="9"/>
        <v>-6.7019026997223617E-4</v>
      </c>
      <c r="M7" s="48">
        <f t="shared" si="10"/>
        <v>-1.1710685107514412E-2</v>
      </c>
      <c r="N7" s="48">
        <f t="shared" si="11"/>
        <v>0.98835761807962963</v>
      </c>
      <c r="O7" s="48">
        <f t="shared" si="2"/>
        <v>102.94168906723051</v>
      </c>
      <c r="P7" s="195">
        <f t="shared" si="12"/>
        <v>-1.164238192037037E-2</v>
      </c>
      <c r="Q7" s="48">
        <f t="shared" si="3"/>
        <v>1.0294168906723051</v>
      </c>
      <c r="R7" s="48">
        <f t="shared" si="4"/>
        <v>106.46754875172213</v>
      </c>
      <c r="S7" s="195">
        <f t="shared" si="13"/>
        <v>2.9416890672305129E-2</v>
      </c>
      <c r="T7" s="48">
        <f t="shared" si="5"/>
        <v>1.0646754875172213</v>
      </c>
    </row>
    <row r="8" spans="1:20">
      <c r="A8" s="117"/>
      <c r="B8" s="119">
        <v>1952</v>
      </c>
      <c r="C8" s="223">
        <f>('Anual_1947-1989 (ref1987)'!G9/'Anual_1947-1989 (ref1987)'!B9)</f>
        <v>7.0697220867869337E-2</v>
      </c>
      <c r="D8" s="223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6"/>
        <v>-8.7648479386928851E-2</v>
      </c>
      <c r="I8" s="48">
        <f>('Anual_1947-1989 (ref1987)'!AN9)</f>
        <v>0.93798999011989281</v>
      </c>
      <c r="J8" s="48">
        <f t="shared" si="7"/>
        <v>-6.4016001546826934E-2</v>
      </c>
      <c r="K8" s="48">
        <f t="shared" si="8"/>
        <v>-7.4251210597166698E-3</v>
      </c>
      <c r="L8" s="48">
        <f t="shared" si="9"/>
        <v>1.7946953139651633E-3</v>
      </c>
      <c r="M8" s="48">
        <f t="shared" si="10"/>
        <v>-5.6304257457515062E-3</v>
      </c>
      <c r="N8" s="48">
        <f t="shared" si="11"/>
        <v>0.99438539539410975</v>
      </c>
      <c r="O8" s="48">
        <f t="shared" si="2"/>
        <v>102.36371218565552</v>
      </c>
      <c r="P8" s="195">
        <f t="shared" si="12"/>
        <v>-5.6146046058902499E-3</v>
      </c>
      <c r="Q8" s="48">
        <f t="shared" si="3"/>
        <v>1.0236371218565552</v>
      </c>
      <c r="R8" s="48">
        <f t="shared" si="4"/>
        <v>108.98413517533533</v>
      </c>
      <c r="S8" s="195">
        <f t="shared" si="13"/>
        <v>2.3637121856555199E-2</v>
      </c>
      <c r="T8" s="48">
        <f t="shared" si="5"/>
        <v>1.0898413517533532</v>
      </c>
    </row>
    <row r="9" spans="1:20">
      <c r="A9" s="117"/>
      <c r="B9" s="119">
        <v>1953</v>
      </c>
      <c r="C9" s="223">
        <f>('Anual_1947-1989 (ref1987)'!G10/'Anual_1947-1989 (ref1987)'!B10)</f>
        <v>6.5985699693564853E-2</v>
      </c>
      <c r="D9" s="223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6"/>
        <v>3.3212390603635039E-2</v>
      </c>
      <c r="I9" s="48">
        <f>('Anual_1947-1989 (ref1987)'!AN10)</f>
        <v>1.7838239690945039</v>
      </c>
      <c r="J9" s="48">
        <f t="shared" si="7"/>
        <v>0.57875935725718364</v>
      </c>
      <c r="K9" s="48">
        <f t="shared" si="8"/>
        <v>2.0253112554004206E-3</v>
      </c>
      <c r="L9" s="48">
        <f t="shared" si="9"/>
        <v>5.7935053126868113E-3</v>
      </c>
      <c r="M9" s="48">
        <f t="shared" si="10"/>
        <v>7.8188165680872328E-3</v>
      </c>
      <c r="N9" s="48">
        <f t="shared" si="11"/>
        <v>1.0078494633360988</v>
      </c>
      <c r="O9" s="48">
        <f t="shared" si="2"/>
        <v>103.16721239140379</v>
      </c>
      <c r="P9" s="195">
        <f t="shared" si="12"/>
        <v>7.8494633360988164E-3</v>
      </c>
      <c r="Q9" s="48">
        <f t="shared" si="3"/>
        <v>1.0316721239140378</v>
      </c>
      <c r="R9" s="48">
        <f t="shared" si="4"/>
        <v>112.4358942092728</v>
      </c>
      <c r="S9" s="195">
        <f t="shared" si="13"/>
        <v>3.1672123914037842E-2</v>
      </c>
      <c r="T9" s="48">
        <f t="shared" si="5"/>
        <v>1.1243589420927278</v>
      </c>
    </row>
    <row r="10" spans="1:20">
      <c r="A10" s="117"/>
      <c r="B10" s="119">
        <v>1954</v>
      </c>
      <c r="C10" s="223">
        <f>('Anual_1947-1989 (ref1987)'!G11/'Anual_1947-1989 (ref1987)'!B11)</f>
        <v>6.6746126340881992E-2</v>
      </c>
      <c r="D10" s="223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6"/>
        <v>0.23465479377800802</v>
      </c>
      <c r="I10" s="48">
        <f>('Anual_1947-1989 (ref1987)'!AN11)</f>
        <v>1.2727972006753712</v>
      </c>
      <c r="J10" s="48">
        <f t="shared" si="7"/>
        <v>0.24121699869534705</v>
      </c>
      <c r="K10" s="48">
        <f t="shared" si="8"/>
        <v>1.5837100950750537E-2</v>
      </c>
      <c r="L10" s="48">
        <f t="shared" si="9"/>
        <v>-3.5938170246624981E-4</v>
      </c>
      <c r="M10" s="48">
        <f t="shared" si="10"/>
        <v>1.5477719248284288E-2</v>
      </c>
      <c r="N10" s="48">
        <f t="shared" si="11"/>
        <v>1.0155981195166772</v>
      </c>
      <c r="O10" s="48">
        <f t="shared" si="2"/>
        <v>104.77642690048734</v>
      </c>
      <c r="P10" s="195">
        <f t="shared" si="12"/>
        <v>1.5598119516677222E-2</v>
      </c>
      <c r="Q10" s="48">
        <f t="shared" si="3"/>
        <v>1.0477642690048732</v>
      </c>
      <c r="R10" s="48">
        <f t="shared" si="4"/>
        <v>117.80631250608798</v>
      </c>
      <c r="S10" s="195">
        <f t="shared" si="13"/>
        <v>4.7764269004873183E-2</v>
      </c>
      <c r="T10" s="48">
        <f t="shared" si="5"/>
        <v>1.1780631250608795</v>
      </c>
    </row>
    <row r="11" spans="1:20">
      <c r="A11" s="117"/>
      <c r="B11" s="119">
        <v>1955</v>
      </c>
      <c r="C11" s="223">
        <f>('Anual_1947-1989 (ref1987)'!G12/'Anual_1947-1989 (ref1987)'!B12)</f>
        <v>7.6224377071314603E-2</v>
      </c>
      <c r="D11" s="223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6"/>
        <v>-0.21280435024739897</v>
      </c>
      <c r="I11" s="48">
        <f>('Anual_1947-1989 (ref1987)'!AN12)</f>
        <v>0.9318305222751766</v>
      </c>
      <c r="J11" s="48">
        <f t="shared" si="7"/>
        <v>-7.0604323884383938E-2</v>
      </c>
      <c r="K11" s="48">
        <f t="shared" si="8"/>
        <v>-1.5385020534640729E-2</v>
      </c>
      <c r="L11" s="48">
        <f t="shared" si="9"/>
        <v>-5.5464302548184229E-4</v>
      </c>
      <c r="M11" s="48">
        <f t="shared" si="10"/>
        <v>-1.593966356012257E-2</v>
      </c>
      <c r="N11" s="48">
        <f t="shared" si="11"/>
        <v>0.98418670058555024</v>
      </c>
      <c r="O11" s="48">
        <f t="shared" si="2"/>
        <v>103.11956589033372</v>
      </c>
      <c r="P11" s="195">
        <f t="shared" si="12"/>
        <v>-1.5813299414449755E-2</v>
      </c>
      <c r="Q11" s="48">
        <f t="shared" si="3"/>
        <v>1.0311956589033371</v>
      </c>
      <c r="R11" s="48">
        <f t="shared" si="4"/>
        <v>121.48135804768783</v>
      </c>
      <c r="S11" s="195">
        <f t="shared" si="13"/>
        <v>3.1195658903337087E-2</v>
      </c>
      <c r="T11" s="48">
        <f t="shared" si="5"/>
        <v>1.214813580476878</v>
      </c>
    </row>
    <row r="12" spans="1:20">
      <c r="A12" s="117"/>
      <c r="B12" s="119">
        <v>1956</v>
      </c>
      <c r="C12" s="223">
        <f>('Anual_1947-1989 (ref1987)'!G13/'Anual_1947-1989 (ref1987)'!B13)</f>
        <v>6.7645057828749133E-2</v>
      </c>
      <c r="D12" s="223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6"/>
        <v>8.1103769265330541E-3</v>
      </c>
      <c r="I12" s="48">
        <f>('Anual_1947-1989 (ref1987)'!AN13)</f>
        <v>0.77499971823146974</v>
      </c>
      <c r="J12" s="48">
        <f t="shared" si="7"/>
        <v>-0.25489261320115325</v>
      </c>
      <c r="K12" s="48">
        <f t="shared" si="8"/>
        <v>5.1000232009591653E-4</v>
      </c>
      <c r="L12" s="48">
        <f t="shared" si="9"/>
        <v>-2.4277846334641844E-3</v>
      </c>
      <c r="M12" s="48">
        <f t="shared" si="10"/>
        <v>-1.9177823133682678E-3</v>
      </c>
      <c r="N12" s="48">
        <f t="shared" si="11"/>
        <v>0.99808405545613077</v>
      </c>
      <c r="O12" s="48">
        <f t="shared" si="2"/>
        <v>102.92199452069997</v>
      </c>
      <c r="P12" s="195">
        <f t="shared" si="12"/>
        <v>-1.9159445438692302E-3</v>
      </c>
      <c r="Q12" s="48">
        <f t="shared" si="3"/>
        <v>1.0292199452069997</v>
      </c>
      <c r="R12" s="48">
        <f t="shared" si="4"/>
        <v>125.03103667351319</v>
      </c>
      <c r="S12" s="195">
        <f t="shared" si="13"/>
        <v>2.9219945206999665E-2</v>
      </c>
      <c r="T12" s="48">
        <f t="shared" si="5"/>
        <v>1.2503103667351314</v>
      </c>
    </row>
    <row r="13" spans="1:20">
      <c r="A13" s="117"/>
      <c r="B13" s="119">
        <v>1957</v>
      </c>
      <c r="C13" s="223">
        <f>('Anual_1947-1989 (ref1987)'!G14/'Anual_1947-1989 (ref1987)'!B14)</f>
        <v>5.5724579663730983E-2</v>
      </c>
      <c r="D13" s="223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6"/>
        <v>-1.5869558963269543E-2</v>
      </c>
      <c r="I13" s="48">
        <f>('Anual_1947-1989 (ref1987)'!AN14)</f>
        <v>0.93722365610041114</v>
      </c>
      <c r="J13" s="48">
        <f t="shared" si="7"/>
        <v>-6.4833331416079276E-2</v>
      </c>
      <c r="K13" s="48">
        <f t="shared" si="8"/>
        <v>-9.307007158202514E-4</v>
      </c>
      <c r="L13" s="48">
        <f t="shared" si="9"/>
        <v>3.7892979930935017E-4</v>
      </c>
      <c r="M13" s="48">
        <f t="shared" si="10"/>
        <v>-5.5177091651090128E-4</v>
      </c>
      <c r="N13" s="48">
        <f t="shared" si="11"/>
        <v>0.99944838128106728</v>
      </c>
      <c r="O13" s="48">
        <f t="shared" si="2"/>
        <v>102.86522082193245</v>
      </c>
      <c r="P13" s="195">
        <f t="shared" si="12"/>
        <v>-5.5161871893272263E-4</v>
      </c>
      <c r="Q13" s="48">
        <f t="shared" si="3"/>
        <v>1.0286522082193246</v>
      </c>
      <c r="R13" s="48">
        <f t="shared" si="4"/>
        <v>128.6134519701607</v>
      </c>
      <c r="S13" s="195">
        <f t="shared" si="13"/>
        <v>2.8652208219324571E-2</v>
      </c>
      <c r="T13" s="48">
        <f t="shared" si="5"/>
        <v>1.2861345197016065</v>
      </c>
    </row>
    <row r="14" spans="1:20">
      <c r="A14" s="117"/>
      <c r="B14" s="119">
        <v>1958</v>
      </c>
      <c r="C14" s="223">
        <f>('Anual_1947-1989 (ref1987)'!G15/'Anual_1947-1989 (ref1987)'!B15)</f>
        <v>5.7234726688102894E-2</v>
      </c>
      <c r="D14" s="223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6"/>
        <v>-3.5988255508697629E-2</v>
      </c>
      <c r="I14" s="48">
        <f>('Anual_1947-1989 (ref1987)'!AN15)</f>
        <v>1.4674228670186296</v>
      </c>
      <c r="J14" s="48">
        <f t="shared" si="7"/>
        <v>0.38350771053372451</v>
      </c>
      <c r="K14" s="48">
        <f t="shared" si="8"/>
        <v>-2.1257371501439723E-3</v>
      </c>
      <c r="L14" s="48">
        <f t="shared" si="9"/>
        <v>-1.4057838907023986E-3</v>
      </c>
      <c r="M14" s="48">
        <f t="shared" si="10"/>
        <v>-3.5315210408463707E-3</v>
      </c>
      <c r="N14" s="48">
        <f t="shared" si="11"/>
        <v>0.99647470744541722</v>
      </c>
      <c r="O14" s="48">
        <f t="shared" si="2"/>
        <v>102.50259082484338</v>
      </c>
      <c r="P14" s="195">
        <f t="shared" si="12"/>
        <v>-3.5252925545827818E-3</v>
      </c>
      <c r="Q14" s="48">
        <f t="shared" si="3"/>
        <v>1.0250259082484339</v>
      </c>
      <c r="R14" s="48">
        <f t="shared" si="4"/>
        <v>131.83212041868029</v>
      </c>
      <c r="S14" s="195">
        <f t="shared" si="13"/>
        <v>2.502590824843387E-2</v>
      </c>
      <c r="T14" s="48">
        <f t="shared" si="5"/>
        <v>1.3183212041868024</v>
      </c>
    </row>
    <row r="15" spans="1:20">
      <c r="A15" s="117"/>
      <c r="B15" s="119">
        <v>1959</v>
      </c>
      <c r="C15" s="223">
        <f>('Anual_1947-1989 (ref1987)'!G16/'Anual_1947-1989 (ref1987)'!B16)</f>
        <v>5.9493016037247812E-2</v>
      </c>
      <c r="D15" s="223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6"/>
        <v>-3.5483502860991112E-2</v>
      </c>
      <c r="I15" s="48">
        <f>('Anual_1947-1989 (ref1987)'!AN16)</f>
        <v>0.78147097428130496</v>
      </c>
      <c r="J15" s="48">
        <f t="shared" si="7"/>
        <v>-0.24657727084514958</v>
      </c>
      <c r="K15" s="48">
        <f t="shared" si="8"/>
        <v>-2.2234553978466368E-3</v>
      </c>
      <c r="L15" s="48">
        <f t="shared" si="9"/>
        <v>1.5626340237212019E-3</v>
      </c>
      <c r="M15" s="48">
        <f t="shared" si="10"/>
        <v>-6.6082137412543486E-4</v>
      </c>
      <c r="N15" s="48">
        <f t="shared" si="11"/>
        <v>0.99933939692023166</v>
      </c>
      <c r="O15" s="48">
        <f t="shared" si="2"/>
        <v>102.43487729766025</v>
      </c>
      <c r="P15" s="195">
        <f t="shared" si="12"/>
        <v>-6.6060307976834043E-4</v>
      </c>
      <c r="Q15" s="48">
        <f t="shared" si="3"/>
        <v>1.0243487729766025</v>
      </c>
      <c r="R15" s="48">
        <f t="shared" si="4"/>
        <v>135.04207078977888</v>
      </c>
      <c r="S15" s="195">
        <f t="shared" si="13"/>
        <v>2.434877297660254E-2</v>
      </c>
      <c r="T15" s="48">
        <f t="shared" si="5"/>
        <v>1.3504207078977881</v>
      </c>
    </row>
    <row r="16" spans="1:20">
      <c r="A16" s="117"/>
      <c r="B16" s="119">
        <v>1960</v>
      </c>
      <c r="C16" s="223">
        <f>('Anual_1947-1989 (ref1987)'!G17/'Anual_1947-1989 (ref1987)'!B17)</f>
        <v>5.319550053415447E-2</v>
      </c>
      <c r="D16" s="223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6"/>
        <v>-6.2305192160489513E-2</v>
      </c>
      <c r="I16" s="48">
        <f>('Anual_1947-1989 (ref1987)'!AN17)</f>
        <v>1.0263577441984517</v>
      </c>
      <c r="J16" s="48">
        <f t="shared" si="7"/>
        <v>2.6016364530332615E-2</v>
      </c>
      <c r="K16" s="48">
        <f t="shared" si="8"/>
        <v>-3.6500983718730819E-3</v>
      </c>
      <c r="L16" s="48">
        <f t="shared" si="9"/>
        <v>-2.8038751441915685E-4</v>
      </c>
      <c r="M16" s="48">
        <f t="shared" si="10"/>
        <v>-3.9304858862922384E-3</v>
      </c>
      <c r="N16" s="48">
        <f t="shared" si="11"/>
        <v>0.99607722836313317</v>
      </c>
      <c r="O16" s="48">
        <f t="shared" si="2"/>
        <v>102.03304866637106</v>
      </c>
      <c r="P16" s="195">
        <f t="shared" si="12"/>
        <v>-3.9227716368668286E-3</v>
      </c>
      <c r="Q16" s="48">
        <f t="shared" si="3"/>
        <v>1.0203304866637106</v>
      </c>
      <c r="R16" s="48">
        <f t="shared" si="4"/>
        <v>137.78754180901035</v>
      </c>
      <c r="S16" s="195">
        <f t="shared" si="13"/>
        <v>2.0330486663710623E-2</v>
      </c>
      <c r="T16" s="48">
        <f t="shared" si="5"/>
        <v>1.3778754180901027</v>
      </c>
    </row>
    <row r="17" spans="1:20">
      <c r="A17" s="117"/>
      <c r="B17" s="119">
        <v>1961</v>
      </c>
      <c r="C17" s="223">
        <f>('Anual_1947-1989 (ref1987)'!G18/'Anual_1947-1989 (ref1987)'!B18)</f>
        <v>5.7943603851444286E-2</v>
      </c>
      <c r="D17" s="223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6"/>
        <v>-3.3522001415688973E-3</v>
      </c>
      <c r="I17" s="48">
        <f>('Anual_1947-1989 (ref1987)'!AN18)</f>
        <v>1.1192551517066782</v>
      </c>
      <c r="J17" s="48">
        <f t="shared" si="7"/>
        <v>0.11266342094869625</v>
      </c>
      <c r="K17" s="48">
        <f t="shared" si="8"/>
        <v>-2.0090289921692033E-4</v>
      </c>
      <c r="L17" s="48">
        <f t="shared" si="9"/>
        <v>-4.4796107452520738E-4</v>
      </c>
      <c r="M17" s="48">
        <f t="shared" si="10"/>
        <v>-6.4886397374212769E-4</v>
      </c>
      <c r="N17" s="48">
        <f t="shared" si="11"/>
        <v>0.9993513464929622</v>
      </c>
      <c r="O17" s="48">
        <f t="shared" si="2"/>
        <v>101.96686457151986</v>
      </c>
      <c r="P17" s="195">
        <f t="shared" si="12"/>
        <v>-6.4865350703779967E-4</v>
      </c>
      <c r="Q17" s="48">
        <f t="shared" si="3"/>
        <v>1.0196686457151987</v>
      </c>
      <c r="R17" s="48">
        <f t="shared" si="4"/>
        <v>140.49763615281989</v>
      </c>
      <c r="S17" s="195">
        <f t="shared" si="13"/>
        <v>1.9668645715198663E-2</v>
      </c>
      <c r="T17" s="48">
        <f t="shared" si="5"/>
        <v>1.4049763615281983</v>
      </c>
    </row>
    <row r="18" spans="1:20">
      <c r="A18" s="117"/>
      <c r="B18" s="119">
        <v>1962</v>
      </c>
      <c r="C18" s="223">
        <f>('Anual_1947-1989 (ref1987)'!G19/'Anual_1947-1989 (ref1987)'!B19)</f>
        <v>6.6611202061136299E-2</v>
      </c>
      <c r="D18" s="223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6"/>
        <v>-6.7171023122368931E-2</v>
      </c>
      <c r="I18" s="48">
        <f>('Anual_1947-1989 (ref1987)'!AN19)</f>
        <v>0.9098022150577133</v>
      </c>
      <c r="J18" s="48">
        <f t="shared" si="7"/>
        <v>-9.4528049184750759E-2</v>
      </c>
      <c r="K18" s="48">
        <f t="shared" si="8"/>
        <v>-4.9317819303566941E-3</v>
      </c>
      <c r="L18" s="48">
        <f t="shared" si="9"/>
        <v>1.2874851711242594E-3</v>
      </c>
      <c r="M18" s="48">
        <f t="shared" si="10"/>
        <v>-3.6442967592324347E-3</v>
      </c>
      <c r="N18" s="48">
        <f t="shared" si="11"/>
        <v>0.99636233563095666</v>
      </c>
      <c r="O18" s="48">
        <f t="shared" si="2"/>
        <v>101.59594334144498</v>
      </c>
      <c r="P18" s="195">
        <f t="shared" si="12"/>
        <v>-3.6376643690433363E-3</v>
      </c>
      <c r="Q18" s="48">
        <f t="shared" si="3"/>
        <v>1.0159594334144497</v>
      </c>
      <c r="R18" s="48">
        <f t="shared" si="4"/>
        <v>142.7398988218884</v>
      </c>
      <c r="S18" s="195">
        <f t="shared" si="13"/>
        <v>1.595943341444972E-2</v>
      </c>
      <c r="T18" s="48">
        <f t="shared" si="5"/>
        <v>1.4273989882188833</v>
      </c>
    </row>
    <row r="19" spans="1:20">
      <c r="A19" s="117"/>
      <c r="B19" s="119">
        <v>1963</v>
      </c>
      <c r="C19" s="223">
        <f>('Anual_1947-1989 (ref1987)'!G20/'Anual_1947-1989 (ref1987)'!B20)</f>
        <v>8.6447165777000262E-2</v>
      </c>
      <c r="D19" s="223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6"/>
        <v>-1.0548951470638907E-2</v>
      </c>
      <c r="I19" s="48">
        <f>('Anual_1947-1989 (ref1987)'!AN20)</f>
        <v>0.84934546264167066</v>
      </c>
      <c r="J19" s="48">
        <f t="shared" si="7"/>
        <v>-0.1632892700848855</v>
      </c>
      <c r="K19" s="48">
        <f t="shared" si="8"/>
        <v>-9.3180117544818778E-4</v>
      </c>
      <c r="L19" s="48">
        <f t="shared" si="9"/>
        <v>6.1527379388733679E-4</v>
      </c>
      <c r="M19" s="48">
        <f t="shared" si="10"/>
        <v>-3.1652738156085099E-4</v>
      </c>
      <c r="N19" s="48">
        <f t="shared" si="11"/>
        <v>0.99968352270794569</v>
      </c>
      <c r="O19" s="48">
        <f t="shared" si="2"/>
        <v>101.56379053241258</v>
      </c>
      <c r="P19" s="195">
        <f t="shared" si="12"/>
        <v>-3.1647729205419584E-4</v>
      </c>
      <c r="Q19" s="48">
        <f t="shared" si="3"/>
        <v>1.0156379053241258</v>
      </c>
      <c r="R19" s="48">
        <f t="shared" si="4"/>
        <v>144.97205184564038</v>
      </c>
      <c r="S19" s="195">
        <f t="shared" si="13"/>
        <v>1.5637905324125789E-2</v>
      </c>
      <c r="T19" s="48">
        <f t="shared" si="5"/>
        <v>1.4497205184564033</v>
      </c>
    </row>
    <row r="20" spans="1:20">
      <c r="A20" s="117"/>
      <c r="B20" s="119">
        <v>1964</v>
      </c>
      <c r="C20" s="223">
        <f>('Anual_1947-1989 (ref1987)'!G21/'Anual_1947-1989 (ref1987)'!B21)</f>
        <v>6.5198980681783508E-2</v>
      </c>
      <c r="D20" s="223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6"/>
        <v>0.20412947205626242</v>
      </c>
      <c r="I20" s="48">
        <f>('Anual_1947-1989 (ref1987)'!AN21)</f>
        <v>1.243162471205276</v>
      </c>
      <c r="J20" s="48">
        <f t="shared" si="7"/>
        <v>0.21765851292115823</v>
      </c>
      <c r="K20" s="48">
        <f t="shared" si="8"/>
        <v>1.2388980665300102E-2</v>
      </c>
      <c r="L20" s="48">
        <f t="shared" si="9"/>
        <v>1.9620619298100868E-3</v>
      </c>
      <c r="M20" s="48">
        <f t="shared" si="10"/>
        <v>1.4351042595110188E-2</v>
      </c>
      <c r="N20" s="48">
        <f t="shared" si="11"/>
        <v>1.0144545131846623</v>
      </c>
      <c r="O20" s="48">
        <f t="shared" si="2"/>
        <v>103.03184568174763</v>
      </c>
      <c r="P20" s="195">
        <f t="shared" si="12"/>
        <v>1.4454513184662288E-2</v>
      </c>
      <c r="Q20" s="48">
        <f t="shared" si="3"/>
        <v>1.0303184568174761</v>
      </c>
      <c r="R20" s="48">
        <f t="shared" si="4"/>
        <v>149.36738073926333</v>
      </c>
      <c r="S20" s="195">
        <f t="shared" si="13"/>
        <v>3.0318456817476136E-2</v>
      </c>
      <c r="T20" s="48">
        <f t="shared" si="5"/>
        <v>1.4936738073926328</v>
      </c>
    </row>
    <row r="21" spans="1:20">
      <c r="A21" s="117"/>
      <c r="B21" s="119">
        <v>1965</v>
      </c>
      <c r="C21" s="223">
        <f>('Anual_1947-1989 (ref1987)'!G22/'Anual_1947-1989 (ref1987)'!B22)</f>
        <v>7.6081758942384323E-2</v>
      </c>
      <c r="D21" s="223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6"/>
        <v>1.052212529403225E-2</v>
      </c>
      <c r="I21" s="48">
        <f>('Anual_1947-1989 (ref1987)'!AN22)</f>
        <v>0.98424915885504793</v>
      </c>
      <c r="J21" s="48">
        <f t="shared" si="7"/>
        <v>-1.5876203763635837E-2</v>
      </c>
      <c r="K21" s="48">
        <f t="shared" si="8"/>
        <v>6.8452267922406611E-4</v>
      </c>
      <c r="L21" s="48">
        <f t="shared" si="9"/>
        <v>-3.5010858611477647E-4</v>
      </c>
      <c r="M21" s="48">
        <f t="shared" si="10"/>
        <v>3.3441409310928965E-4</v>
      </c>
      <c r="N21" s="48">
        <f t="shared" si="11"/>
        <v>1.0003344700157357</v>
      </c>
      <c r="O21" s="48">
        <f t="shared" si="2"/>
        <v>103.06630674479408</v>
      </c>
      <c r="P21" s="195">
        <f t="shared" si="12"/>
        <v>3.3447001573572166E-4</v>
      </c>
      <c r="Q21" s="48">
        <f t="shared" si="3"/>
        <v>1.0306630674479407</v>
      </c>
      <c r="R21" s="48">
        <f t="shared" si="4"/>
        <v>153.94744280939358</v>
      </c>
      <c r="S21" s="195">
        <f t="shared" si="13"/>
        <v>3.0663067447940673E-2</v>
      </c>
      <c r="T21" s="48">
        <f t="shared" si="5"/>
        <v>1.5394744280939354</v>
      </c>
    </row>
    <row r="22" spans="1:20">
      <c r="A22" s="117"/>
      <c r="B22" s="119">
        <v>1966</v>
      </c>
      <c r="C22" s="223">
        <f>('Anual_1947-1989 (ref1987)'!G23/'Anual_1947-1989 (ref1987)'!B23)</f>
        <v>6.4890347035308729E-2</v>
      </c>
      <c r="D22" s="223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6"/>
        <v>-8.3788063413522545E-2</v>
      </c>
      <c r="I22" s="48">
        <f>('Anual_1947-1989 (ref1987)'!AN23)</f>
        <v>0.84357077686567694</v>
      </c>
      <c r="J22" s="48">
        <f t="shared" si="7"/>
        <v>-0.17011147196179185</v>
      </c>
      <c r="K22" s="48">
        <f t="shared" si="8"/>
        <v>-5.137588497062571E-3</v>
      </c>
      <c r="L22" s="48">
        <f t="shared" si="9"/>
        <v>-1.2159140711980149E-3</v>
      </c>
      <c r="M22" s="48">
        <f t="shared" si="10"/>
        <v>-6.3535025682605857E-3</v>
      </c>
      <c r="N22" s="48">
        <f t="shared" si="11"/>
        <v>0.99366663825169033</v>
      </c>
      <c r="O22" s="48">
        <f t="shared" si="2"/>
        <v>102.41355054011704</v>
      </c>
      <c r="P22" s="195">
        <f t="shared" si="12"/>
        <v>-6.3333617483096738E-3</v>
      </c>
      <c r="Q22" s="48">
        <f t="shared" si="3"/>
        <v>1.0241355054011703</v>
      </c>
      <c r="R22" s="48">
        <f t="shared" si="4"/>
        <v>157.66304214681605</v>
      </c>
      <c r="S22" s="195">
        <f t="shared" si="13"/>
        <v>2.4135505401170265E-2</v>
      </c>
      <c r="T22" s="48">
        <f t="shared" si="5"/>
        <v>1.5766304214681601</v>
      </c>
    </row>
    <row r="23" spans="1:20">
      <c r="A23" s="117"/>
      <c r="B23" s="119">
        <v>1967</v>
      </c>
      <c r="C23" s="223">
        <f>('Anual_1947-1989 (ref1987)'!G24/'Anual_1947-1989 (ref1987)'!B24)</f>
        <v>5.7231557203773722E-2</v>
      </c>
      <c r="D23" s="223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6"/>
        <v>-2.366841950754154E-2</v>
      </c>
      <c r="I23" s="48">
        <f>('Anual_1947-1989 (ref1987)'!AN24)</f>
        <v>0.95797577376988197</v>
      </c>
      <c r="J23" s="48">
        <f t="shared" si="7"/>
        <v>-4.2932789671447466E-2</v>
      </c>
      <c r="K23" s="48">
        <f t="shared" si="8"/>
        <v>-1.3610992342341093E-3</v>
      </c>
      <c r="L23" s="48">
        <f t="shared" si="9"/>
        <v>2.3649000507568197E-5</v>
      </c>
      <c r="M23" s="48">
        <f t="shared" si="10"/>
        <v>-1.3374502337265412E-3</v>
      </c>
      <c r="N23" s="48">
        <f t="shared" si="11"/>
        <v>0.9986634437542381</v>
      </c>
      <c r="O23" s="48">
        <f t="shared" si="2"/>
        <v>102.276669069492</v>
      </c>
      <c r="P23" s="195">
        <f t="shared" si="12"/>
        <v>-1.3365562457618996E-3</v>
      </c>
      <c r="Q23" s="48">
        <f t="shared" si="3"/>
        <v>1.0227666906949198</v>
      </c>
      <c r="R23" s="48">
        <f t="shared" si="4"/>
        <v>161.2525078613927</v>
      </c>
      <c r="S23" s="195">
        <f t="shared" si="13"/>
        <v>2.2766690694919767E-2</v>
      </c>
      <c r="T23" s="48">
        <f t="shared" si="5"/>
        <v>1.6125250786139267</v>
      </c>
    </row>
    <row r="24" spans="1:20">
      <c r="A24" s="117"/>
      <c r="B24" s="119">
        <v>1968</v>
      </c>
      <c r="C24" s="223">
        <f>('Anual_1947-1989 (ref1987)'!G25/'Anual_1947-1989 (ref1987)'!B25)</f>
        <v>5.9627857707235325E-2</v>
      </c>
      <c r="D24" s="223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6"/>
        <v>-5.0213168990753503E-2</v>
      </c>
      <c r="I24" s="48">
        <f>('Anual_1947-1989 (ref1987)'!AN25)</f>
        <v>1.018210970017162</v>
      </c>
      <c r="J24" s="48">
        <f t="shared" si="7"/>
        <v>1.804713635966694E-2</v>
      </c>
      <c r="K24" s="48">
        <f t="shared" si="8"/>
        <v>-3.1841508460477902E-3</v>
      </c>
      <c r="L24" s="48">
        <f t="shared" si="9"/>
        <v>-1.3660985385520347E-4</v>
      </c>
      <c r="M24" s="48">
        <f t="shared" si="10"/>
        <v>-3.3207606999029935E-3</v>
      </c>
      <c r="N24" s="48">
        <f t="shared" si="11"/>
        <v>0.9966847469277188</v>
      </c>
      <c r="O24" s="48">
        <f t="shared" si="2"/>
        <v>101.93759602813668</v>
      </c>
      <c r="P24" s="195">
        <f t="shared" si="12"/>
        <v>-3.315253072281199E-3</v>
      </c>
      <c r="Q24" s="48">
        <f t="shared" si="3"/>
        <v>1.0193759602813666</v>
      </c>
      <c r="R24" s="48">
        <f t="shared" si="4"/>
        <v>164.3769300489858</v>
      </c>
      <c r="S24" s="195">
        <f t="shared" si="13"/>
        <v>1.9375960281366567E-2</v>
      </c>
      <c r="T24" s="48">
        <f t="shared" si="5"/>
        <v>1.6437693004898577</v>
      </c>
    </row>
    <row r="25" spans="1:20">
      <c r="A25" s="117"/>
      <c r="B25" s="119">
        <v>1969</v>
      </c>
      <c r="C25" s="223">
        <f>('Anual_1947-1989 (ref1987)'!G26/'Anual_1947-1989 (ref1987)'!B26)</f>
        <v>6.7060105680317048E-2</v>
      </c>
      <c r="D25" s="223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6"/>
        <v>4.5956073858998352E-2</v>
      </c>
      <c r="I25" s="48">
        <f>('Anual_1947-1989 (ref1987)'!AN26)</f>
        <v>1.0576729278772743</v>
      </c>
      <c r="J25" s="48">
        <f t="shared" si="7"/>
        <v>5.6071143748966823E-2</v>
      </c>
      <c r="K25" s="48">
        <f t="shared" si="8"/>
        <v>3.0844447973705728E-3</v>
      </c>
      <c r="L25" s="48">
        <f t="shared" si="9"/>
        <v>-6.4070725684088641E-6</v>
      </c>
      <c r="M25" s="48">
        <f t="shared" si="10"/>
        <v>3.0780377248021641E-3</v>
      </c>
      <c r="N25" s="48">
        <f t="shared" si="11"/>
        <v>1.0030827797470461</v>
      </c>
      <c r="O25" s="48">
        <f t="shared" si="2"/>
        <v>102.25184718463478</v>
      </c>
      <c r="P25" s="195">
        <f t="shared" si="12"/>
        <v>3.0827797470460716E-3</v>
      </c>
      <c r="Q25" s="48">
        <f t="shared" si="3"/>
        <v>1.0225184718463476</v>
      </c>
      <c r="R25" s="48">
        <f t="shared" si="4"/>
        <v>168.07844732048292</v>
      </c>
      <c r="S25" s="195">
        <f t="shared" si="13"/>
        <v>2.2518471846347587E-2</v>
      </c>
      <c r="T25" s="48">
        <f t="shared" si="5"/>
        <v>1.6807844732048289</v>
      </c>
    </row>
    <row r="26" spans="1:20">
      <c r="A26" s="117"/>
      <c r="B26" s="119">
        <v>1970</v>
      </c>
      <c r="C26" s="223">
        <f>('Anual_1947-1989 (ref1987)'!G27/'Anual_1947-1989 (ref1987)'!B27)</f>
        <v>7.0298117189823039E-2</v>
      </c>
      <c r="D26" s="223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6"/>
        <v>9.4803772040797638E-2</v>
      </c>
      <c r="I26" s="48">
        <f>('Anual_1947-1989 (ref1987)'!AN27)</f>
        <v>1.0696721862749006</v>
      </c>
      <c r="J26" s="48">
        <f t="shared" si="7"/>
        <v>6.7352233566178865E-2</v>
      </c>
      <c r="K26" s="48">
        <f t="shared" si="8"/>
        <v>6.8635842819539548E-3</v>
      </c>
      <c r="L26" s="48">
        <f t="shared" si="9"/>
        <v>-2.8283630526478509E-4</v>
      </c>
      <c r="M26" s="48">
        <f t="shared" si="10"/>
        <v>6.5807479766891702E-3</v>
      </c>
      <c r="N26" s="48">
        <f t="shared" si="11"/>
        <v>1.0066024486748142</v>
      </c>
      <c r="O26" s="48">
        <f t="shared" si="2"/>
        <v>102.92695975757628</v>
      </c>
      <c r="P26" s="195">
        <f t="shared" si="12"/>
        <v>6.6024486748141875E-3</v>
      </c>
      <c r="Q26" s="48">
        <f t="shared" si="3"/>
        <v>1.0292695975757626</v>
      </c>
      <c r="R26" s="48">
        <f t="shared" si="4"/>
        <v>172.99803583471248</v>
      </c>
      <c r="S26" s="195">
        <f t="shared" si="13"/>
        <v>2.926959757576264E-2</v>
      </c>
      <c r="T26" s="48">
        <f t="shared" si="5"/>
        <v>1.7299803583471245</v>
      </c>
    </row>
    <row r="27" spans="1:20">
      <c r="A27" s="117"/>
      <c r="B27" s="119">
        <v>1971</v>
      </c>
      <c r="C27" s="223">
        <f>('Anual_1947-1989 (ref1987)'!G28/'Anual_1947-1989 (ref1987)'!B28)</f>
        <v>6.4573173983102819E-2</v>
      </c>
      <c r="D27" s="223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6"/>
        <v>-5.9313654450506972E-2</v>
      </c>
      <c r="I27" s="48">
        <f>('Anual_1947-1989 (ref1987)'!AN28)</f>
        <v>0.98997358668976243</v>
      </c>
      <c r="J27" s="48">
        <f t="shared" si="7"/>
        <v>-1.0077016320773024E-2</v>
      </c>
      <c r="K27" s="48">
        <f t="shared" si="8"/>
        <v>-4.3450259051405022E-3</v>
      </c>
      <c r="L27" s="48">
        <f t="shared" si="9"/>
        <v>1.7497521449616989E-4</v>
      </c>
      <c r="M27" s="48">
        <f t="shared" si="10"/>
        <v>-4.1700506906443323E-3</v>
      </c>
      <c r="N27" s="48">
        <f t="shared" si="11"/>
        <v>0.99583863189759969</v>
      </c>
      <c r="O27" s="48">
        <f t="shared" si="2"/>
        <v>102.49864279036407</v>
      </c>
      <c r="P27" s="195">
        <f t="shared" si="12"/>
        <v>-4.1613681024001981E-3</v>
      </c>
      <c r="Q27" s="48">
        <f t="shared" si="3"/>
        <v>1.0249864279036405</v>
      </c>
      <c r="R27" s="48">
        <f t="shared" si="4"/>
        <v>177.32063878456793</v>
      </c>
      <c r="S27" s="195">
        <f t="shared" si="13"/>
        <v>2.4986427903640474E-2</v>
      </c>
      <c r="T27" s="48">
        <f t="shared" si="5"/>
        <v>1.773206387845679</v>
      </c>
    </row>
    <row r="28" spans="1:20">
      <c r="A28" s="117"/>
      <c r="B28" s="119">
        <v>1972</v>
      </c>
      <c r="C28" s="223">
        <f>('Anual_1947-1989 (ref1987)'!G29/'Anual_1947-1989 (ref1987)'!B29)</f>
        <v>7.2718974061046174E-2</v>
      </c>
      <c r="D28" s="223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6"/>
        <v>4.2857421193259124E-3</v>
      </c>
      <c r="I28" s="48">
        <f>('Anual_1947-1989 (ref1987)'!AN29)</f>
        <v>1.0087018630210982</v>
      </c>
      <c r="J28" s="48">
        <f t="shared" si="7"/>
        <v>8.6642200295575424E-3</v>
      </c>
      <c r="K28" s="48">
        <f t="shared" si="8"/>
        <v>3.4567921549725388E-4</v>
      </c>
      <c r="L28" s="48">
        <f t="shared" si="9"/>
        <v>-1.375702381983106E-4</v>
      </c>
      <c r="M28" s="48">
        <f t="shared" si="10"/>
        <v>2.0810897729894328E-4</v>
      </c>
      <c r="N28" s="48">
        <f t="shared" si="11"/>
        <v>1.0002081306334745</v>
      </c>
      <c r="O28" s="48">
        <f t="shared" si="2"/>
        <v>102.5199758978183</v>
      </c>
      <c r="P28" s="195">
        <f t="shared" si="12"/>
        <v>2.0813063347446814E-4</v>
      </c>
      <c r="Q28" s="48">
        <f t="shared" si="3"/>
        <v>1.0251997589781827</v>
      </c>
      <c r="R28" s="48">
        <f t="shared" si="4"/>
        <v>181.78907614379645</v>
      </c>
      <c r="S28" s="195">
        <f t="shared" si="13"/>
        <v>2.5199758978182718E-2</v>
      </c>
      <c r="T28" s="48">
        <f t="shared" si="5"/>
        <v>1.817890761437964</v>
      </c>
    </row>
    <row r="29" spans="1:20">
      <c r="A29" s="117"/>
      <c r="B29" s="119">
        <v>1973</v>
      </c>
      <c r="C29" s="223">
        <f>('Anual_1947-1989 (ref1987)'!G30/'Anual_1947-1989 (ref1987)'!B30)</f>
        <v>7.8447270591648521E-2</v>
      </c>
      <c r="D29" s="223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6"/>
        <v>0.11206906975875379</v>
      </c>
      <c r="I29" s="48">
        <f>('Anual_1947-1989 (ref1987)'!AN30)</f>
        <v>1.0277985285538969</v>
      </c>
      <c r="J29" s="48">
        <f t="shared" si="7"/>
        <v>2.7419163928632341E-2</v>
      </c>
      <c r="K29" s="48">
        <f t="shared" si="8"/>
        <v>9.4452051335368967E-3</v>
      </c>
      <c r="L29" s="48">
        <f t="shared" si="9"/>
        <v>-3.1986883926195568E-4</v>
      </c>
      <c r="M29" s="48">
        <f t="shared" si="10"/>
        <v>9.1253362942749407E-3</v>
      </c>
      <c r="N29" s="48">
        <f t="shared" si="11"/>
        <v>1.0091670991121087</v>
      </c>
      <c r="O29" s="48">
        <f t="shared" si="2"/>
        <v>103.45978667784459</v>
      </c>
      <c r="P29" s="195">
        <f t="shared" si="12"/>
        <v>9.1670991121086676E-3</v>
      </c>
      <c r="Q29" s="48">
        <f t="shared" si="3"/>
        <v>1.0345978667784457</v>
      </c>
      <c r="R29" s="48">
        <f t="shared" si="4"/>
        <v>188.07859038199624</v>
      </c>
      <c r="S29" s="195">
        <f t="shared" si="13"/>
        <v>3.4597866778445674E-2</v>
      </c>
      <c r="T29" s="48">
        <f t="shared" si="5"/>
        <v>1.8807859038199619</v>
      </c>
    </row>
    <row r="30" spans="1:20">
      <c r="A30" s="117"/>
      <c r="B30" s="119">
        <v>1974</v>
      </c>
      <c r="C30" s="223">
        <f>('Anual_1947-1989 (ref1987)'!G31/'Anual_1947-1989 (ref1987)'!B31)</f>
        <v>7.6729601302119338E-2</v>
      </c>
      <c r="D30" s="223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6"/>
        <v>-0.18258499736672676</v>
      </c>
      <c r="I30" s="48">
        <f>('Anual_1947-1989 (ref1987)'!AN31)</f>
        <v>1.107535558489315</v>
      </c>
      <c r="J30" s="48">
        <f t="shared" si="7"/>
        <v>0.10213732940983011</v>
      </c>
      <c r="K30" s="48">
        <f t="shared" si="8"/>
        <v>-1.9141947865193153E-2</v>
      </c>
      <c r="L30" s="48">
        <f t="shared" si="9"/>
        <v>-5.741947571492878E-3</v>
      </c>
      <c r="M30" s="48">
        <f t="shared" si="10"/>
        <v>-2.4883895436686031E-2</v>
      </c>
      <c r="N30" s="48">
        <f t="shared" si="11"/>
        <v>0.97542315653373923</v>
      </c>
      <c r="O30" s="48">
        <f t="shared" si="2"/>
        <v>100.91707169561047</v>
      </c>
      <c r="P30" s="195">
        <f t="shared" si="12"/>
        <v>-2.4576843466260767E-2</v>
      </c>
      <c r="Q30" s="48">
        <f t="shared" si="3"/>
        <v>1.0091707169561046</v>
      </c>
      <c r="R30" s="48">
        <f t="shared" si="4"/>
        <v>189.80340589989265</v>
      </c>
      <c r="S30" s="195">
        <f t="shared" si="13"/>
        <v>9.1707169561046076E-3</v>
      </c>
      <c r="T30" s="48">
        <f t="shared" si="5"/>
        <v>1.8980340589989262</v>
      </c>
    </row>
    <row r="31" spans="1:20">
      <c r="A31" s="117"/>
      <c r="B31" s="119">
        <v>1975</v>
      </c>
      <c r="C31" s="223">
        <f>('Anual_1947-1989 (ref1987)'!G32/'Anual_1947-1989 (ref1987)'!B32)</f>
        <v>7.2179830062000003E-2</v>
      </c>
      <c r="D31" s="223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6"/>
        <v>-4.7136743555714913E-2</v>
      </c>
      <c r="I31" s="48">
        <f>('Anual_1947-1989 (ref1987)'!AN32)</f>
        <v>0.93704030731382648</v>
      </c>
      <c r="J31" s="48">
        <f t="shared" si="7"/>
        <v>-6.5028980258236516E-2</v>
      </c>
      <c r="K31" s="48">
        <f t="shared" si="8"/>
        <v>-4.2975010571292063E-3</v>
      </c>
      <c r="L31" s="48">
        <f t="shared" si="9"/>
        <v>2.4699445811949029E-3</v>
      </c>
      <c r="M31" s="48">
        <f t="shared" si="10"/>
        <v>-1.8275564759343034E-3</v>
      </c>
      <c r="N31" s="48">
        <f t="shared" si="11"/>
        <v>0.99817411248853827</v>
      </c>
      <c r="O31" s="48">
        <f t="shared" si="2"/>
        <v>100.73280847470816</v>
      </c>
      <c r="P31" s="195">
        <f t="shared" si="12"/>
        <v>-1.8258875114618434E-3</v>
      </c>
      <c r="Q31" s="48">
        <f t="shared" si="3"/>
        <v>1.0073280847470816</v>
      </c>
      <c r="R31" s="48">
        <f t="shared" si="4"/>
        <v>191.19430134361178</v>
      </c>
      <c r="S31" s="195">
        <f t="shared" si="13"/>
        <v>7.3280847470815758E-3</v>
      </c>
      <c r="T31" s="48">
        <f t="shared" si="5"/>
        <v>1.9119430134361175</v>
      </c>
    </row>
    <row r="32" spans="1:20">
      <c r="A32" s="117"/>
      <c r="B32" s="119">
        <v>1976</v>
      </c>
      <c r="C32" s="223">
        <f>('Anual_1947-1989 (ref1987)'!G33/'Anual_1947-1989 (ref1987)'!B33)</f>
        <v>7.0131939587136941E-2</v>
      </c>
      <c r="D32" s="223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6"/>
        <v>0.1089407948707125</v>
      </c>
      <c r="I32" s="48">
        <f>('Anual_1947-1989 (ref1987)'!AN33)</f>
        <v>1.0368342441174039</v>
      </c>
      <c r="J32" s="48">
        <f t="shared" si="7"/>
        <v>3.6172074733058411E-2</v>
      </c>
      <c r="K32" s="48">
        <f t="shared" si="8"/>
        <v>8.941647784297152E-3</v>
      </c>
      <c r="L32" s="48">
        <f t="shared" si="9"/>
        <v>-8.6423104840196942E-4</v>
      </c>
      <c r="M32" s="48">
        <f t="shared" si="10"/>
        <v>8.0774167358951821E-3</v>
      </c>
      <c r="N32" s="48">
        <f t="shared" si="11"/>
        <v>1.0081101270788337</v>
      </c>
      <c r="O32" s="48">
        <f t="shared" si="2"/>
        <v>101.54976435244586</v>
      </c>
      <c r="P32" s="195">
        <f t="shared" si="12"/>
        <v>8.1101270788337398E-3</v>
      </c>
      <c r="Q32" s="48">
        <f t="shared" si="3"/>
        <v>1.0154976435244587</v>
      </c>
      <c r="R32" s="48">
        <f t="shared" si="4"/>
        <v>194.15736246974302</v>
      </c>
      <c r="S32" s="195">
        <f t="shared" si="13"/>
        <v>1.5497643524458704E-2</v>
      </c>
      <c r="T32" s="48">
        <f t="shared" si="5"/>
        <v>1.9415736246974298</v>
      </c>
    </row>
    <row r="33" spans="1:20">
      <c r="A33" s="117"/>
      <c r="B33" s="119">
        <v>1977</v>
      </c>
      <c r="C33" s="223">
        <f>('Anual_1947-1989 (ref1987)'!G34/'Anual_1947-1989 (ref1987)'!B34)</f>
        <v>7.2452708524399737E-2</v>
      </c>
      <c r="D33" s="223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6"/>
        <v>0.15439039772202032</v>
      </c>
      <c r="I33" s="48">
        <f>('Anual_1947-1989 (ref1987)'!AN34)</f>
        <v>1.0629794092505223</v>
      </c>
      <c r="J33" s="48">
        <f t="shared" si="7"/>
        <v>6.1075728758770438E-2</v>
      </c>
      <c r="K33" s="48">
        <f t="shared" si="8"/>
        <v>1.1699093456863133E-2</v>
      </c>
      <c r="L33" s="48">
        <f t="shared" si="9"/>
        <v>-4.0595018189148866E-4</v>
      </c>
      <c r="M33" s="48">
        <f t="shared" si="10"/>
        <v>1.1293143274971645E-2</v>
      </c>
      <c r="N33" s="48">
        <f t="shared" si="11"/>
        <v>1.0113571515420676</v>
      </c>
      <c r="O33" s="48">
        <f t="shared" si="2"/>
        <v>102.70308041525784</v>
      </c>
      <c r="P33" s="195">
        <f t="shared" si="12"/>
        <v>1.1357151542067623E-2</v>
      </c>
      <c r="Q33" s="48">
        <f t="shared" si="3"/>
        <v>1.0270308041525786</v>
      </c>
      <c r="R33" s="48">
        <f t="shared" si="4"/>
        <v>199.40559210944386</v>
      </c>
      <c r="S33" s="195">
        <f t="shared" si="13"/>
        <v>2.7030804152578636E-2</v>
      </c>
      <c r="T33" s="48">
        <f t="shared" si="5"/>
        <v>1.9940559210944382</v>
      </c>
    </row>
    <row r="34" spans="1:20">
      <c r="A34" s="117"/>
      <c r="B34" s="119">
        <v>1978</v>
      </c>
      <c r="C34" s="223">
        <f>('Anual_1947-1989 (ref1987)'!G35/'Anual_1947-1989 (ref1987)'!B35)</f>
        <v>6.6929654136610089E-2</v>
      </c>
      <c r="D34" s="223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6"/>
        <v>-0.147061209155332</v>
      </c>
      <c r="I34" s="48">
        <f>('Anual_1947-1989 (ref1987)'!AN35)</f>
        <v>0.92063938452692451</v>
      </c>
      <c r="J34" s="48">
        <f t="shared" si="7"/>
        <v>-8.2686867146588239E-2</v>
      </c>
      <c r="K34" s="48">
        <f t="shared" si="8"/>
        <v>-1.0719188468494041E-2</v>
      </c>
      <c r="L34" s="48">
        <f t="shared" si="9"/>
        <v>9.8556875206213439E-4</v>
      </c>
      <c r="M34" s="48">
        <f t="shared" si="10"/>
        <v>-9.7336197164319075E-3</v>
      </c>
      <c r="N34" s="48">
        <f t="shared" si="11"/>
        <v>0.99031359863395141</v>
      </c>
      <c r="O34" s="48">
        <f t="shared" si="2"/>
        <v>101.70825715682609</v>
      </c>
      <c r="P34" s="195">
        <f t="shared" si="12"/>
        <v>-9.6864013660485915E-3</v>
      </c>
      <c r="Q34" s="48">
        <f t="shared" si="3"/>
        <v>1.0170825715682612</v>
      </c>
      <c r="R34" s="48">
        <f t="shared" si="4"/>
        <v>202.81195240776495</v>
      </c>
      <c r="S34" s="195">
        <f t="shared" si="13"/>
        <v>1.7082571568261207E-2</v>
      </c>
      <c r="T34" s="48">
        <f t="shared" si="5"/>
        <v>2.0281195240776491</v>
      </c>
    </row>
    <row r="35" spans="1:20">
      <c r="A35" s="117"/>
      <c r="B35" s="119">
        <v>1979</v>
      </c>
      <c r="C35" s="223">
        <f>('Anual_1947-1989 (ref1987)'!G36/'Anual_1947-1989 (ref1987)'!B36)</f>
        <v>7.2407634768658552E-2</v>
      </c>
      <c r="D35" s="223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6"/>
        <v>-8.1968660919240599E-2</v>
      </c>
      <c r="I35" s="48">
        <f>('Anual_1947-1989 (ref1987)'!AN36)</f>
        <v>1.1034972134223004</v>
      </c>
      <c r="J35" s="48">
        <f t="shared" si="7"/>
        <v>9.8484421493795035E-2</v>
      </c>
      <c r="K35" s="48">
        <f t="shared" si="8"/>
        <v>-6.7898123553457642E-3</v>
      </c>
      <c r="L35" s="48">
        <f t="shared" si="9"/>
        <v>-2.0537178688430861E-3</v>
      </c>
      <c r="M35" s="48">
        <f t="shared" si="10"/>
        <v>-8.8435302241888503E-3</v>
      </c>
      <c r="N35" s="48">
        <f t="shared" si="11"/>
        <v>0.99119545877111992</v>
      </c>
      <c r="O35" s="48">
        <f t="shared" si="2"/>
        <v>100.81276261337128</v>
      </c>
      <c r="P35" s="195">
        <f t="shared" si="12"/>
        <v>-8.8045412288800806E-3</v>
      </c>
      <c r="Q35" s="48">
        <f t="shared" si="3"/>
        <v>1.0081276261337131</v>
      </c>
      <c r="R35" s="48">
        <f t="shared" si="4"/>
        <v>204.46033213238368</v>
      </c>
      <c r="S35" s="195">
        <f t="shared" si="13"/>
        <v>8.1276261337130951E-3</v>
      </c>
      <c r="T35" s="48">
        <f t="shared" si="5"/>
        <v>2.0446033213238364</v>
      </c>
    </row>
    <row r="36" spans="1:20">
      <c r="A36" s="117"/>
      <c r="B36" s="119">
        <v>1980</v>
      </c>
      <c r="C36" s="223">
        <f>('Anual_1947-1989 (ref1987)'!G37/'Anual_1947-1989 (ref1987)'!B37)</f>
        <v>8.9624031584755945E-2</v>
      </c>
      <c r="D36" s="223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6"/>
        <v>-0.21547693357735936</v>
      </c>
      <c r="I36" s="48">
        <f>('Anual_1947-1989 (ref1987)'!AN37)</f>
        <v>1.2044083496128026</v>
      </c>
      <c r="J36" s="48">
        <f t="shared" si="7"/>
        <v>0.18598845019257931</v>
      </c>
      <c r="K36" s="48">
        <f t="shared" si="8"/>
        <v>-2.171513331548806E-2</v>
      </c>
      <c r="L36" s="48">
        <f t="shared" si="9"/>
        <v>-4.1486714459538004E-3</v>
      </c>
      <c r="M36" s="48">
        <f t="shared" si="10"/>
        <v>-2.5863804761441862E-2</v>
      </c>
      <c r="N36" s="48">
        <f t="shared" si="11"/>
        <v>0.97446779844566489</v>
      </c>
      <c r="O36" s="48">
        <f t="shared" si="2"/>
        <v>98.238790839077339</v>
      </c>
      <c r="P36" s="195">
        <f t="shared" si="12"/>
        <v>-2.553220155433511E-2</v>
      </c>
      <c r="Q36" s="48">
        <f t="shared" si="3"/>
        <v>0.98238790839077372</v>
      </c>
      <c r="R36" s="48">
        <f t="shared" si="4"/>
        <v>200.85935803241532</v>
      </c>
      <c r="S36" s="195">
        <f t="shared" si="13"/>
        <v>-1.7612091609226277E-2</v>
      </c>
      <c r="T36" s="48">
        <f t="shared" si="5"/>
        <v>2.0085935803241526</v>
      </c>
    </row>
    <row r="37" spans="1:20">
      <c r="A37" s="117"/>
      <c r="B37" s="119">
        <v>1981</v>
      </c>
      <c r="C37" s="223">
        <f>('Anual_1947-1989 (ref1987)'!G38/'Anual_1947-1989 (ref1987)'!B38)</f>
        <v>9.6228364440925265E-2</v>
      </c>
      <c r="D37" s="223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6"/>
        <v>-0.1265801975173533</v>
      </c>
      <c r="I37" s="48">
        <f>('Anual_1947-1989 (ref1987)'!AN38)</f>
        <v>0.89143680077687193</v>
      </c>
      <c r="J37" s="48">
        <f t="shared" si="7"/>
        <v>-0.11492073507586663</v>
      </c>
      <c r="K37" s="48">
        <f t="shared" si="8"/>
        <v>-1.2425693283400086E-2</v>
      </c>
      <c r="L37" s="48">
        <f t="shared" si="9"/>
        <v>4.4502509607661448E-4</v>
      </c>
      <c r="M37" s="48">
        <f t="shared" si="10"/>
        <v>-1.1980668187323473E-2</v>
      </c>
      <c r="N37" s="48">
        <f t="shared" si="11"/>
        <v>0.98809081426382628</v>
      </c>
      <c r="O37" s="48">
        <f t="shared" si="2"/>
        <v>97.068846832477647</v>
      </c>
      <c r="P37" s="195">
        <f t="shared" si="12"/>
        <v>-1.1909185736173722E-2</v>
      </c>
      <c r="Q37" s="48">
        <f t="shared" si="3"/>
        <v>0.97068846832477673</v>
      </c>
      <c r="R37" s="48">
        <f t="shared" si="4"/>
        <v>194.97186259718316</v>
      </c>
      <c r="S37" s="195">
        <f t="shared" si="13"/>
        <v>-2.9311531675223268E-2</v>
      </c>
      <c r="T37" s="48">
        <f t="shared" si="5"/>
        <v>1.9497186259718311</v>
      </c>
    </row>
    <row r="38" spans="1:20">
      <c r="A38" s="117"/>
      <c r="B38" s="119">
        <v>1982</v>
      </c>
      <c r="C38" s="223">
        <f>('Anual_1947-1989 (ref1987)'!G39/'Anual_1947-1989 (ref1987)'!B39)</f>
        <v>7.9004586579844618E-2</v>
      </c>
      <c r="D38" s="223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6"/>
        <v>-2.8271876868176546E-2</v>
      </c>
      <c r="I38" s="48">
        <f>('Anual_1947-1989 (ref1987)'!AN39)</f>
        <v>0.92233425097788568</v>
      </c>
      <c r="J38" s="48">
        <f t="shared" si="7"/>
        <v>-8.0847592947423622E-2</v>
      </c>
      <c r="K38" s="48">
        <f t="shared" si="8"/>
        <v>-2.3311758415079389E-3</v>
      </c>
      <c r="L38" s="48">
        <f t="shared" si="9"/>
        <v>5.5801952695796932E-4</v>
      </c>
      <c r="M38" s="48">
        <f t="shared" si="10"/>
        <v>-1.7731563145499695E-3</v>
      </c>
      <c r="N38" s="48">
        <f t="shared" si="11"/>
        <v>0.99822841479836111</v>
      </c>
      <c r="O38" s="48">
        <f t="shared" si="2"/>
        <v>96.896881099889072</v>
      </c>
      <c r="P38" s="195">
        <f t="shared" si="12"/>
        <v>-1.7715852016388922E-3</v>
      </c>
      <c r="Q38" s="48">
        <f t="shared" si="3"/>
        <v>0.96896881099889098</v>
      </c>
      <c r="R38" s="48">
        <f t="shared" si="4"/>
        <v>188.92165387903171</v>
      </c>
      <c r="S38" s="195">
        <f t="shared" si="13"/>
        <v>-3.1031189001109016E-2</v>
      </c>
      <c r="T38" s="48">
        <f t="shared" si="5"/>
        <v>1.8892165387903166</v>
      </c>
    </row>
    <row r="39" spans="1:20">
      <c r="A39" s="117"/>
      <c r="B39" s="119">
        <v>1983</v>
      </c>
      <c r="C39" s="223">
        <f>('Anual_1947-1989 (ref1987)'!G40/'Anual_1947-1989 (ref1987)'!B40)</f>
        <v>0.12243759810069144</v>
      </c>
      <c r="D39" s="223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6"/>
        <v>-1.0615795088757035E-2</v>
      </c>
      <c r="I39" s="48">
        <f>('Anual_1947-1989 (ref1987)'!AN40)</f>
        <v>1.3340488412569058</v>
      </c>
      <c r="J39" s="48">
        <f t="shared" si="7"/>
        <v>0.28821855945956693</v>
      </c>
      <c r="K39" s="48">
        <f t="shared" si="8"/>
        <v>-1.1624486251923549E-3</v>
      </c>
      <c r="L39" s="48">
        <f t="shared" si="9"/>
        <v>7.4566766564329173E-3</v>
      </c>
      <c r="M39" s="48">
        <f t="shared" si="10"/>
        <v>6.2942280312405629E-3</v>
      </c>
      <c r="N39" s="48">
        <f t="shared" si="11"/>
        <v>1.0063140783100348</v>
      </c>
      <c r="O39" s="48">
        <f t="shared" si="2"/>
        <v>97.508695595151906</v>
      </c>
      <c r="P39" s="195">
        <f t="shared" si="12"/>
        <v>6.3140783100348319E-3</v>
      </c>
      <c r="Q39" s="48">
        <f t="shared" si="3"/>
        <v>0.97508695595151929</v>
      </c>
      <c r="R39" s="48">
        <f t="shared" si="4"/>
        <v>184.21504039423155</v>
      </c>
      <c r="S39" s="195">
        <f t="shared" si="13"/>
        <v>-2.4913044048480826E-2</v>
      </c>
      <c r="T39" s="48">
        <f t="shared" si="5"/>
        <v>1.8421504039423151</v>
      </c>
    </row>
    <row r="40" spans="1:20">
      <c r="A40" s="117"/>
      <c r="B40" s="119">
        <v>1984</v>
      </c>
      <c r="C40" s="223">
        <f>('Anual_1947-1989 (ref1987)'!G41/'Anual_1947-1989 (ref1987)'!B41)</f>
        <v>0.15035384506617777</v>
      </c>
      <c r="D40" s="223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6"/>
        <v>5.798211840573373E-2</v>
      </c>
      <c r="I40" s="48">
        <f>('Anual_1947-1989 (ref1987)'!AN41)</f>
        <v>1.0778310636266291</v>
      </c>
      <c r="J40" s="48">
        <f t="shared" si="7"/>
        <v>7.495074742929321E-2</v>
      </c>
      <c r="K40" s="48">
        <f t="shared" si="8"/>
        <v>6.9085496264541307E-3</v>
      </c>
      <c r="L40" s="48">
        <f t="shared" si="9"/>
        <v>4.677554162208517E-3</v>
      </c>
      <c r="M40" s="48">
        <f t="shared" si="10"/>
        <v>1.1586103788662648E-2</v>
      </c>
      <c r="N40" s="48">
        <f t="shared" si="11"/>
        <v>1.011653482657247</v>
      </c>
      <c r="O40" s="48">
        <f t="shared" si="2"/>
        <v>98.64501148820078</v>
      </c>
      <c r="P40" s="195">
        <f t="shared" si="12"/>
        <v>1.1653482657246972E-2</v>
      </c>
      <c r="Q40" s="48">
        <f t="shared" si="3"/>
        <v>0.98645011488200807</v>
      </c>
      <c r="R40" s="48">
        <f t="shared" si="4"/>
        <v>181.71894775988346</v>
      </c>
      <c r="S40" s="195">
        <f t="shared" si="13"/>
        <v>-1.3549885117991933E-2</v>
      </c>
      <c r="T40" s="48">
        <f t="shared" si="5"/>
        <v>1.8171894775988342</v>
      </c>
    </row>
    <row r="41" spans="1:20">
      <c r="A41" s="117"/>
      <c r="B41" s="119">
        <v>1985</v>
      </c>
      <c r="C41" s="223">
        <f>('Anual_1947-1989 (ref1987)'!G42/'Anual_1947-1989 (ref1987)'!B42)</f>
        <v>0.12948580675401197</v>
      </c>
      <c r="D41" s="223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6"/>
        <v>-4.1867338355646981E-2</v>
      </c>
      <c r="I41" s="48">
        <f>('Anual_1947-1989 (ref1987)'!AN42)</f>
        <v>0.90540785850727701</v>
      </c>
      <c r="J41" s="48">
        <f t="shared" si="7"/>
        <v>-9.9369764420777107E-2</v>
      </c>
      <c r="K41" s="48">
        <f t="shared" si="8"/>
        <v>-4.2808800084248753E-3</v>
      </c>
      <c r="L41" s="48">
        <f t="shared" si="9"/>
        <v>-5.4130940872397105E-3</v>
      </c>
      <c r="M41" s="48">
        <f t="shared" si="10"/>
        <v>-9.6939740956645849E-3</v>
      </c>
      <c r="N41" s="48">
        <f t="shared" si="11"/>
        <v>0.99035286100960906</v>
      </c>
      <c r="O41" s="48">
        <f t="shared" si="2"/>
        <v>97.693369351665396</v>
      </c>
      <c r="P41" s="195">
        <f t="shared" si="12"/>
        <v>-9.6471389903909355E-3</v>
      </c>
      <c r="Q41" s="48">
        <f t="shared" si="3"/>
        <v>0.97693369351665427</v>
      </c>
      <c r="R41" s="48">
        <f t="shared" si="4"/>
        <v>177.52736281702289</v>
      </c>
      <c r="S41" s="195">
        <f t="shared" si="13"/>
        <v>-2.3066306483345733E-2</v>
      </c>
      <c r="T41" s="48">
        <f t="shared" si="5"/>
        <v>1.7752736281702286</v>
      </c>
    </row>
    <row r="42" spans="1:20">
      <c r="A42" s="117"/>
      <c r="B42" s="119">
        <v>1986</v>
      </c>
      <c r="C42" s="223">
        <f>('Anual_1947-1989 (ref1987)'!G43/'Anual_1947-1989 (ref1987)'!B43)</f>
        <v>9.2173003191722919E-2</v>
      </c>
      <c r="D42" s="223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6"/>
        <v>0.23961387035246043</v>
      </c>
      <c r="I42" s="48">
        <f>('Anual_1947-1989 (ref1987)'!AN43)</f>
        <v>0.82556811833940769</v>
      </c>
      <c r="J42" s="48">
        <f t="shared" si="7"/>
        <v>-0.19168350135293091</v>
      </c>
      <c r="K42" s="48">
        <f t="shared" si="8"/>
        <v>1.9002192453665377E-2</v>
      </c>
      <c r="L42" s="48">
        <f t="shared" si="9"/>
        <v>-4.9337846453984526E-3</v>
      </c>
      <c r="M42" s="48">
        <f t="shared" si="10"/>
        <v>1.4068407808266924E-2</v>
      </c>
      <c r="N42" s="48">
        <f t="shared" si="11"/>
        <v>1.0141678335642912</v>
      </c>
      <c r="O42" s="48">
        <f t="shared" si="2"/>
        <v>99.077472748974614</v>
      </c>
      <c r="P42" s="195">
        <f t="shared" si="12"/>
        <v>1.4167833564291188E-2</v>
      </c>
      <c r="Q42" s="48">
        <f t="shared" si="3"/>
        <v>0.99077472748974649</v>
      </c>
      <c r="R42" s="48">
        <f t="shared" si="4"/>
        <v>175.8896245170092</v>
      </c>
      <c r="S42" s="195">
        <f t="shared" si="13"/>
        <v>-9.2252725102536237E-3</v>
      </c>
      <c r="T42" s="48">
        <f t="shared" si="5"/>
        <v>1.7588962451700918</v>
      </c>
    </row>
    <row r="43" spans="1:20">
      <c r="A43" s="117"/>
      <c r="B43" s="119">
        <v>1987</v>
      </c>
      <c r="C43" s="223">
        <f>('Anual_1947-1989 (ref1987)'!G44/'Anual_1947-1989 (ref1987)'!B44)</f>
        <v>9.8284524863357078E-2</v>
      </c>
      <c r="D43" s="223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6"/>
        <v>-0.1148723434821404</v>
      </c>
      <c r="I43" s="48">
        <f>('Anual_1947-1989 (ref1987)'!AN44)</f>
        <v>0.98649731047763256</v>
      </c>
      <c r="J43" s="48">
        <f t="shared" si="7"/>
        <v>-1.3594679850976094E-2</v>
      </c>
      <c r="K43" s="48">
        <f t="shared" si="8"/>
        <v>-9.3404827700444074E-3</v>
      </c>
      <c r="L43" s="48">
        <f t="shared" si="9"/>
        <v>-4.6147616014721954E-4</v>
      </c>
      <c r="M43" s="48">
        <f t="shared" si="10"/>
        <v>-9.8019589301916264E-3</v>
      </c>
      <c r="N43" s="48">
        <f t="shared" si="11"/>
        <v>0.99024592369369768</v>
      </c>
      <c r="O43" s="48">
        <f t="shared" si="2"/>
        <v>98.111063519545525</v>
      </c>
      <c r="P43" s="195">
        <f t="shared" si="12"/>
        <v>-9.7540763063023173E-3</v>
      </c>
      <c r="Q43" s="48">
        <f t="shared" si="3"/>
        <v>0.9811106351954556</v>
      </c>
      <c r="R43" s="48">
        <f t="shared" si="4"/>
        <v>172.56718123417306</v>
      </c>
      <c r="S43" s="195">
        <f t="shared" si="13"/>
        <v>-1.8889364804544506E-2</v>
      </c>
      <c r="T43" s="48">
        <f t="shared" si="5"/>
        <v>1.7256718123417305</v>
      </c>
    </row>
    <row r="44" spans="1:20">
      <c r="A44" s="117"/>
      <c r="B44" s="119">
        <v>1988</v>
      </c>
      <c r="C44" s="223">
        <f>('Anual_1947-1989 (ref1987)'!G45/'Anual_1947-1989 (ref1987)'!B45)</f>
        <v>0.1166736189573731</v>
      </c>
      <c r="D44" s="223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6"/>
        <v>7.6364661987950569E-2</v>
      </c>
      <c r="I44" s="48">
        <f>('Anual_1947-1989 (ref1987)'!AN45)</f>
        <v>0.99034319500726498</v>
      </c>
      <c r="J44" s="48">
        <f t="shared" si="7"/>
        <v>-9.7037343032590744E-3</v>
      </c>
      <c r="K44" s="48">
        <f t="shared" si="8"/>
        <v>6.7839423657920792E-3</v>
      </c>
      <c r="L44" s="48">
        <f t="shared" si="9"/>
        <v>-5.4025485602599813E-4</v>
      </c>
      <c r="M44" s="48">
        <f t="shared" si="10"/>
        <v>6.2436875097660813E-3</v>
      </c>
      <c r="N44" s="48">
        <f t="shared" si="11"/>
        <v>1.0062632199569648</v>
      </c>
      <c r="O44" s="48">
        <f t="shared" si="2"/>
        <v>98.725554690580182</v>
      </c>
      <c r="P44" s="195">
        <f t="shared" si="12"/>
        <v>6.2632199569647717E-3</v>
      </c>
      <c r="Q44" s="48">
        <f t="shared" si="3"/>
        <v>0.98725554690580219</v>
      </c>
      <c r="R44" s="48">
        <f t="shared" si="4"/>
        <v>170.3679068873362</v>
      </c>
      <c r="S44" s="195">
        <f t="shared" si="13"/>
        <v>-1.2744453094197805E-2</v>
      </c>
      <c r="T44" s="48">
        <f t="shared" si="5"/>
        <v>1.7036790688733621</v>
      </c>
    </row>
    <row r="45" spans="1:20" s="134" customFormat="1" ht="15.75" thickBot="1">
      <c r="A45" s="117"/>
      <c r="B45" s="136">
        <v>1989</v>
      </c>
      <c r="C45" s="241">
        <f>('Anual_1947-1989 (ref1987)'!G46/'Anual_1947-1989 (ref1987)'!B46)</f>
        <v>8.9296096718890161E-2</v>
      </c>
      <c r="D45" s="241">
        <f>('Anual_1947-1989 (ref1987)'!H46/'Anual_1947-1989 (ref1987)'!B46)</f>
        <v>5.4612700194984466E-2</v>
      </c>
      <c r="E45" s="82">
        <f t="shared" si="0"/>
        <v>7.195439845693731E-2</v>
      </c>
      <c r="F45" s="82">
        <f t="shared" si="1"/>
        <v>3.4683396523905695E-2</v>
      </c>
      <c r="G45" s="82">
        <f>('Anual_1947-1989 (ref1987)'!AP46)</f>
        <v>0.95366387405000119</v>
      </c>
      <c r="H45" s="82">
        <f t="shared" si="6"/>
        <v>-4.7444002898725385E-2</v>
      </c>
      <c r="I45" s="82">
        <f>('Anual_1947-1989 (ref1987)'!AN46)</f>
        <v>0.79507268529110797</v>
      </c>
      <c r="J45" s="82">
        <f t="shared" si="7"/>
        <v>-0.22932174046796405</v>
      </c>
      <c r="K45" s="82">
        <f t="shared" si="8"/>
        <v>-3.4138046889669749E-3</v>
      </c>
      <c r="L45" s="82">
        <f t="shared" si="9"/>
        <v>-7.9536568562025879E-3</v>
      </c>
      <c r="M45" s="82">
        <f t="shared" si="10"/>
        <v>-1.1367461545169563E-2</v>
      </c>
      <c r="N45" s="82">
        <f t="shared" si="11"/>
        <v>0.98869690392429499</v>
      </c>
      <c r="O45" s="82">
        <f t="shared" si="2"/>
        <v>97.609650260785287</v>
      </c>
      <c r="P45" s="242">
        <f t="shared" si="12"/>
        <v>-1.130309607570501E-2</v>
      </c>
      <c r="Q45" s="82">
        <f t="shared" si="3"/>
        <v>0.97609650260785319</v>
      </c>
      <c r="R45" s="82">
        <f t="shared" si="4"/>
        <v>166.29551806934924</v>
      </c>
      <c r="S45" s="242">
        <f t="shared" si="13"/>
        <v>-2.3903497392146922E-2</v>
      </c>
      <c r="T45" s="82">
        <f t="shared" si="5"/>
        <v>1.6629551806934926</v>
      </c>
    </row>
    <row r="46" spans="1:20" s="116" customFormat="1">
      <c r="A46" s="158" t="s">
        <v>81</v>
      </c>
      <c r="B46" s="120">
        <v>1990</v>
      </c>
      <c r="C46" s="223">
        <f>('Anual_1947-1989 (ref1987)'!G47/'Anual_1947-1989 (ref1987)'!B47)</f>
        <v>8.1972380588481705E-2</v>
      </c>
      <c r="D46" s="223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6"/>
        <v>-0.10107741059739908</v>
      </c>
      <c r="I46" s="48">
        <f>('Anual_1947-1989 (ref1987)'!AN47)</f>
        <v>0.86425023943624268</v>
      </c>
      <c r="J46" s="48">
        <f t="shared" si="7"/>
        <v>-0.14589292313532415</v>
      </c>
      <c r="K46" s="48">
        <f t="shared" si="8"/>
        <v>-7.6594455449473676E-3</v>
      </c>
      <c r="L46" s="48">
        <f t="shared" si="9"/>
        <v>-1.80742818070212E-3</v>
      </c>
      <c r="M46" s="48">
        <f t="shared" si="10"/>
        <v>-9.4668737256494873E-3</v>
      </c>
      <c r="N46" s="48">
        <f t="shared" si="11"/>
        <v>0.99057779605123875</v>
      </c>
      <c r="O46" s="48">
        <f t="shared" si="2"/>
        <v>96.689952228660914</v>
      </c>
      <c r="P46" s="195">
        <f t="shared" si="12"/>
        <v>-9.4222039487612541E-3</v>
      </c>
      <c r="Q46" s="48">
        <f t="shared" si="3"/>
        <v>0.96689952228660947</v>
      </c>
      <c r="R46" s="48">
        <f t="shared" si="4"/>
        <v>160.79105697965801</v>
      </c>
      <c r="S46" s="195">
        <f t="shared" si="13"/>
        <v>-3.310047771339053E-2</v>
      </c>
      <c r="T46" s="48">
        <f t="shared" si="5"/>
        <v>1.6079105697965803</v>
      </c>
    </row>
    <row r="47" spans="1:20">
      <c r="A47" s="116"/>
      <c r="B47" s="120">
        <v>1991</v>
      </c>
      <c r="C47" s="37">
        <f>'Anual_1990-2000 (ref1985e2000)'!G5/'Anual_1990-2000 (ref1985e2000)'!B5</f>
        <v>8.677605337920824E-2</v>
      </c>
      <c r="D47" s="50">
        <f>'Anual_1990-2000 (ref1985e2000)'!H5/'Anual_1990-2000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'Anual_1990-2000 (ref1985e2000)'!R21</f>
        <v>1.0864480313311555</v>
      </c>
      <c r="H47" s="48">
        <f t="shared" si="6"/>
        <v>8.291368830592788E-2</v>
      </c>
      <c r="I47" s="48">
        <f>'Anual_1990-2000 (ref1985e2000)'!N21</f>
        <v>1.0856922812260335</v>
      </c>
      <c r="J47" s="48">
        <f t="shared" si="7"/>
        <v>8.2217830739776454E-2</v>
      </c>
      <c r="K47" s="48">
        <f t="shared" si="8"/>
        <v>6.8785719077187838E-3</v>
      </c>
      <c r="L47" s="48">
        <f t="shared" si="9"/>
        <v>6.2739148822851993E-4</v>
      </c>
      <c r="M47" s="48">
        <f t="shared" si="10"/>
        <v>7.5059633959473036E-3</v>
      </c>
      <c r="N47" s="48">
        <f t="shared" si="11"/>
        <v>1.0075342037520063</v>
      </c>
      <c r="O47" s="48">
        <f t="shared" si="2"/>
        <v>97.418434029523397</v>
      </c>
      <c r="P47" s="195">
        <f t="shared" si="12"/>
        <v>7.5342037520063077E-3</v>
      </c>
      <c r="Q47" s="48">
        <f t="shared" si="3"/>
        <v>0.97418434029523437</v>
      </c>
      <c r="R47" s="48">
        <f t="shared" si="4"/>
        <v>156.64012976910158</v>
      </c>
      <c r="S47" s="195">
        <f t="shared" si="13"/>
        <v>-2.5815659704765626E-2</v>
      </c>
      <c r="T47" s="48">
        <f t="shared" si="5"/>
        <v>1.566401297691016</v>
      </c>
    </row>
    <row r="48" spans="1:20">
      <c r="A48" s="116"/>
      <c r="B48" s="120">
        <v>1992</v>
      </c>
      <c r="C48" s="37">
        <f>'Anual_1990-2000 (ref1985e2000)'!G6/'Anual_1990-2000 (ref1985e2000)'!B6</f>
        <v>0.10868313400759154</v>
      </c>
      <c r="D48" s="50">
        <f>'Anual_1990-2000 (ref1985e2000)'!H6/'Anual_1990-2000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'Anual_1990-2000 (ref1985e2000)'!R22</f>
        <v>1.0602849922713657</v>
      </c>
      <c r="H48" s="48">
        <f t="shared" si="6"/>
        <v>5.8537732620796583E-2</v>
      </c>
      <c r="I48" s="48">
        <f>'Anual_1990-2000 (ref1985e2000)'!N22</f>
        <v>1.0447797204470035</v>
      </c>
      <c r="J48" s="48">
        <f t="shared" si="7"/>
        <v>4.3806069366013528E-2</v>
      </c>
      <c r="K48" s="48">
        <f t="shared" si="8"/>
        <v>5.6352438649527594E-3</v>
      </c>
      <c r="L48" s="48">
        <f t="shared" si="9"/>
        <v>1.0878160903559984E-3</v>
      </c>
      <c r="M48" s="48">
        <f t="shared" si="10"/>
        <v>6.7230599553087574E-3</v>
      </c>
      <c r="N48" s="48">
        <f t="shared" si="11"/>
        <v>1.0067457104546604</v>
      </c>
      <c r="O48" s="48">
        <f t="shared" si="2"/>
        <v>98.075590578432994</v>
      </c>
      <c r="P48" s="195">
        <f t="shared" si="12"/>
        <v>6.7457104546604363E-3</v>
      </c>
      <c r="Q48" s="48">
        <f t="shared" si="3"/>
        <v>0.98075590578433036</v>
      </c>
      <c r="R48" s="48">
        <f t="shared" si="4"/>
        <v>153.62573235387026</v>
      </c>
      <c r="S48" s="195">
        <f t="shared" si="13"/>
        <v>-1.9244094215669638E-2</v>
      </c>
      <c r="T48" s="48">
        <f t="shared" si="5"/>
        <v>1.5362573235387029</v>
      </c>
    </row>
    <row r="49" spans="1:20">
      <c r="A49" s="116"/>
      <c r="B49" s="120">
        <v>1993</v>
      </c>
      <c r="C49" s="37">
        <f>'Anual_1990-2000 (ref1985e2000)'!G7/'Anual_1990-2000 (ref1985e2000)'!B7</f>
        <v>0.10503271539985592</v>
      </c>
      <c r="D49" s="50">
        <f>'Anual_1990-2000 (ref1985e2000)'!H7/'Anual_1990-2000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'Anual_1990-2000 (ref1985e2000)'!R23</f>
        <v>1.0112655133811181</v>
      </c>
      <c r="H49" s="48">
        <f t="shared" si="6"/>
        <v>1.120253007004577E-2</v>
      </c>
      <c r="I49" s="48">
        <f>'Anual_1990-2000 (ref1985e2000)'!N23</f>
        <v>0.90257621875796723</v>
      </c>
      <c r="J49" s="48">
        <f t="shared" si="7"/>
        <v>-0.10250213942363272</v>
      </c>
      <c r="K49" s="48">
        <f t="shared" si="8"/>
        <v>1.0978098686702639E-3</v>
      </c>
      <c r="L49" s="48">
        <f t="shared" si="9"/>
        <v>-1.4424335729687769E-3</v>
      </c>
      <c r="M49" s="48">
        <f t="shared" si="10"/>
        <v>-3.4462370429851302E-4</v>
      </c>
      <c r="N49" s="48">
        <f t="shared" si="11"/>
        <v>0.99965543567162929</v>
      </c>
      <c r="O49" s="48">
        <f t="shared" si="2"/>
        <v>98.041797228435769</v>
      </c>
      <c r="P49" s="195">
        <f t="shared" si="12"/>
        <v>-3.4456432837082218E-4</v>
      </c>
      <c r="Q49" s="48">
        <f t="shared" si="3"/>
        <v>0.98041797228435823</v>
      </c>
      <c r="R49" s="48">
        <f t="shared" si="4"/>
        <v>150.61742900508102</v>
      </c>
      <c r="S49" s="195">
        <f t="shared" si="13"/>
        <v>-1.9582027715641659E-2</v>
      </c>
      <c r="T49" s="48">
        <f t="shared" si="5"/>
        <v>1.5061742900508104</v>
      </c>
    </row>
    <row r="50" spans="1:20">
      <c r="A50" s="116"/>
      <c r="B50" s="138">
        <v>1994</v>
      </c>
      <c r="C50" s="37">
        <f>'Anual_1990-2000 (ref1985e2000)'!G8/'Anual_1990-2000 (ref1985e2000)'!B8</f>
        <v>9.5130764270200396E-2</v>
      </c>
      <c r="D50" s="50">
        <f>'Anual_1990-2000 (ref1985e2000)'!H8/'Anual_1990-2000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'Anual_1990-2000 (ref1985e2000)'!R24</f>
        <v>1.0405090985638821</v>
      </c>
      <c r="H50" s="48">
        <f t="shared" si="6"/>
        <v>3.9710111228391562E-2</v>
      </c>
      <c r="I50" s="48">
        <f>'Anual_1990-2000 (ref1985e2000)'!N24</f>
        <v>0.90706287317240264</v>
      </c>
      <c r="J50" s="48">
        <f t="shared" si="7"/>
        <v>-9.7543511344043973E-2</v>
      </c>
      <c r="K50" s="48">
        <f t="shared" si="8"/>
        <v>3.7078839433335813E-3</v>
      </c>
      <c r="L50" s="48">
        <f t="shared" si="9"/>
        <v>-3.4276112733174662E-4</v>
      </c>
      <c r="M50" s="48">
        <f t="shared" si="10"/>
        <v>3.3651228160018346E-3</v>
      </c>
      <c r="N50" s="48">
        <f t="shared" si="11"/>
        <v>1.0033707911982692</v>
      </c>
      <c r="O50" s="48">
        <f t="shared" si="2"/>
        <v>98.372275655595871</v>
      </c>
      <c r="P50" s="195">
        <f t="shared" si="12"/>
        <v>3.3707911982692185E-3</v>
      </c>
      <c r="Q50" s="48">
        <f t="shared" si="3"/>
        <v>0.98372275655595931</v>
      </c>
      <c r="R50" s="48">
        <f t="shared" si="4"/>
        <v>148.16579244624981</v>
      </c>
      <c r="S50" s="195">
        <f t="shared" si="13"/>
        <v>-1.627724344404069E-2</v>
      </c>
      <c r="T50" s="48">
        <f t="shared" si="5"/>
        <v>1.4816579244624981</v>
      </c>
    </row>
    <row r="51" spans="1:20">
      <c r="A51" s="159" t="s">
        <v>82</v>
      </c>
      <c r="B51" s="121">
        <v>1995</v>
      </c>
      <c r="C51" s="37">
        <f>'Anual_1990-2000 (ref1985e2000)'!G9/'Anual_1990-2000 (ref1985e2000)'!B9</f>
        <v>7.724746253516665E-2</v>
      </c>
      <c r="D51" s="50">
        <f>'Anual_1990-2000 (ref1985e2000)'!H9/'Anual_1990-2000 (ref1985e2000)'!B9</f>
        <v>9.4885266034837157E-2</v>
      </c>
      <c r="E51" s="81">
        <f t="shared" si="0"/>
        <v>8.6066364285001903E-2</v>
      </c>
      <c r="F51" s="81">
        <f t="shared" si="1"/>
        <v>-1.7637803499670507E-2</v>
      </c>
      <c r="G51" s="48">
        <f>'Anual_1990-2000 (ref1985e2000)'!R25</f>
        <v>1.0458738978519095</v>
      </c>
      <c r="H51" s="81">
        <f t="shared" si="6"/>
        <v>4.4852801828274946E-2</v>
      </c>
      <c r="I51" s="48">
        <f>'Anual_1990-2000 (ref1985e2000)'!N25</f>
        <v>0.85119399139384067</v>
      </c>
      <c r="J51" s="81">
        <f t="shared" si="7"/>
        <v>-0.16111521940247181</v>
      </c>
      <c r="K51" s="48">
        <f t="shared" si="8"/>
        <v>3.8603175813553109E-3</v>
      </c>
      <c r="L51" s="48">
        <f t="shared" si="9"/>
        <v>2.8417185806270989E-3</v>
      </c>
      <c r="M51" s="81">
        <f t="shared" si="10"/>
        <v>6.7020361619824099E-3</v>
      </c>
      <c r="N51" s="81">
        <f t="shared" si="11"/>
        <v>1.0067245450634008</v>
      </c>
      <c r="O51" s="48">
        <f t="shared" si="2"/>
        <v>99.033784456231217</v>
      </c>
      <c r="P51" s="195">
        <f t="shared" si="12"/>
        <v>6.7245450634008108E-3</v>
      </c>
      <c r="Q51" s="48">
        <f t="shared" si="3"/>
        <v>0.99033784456231277</v>
      </c>
      <c r="R51" s="48">
        <f t="shared" si="4"/>
        <v>146.73419152908605</v>
      </c>
      <c r="S51" s="195">
        <f t="shared" si="13"/>
        <v>-9.6621554376872254E-3</v>
      </c>
      <c r="T51" s="48">
        <f t="shared" si="5"/>
        <v>1.4673419152908604</v>
      </c>
    </row>
    <row r="52" spans="1:20" ht="15.75" thickBot="1">
      <c r="B52" s="137">
        <v>1996</v>
      </c>
      <c r="C52" s="43">
        <f>'Anual_1990-2000 (ref1985e2000)'!G10/'Anual_1990-2000 (ref1985e2000)'!B10</f>
        <v>6.9881954735120308E-2</v>
      </c>
      <c r="D52" s="224">
        <f>'Anual_1990-2000 (ref1985e2000)'!H10/'Anual_1990-2000 (ref1985e2000)'!B10</f>
        <v>8.898673144291494E-2</v>
      </c>
      <c r="E52" s="82">
        <f t="shared" si="0"/>
        <v>7.9434343089017617E-2</v>
      </c>
      <c r="F52" s="82">
        <f t="shared" si="1"/>
        <v>-1.9104776707794632E-2</v>
      </c>
      <c r="G52" s="82">
        <f>'Anual_1990-2000 (ref1985e2000)'!R26</f>
        <v>1.0101813129872743</v>
      </c>
      <c r="H52" s="82">
        <f t="shared" si="6"/>
        <v>1.0129832550956825E-2</v>
      </c>
      <c r="I52" s="82">
        <f>'Anual_1990-2000 (ref1985e2000)'!N26</f>
        <v>0.92049825088490445</v>
      </c>
      <c r="J52" s="82">
        <f t="shared" si="7"/>
        <v>-8.2840178490164063E-2</v>
      </c>
      <c r="K52" s="82">
        <f t="shared" si="8"/>
        <v>8.0465659428700302E-4</v>
      </c>
      <c r="L52" s="82">
        <f t="shared" si="9"/>
        <v>1.5826431124884362E-3</v>
      </c>
      <c r="M52" s="82">
        <f t="shared" si="10"/>
        <v>2.3872997067754392E-3</v>
      </c>
      <c r="N52" s="82">
        <f t="shared" si="11"/>
        <v>1.0023901515756908</v>
      </c>
      <c r="O52" s="82">
        <f t="shared" si="2"/>
        <v>99.270490212195895</v>
      </c>
      <c r="P52" s="242">
        <f t="shared" si="12"/>
        <v>2.3901515756907799E-3</v>
      </c>
      <c r="Q52" s="82">
        <f t="shared" si="3"/>
        <v>0.99270490212195961</v>
      </c>
      <c r="R52" s="82">
        <f t="shared" si="4"/>
        <v>145.66375123982624</v>
      </c>
      <c r="S52" s="242">
        <f t="shared" si="13"/>
        <v>-7.2950978780403908E-3</v>
      </c>
      <c r="T52" s="82">
        <f t="shared" si="5"/>
        <v>1.4566375123982624</v>
      </c>
    </row>
    <row r="53" spans="1:20">
      <c r="A53" s="160" t="s">
        <v>80</v>
      </c>
      <c r="B53" s="122">
        <v>1997</v>
      </c>
      <c r="C53" s="37">
        <f>'Trimestral_1996-2021 (ref2010)'!F5/'Trimestral_1996-2021 (ref2010)'!B5</f>
        <v>6.9836495772864715E-2</v>
      </c>
      <c r="D53" s="37">
        <f>'Trimestral_1996-2021 (ref2010)'!G5/'Trimestral_1996-2021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'Trimestral_1996-2021 (ref2010)'!R35</f>
        <v>0.99435027299070466</v>
      </c>
      <c r="H53" s="48">
        <f t="shared" si="6"/>
        <v>-5.6657470847982835E-3</v>
      </c>
      <c r="I53" s="48">
        <f>'Trimestral_1996-2021 (ref2010)'!N35</f>
        <v>0.96772105640562156</v>
      </c>
      <c r="J53" s="48">
        <f t="shared" si="7"/>
        <v>-3.2811398103259941E-2</v>
      </c>
      <c r="K53" s="48">
        <f t="shared" si="8"/>
        <v>-4.6958304655379297E-4</v>
      </c>
      <c r="L53" s="48">
        <f t="shared" si="9"/>
        <v>8.5601988194280651E-4</v>
      </c>
      <c r="M53" s="48">
        <f t="shared" si="10"/>
        <v>3.8643683538901354E-4</v>
      </c>
      <c r="N53" s="48">
        <f t="shared" si="11"/>
        <v>1.0003865115117219</v>
      </c>
      <c r="O53" s="48">
        <f t="shared" si="2"/>
        <v>99.308859399437182</v>
      </c>
      <c r="P53" s="195">
        <f t="shared" si="12"/>
        <v>3.8651151172186538E-4</v>
      </c>
      <c r="Q53" s="48">
        <f t="shared" si="3"/>
        <v>0.99308859399437244</v>
      </c>
      <c r="R53" s="48">
        <f t="shared" si="4"/>
        <v>144.65700991470507</v>
      </c>
      <c r="S53" s="195">
        <f t="shared" si="13"/>
        <v>-6.9114060056275628E-3</v>
      </c>
      <c r="T53" s="48">
        <f t="shared" si="5"/>
        <v>1.4465700991470507</v>
      </c>
    </row>
    <row r="54" spans="1:20">
      <c r="B54" s="122">
        <v>1998</v>
      </c>
      <c r="C54" s="37">
        <f>'Trimestral_1996-2021 (ref2010)'!F6/'Trimestral_1996-2021 (ref2010)'!B6</f>
        <v>7.0305003346416484E-2</v>
      </c>
      <c r="D54" s="37">
        <f>'Trimestral_1996-2021 (ref2010)'!G6/'Trimestral_1996-2021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'Trimestral_1996-2021 (ref2010)'!R36</f>
        <v>0.97787081881831961</v>
      </c>
      <c r="H54" s="48">
        <f t="shared" si="6"/>
        <v>-2.2377704769421386E-2</v>
      </c>
      <c r="I54" s="48">
        <f>'Trimestral_1996-2021 (ref2010)'!N36</f>
        <v>0.98306536633515984</v>
      </c>
      <c r="J54" s="48">
        <f t="shared" si="7"/>
        <v>-1.7079664265356294E-2</v>
      </c>
      <c r="K54" s="48">
        <f t="shared" si="8"/>
        <v>-1.8392890017523836E-3</v>
      </c>
      <c r="L54" s="48">
        <f t="shared" si="9"/>
        <v>4.0608340905013145E-4</v>
      </c>
      <c r="M54" s="48">
        <f t="shared" si="10"/>
        <v>-1.4332055927022522E-3</v>
      </c>
      <c r="N54" s="48">
        <f t="shared" si="11"/>
        <v>0.9985678209559562</v>
      </c>
      <c r="O54" s="48">
        <f t="shared" si="2"/>
        <v>99.166631332117419</v>
      </c>
      <c r="P54" s="195">
        <f t="shared" si="12"/>
        <v>-1.432179044043802E-3</v>
      </c>
      <c r="Q54" s="48">
        <f t="shared" si="3"/>
        <v>0.99166631332117472</v>
      </c>
      <c r="R54" s="48">
        <f t="shared" si="4"/>
        <v>143.45148371818019</v>
      </c>
      <c r="S54" s="195">
        <f t="shared" si="13"/>
        <v>-8.3336866788253916E-3</v>
      </c>
      <c r="T54" s="48">
        <f t="shared" si="5"/>
        <v>1.4345148371818019</v>
      </c>
    </row>
    <row r="55" spans="1:20">
      <c r="B55" s="122">
        <v>1999</v>
      </c>
      <c r="C55" s="37">
        <f>'Trimestral_1996-2021 (ref2010)'!F7/'Trimestral_1996-2021 (ref2010)'!B7</f>
        <v>9.5648982595650175E-2</v>
      </c>
      <c r="D55" s="37">
        <f>'Trimestral_1996-2021 (ref2010)'!G7/'Trimestral_1996-2021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'Trimestral_1996-2021 (ref2010)'!R37</f>
        <v>0.90047143396234353</v>
      </c>
      <c r="H55" s="48">
        <f t="shared" si="6"/>
        <v>-0.10483683728756765</v>
      </c>
      <c r="I55" s="48">
        <f>'Trimestral_1996-2021 (ref2010)'!N37</f>
        <v>1.3591393493172315</v>
      </c>
      <c r="J55" s="48">
        <f t="shared" si="7"/>
        <v>0.30685166804127351</v>
      </c>
      <c r="K55" s="48">
        <f t="shared" si="8"/>
        <v>-1.0998519862814551E-2</v>
      </c>
      <c r="L55" s="48">
        <f t="shared" si="9"/>
        <v>-5.684028104448448E-3</v>
      </c>
      <c r="M55" s="48">
        <f t="shared" si="10"/>
        <v>-1.6682547967262998E-2</v>
      </c>
      <c r="N55" s="48">
        <f t="shared" si="11"/>
        <v>0.98345583513985424</v>
      </c>
      <c r="O55" s="48">
        <f t="shared" si="2"/>
        <v>97.526002234733568</v>
      </c>
      <c r="P55" s="195">
        <f t="shared" si="12"/>
        <v>-1.654416486014576E-2</v>
      </c>
      <c r="Q55" s="48">
        <f t="shared" si="3"/>
        <v>0.97526002234733622</v>
      </c>
      <c r="R55" s="48">
        <f t="shared" si="4"/>
        <v>139.90249721675096</v>
      </c>
      <c r="S55" s="195">
        <f t="shared" si="13"/>
        <v>-2.4739977652663669E-2</v>
      </c>
      <c r="T55" s="48">
        <f t="shared" si="5"/>
        <v>1.3990249721675097</v>
      </c>
    </row>
    <row r="56" spans="1:20" ht="15.75" thickBot="1">
      <c r="B56" s="139">
        <v>2000</v>
      </c>
      <c r="C56" s="43">
        <f>'Trimestral_1996-2021 (ref2010)'!F8/'Trimestral_1996-2021 (ref2010)'!B8</f>
        <v>0.10188048005849121</v>
      </c>
      <c r="D56" s="43">
        <f>'Trimestral_1996-2021 (ref2010)'!G8/'Trimestral_1996-2021 (ref2010)'!B8</f>
        <v>0.12451713353126401</v>
      </c>
      <c r="E56" s="82">
        <f t="shared" si="0"/>
        <v>0.11319880679487761</v>
      </c>
      <c r="F56" s="82">
        <f t="shared" si="1"/>
        <v>-2.26366534727728E-2</v>
      </c>
      <c r="G56" s="82">
        <f>'Trimestral_1996-2021 (ref2010)'!R38</f>
        <v>0.95881711569433592</v>
      </c>
      <c r="H56" s="82">
        <f t="shared" si="6"/>
        <v>-4.20549254190185E-2</v>
      </c>
      <c r="I56" s="82">
        <f>'Trimestral_1996-2021 (ref2010)'!N38</f>
        <v>0.99427662260467908</v>
      </c>
      <c r="J56" s="82">
        <f t="shared" si="7"/>
        <v>-5.7398186828666624E-3</v>
      </c>
      <c r="K56" s="82">
        <f t="shared" si="8"/>
        <v>-4.7605673772804624E-3</v>
      </c>
      <c r="L56" s="82">
        <f t="shared" si="9"/>
        <v>1.2993028652059983E-4</v>
      </c>
      <c r="M56" s="82">
        <f t="shared" si="10"/>
        <v>-4.6306370907598622E-3</v>
      </c>
      <c r="N56" s="82">
        <f t="shared" si="11"/>
        <v>0.99538006777934296</v>
      </c>
      <c r="O56" s="82">
        <f t="shared" si="2"/>
        <v>97.075438714657452</v>
      </c>
      <c r="P56" s="242">
        <f t="shared" si="12"/>
        <v>-4.6199322206570415E-3</v>
      </c>
      <c r="Q56" s="82">
        <f t="shared" si="3"/>
        <v>0.97075438714657503</v>
      </c>
      <c r="R56" s="82">
        <f t="shared" si="4"/>
        <v>135.81096294592248</v>
      </c>
      <c r="S56" s="242">
        <f t="shared" si="13"/>
        <v>-2.9245612853425085E-2</v>
      </c>
      <c r="T56" s="82">
        <f t="shared" si="5"/>
        <v>1.358109629459225</v>
      </c>
    </row>
    <row r="57" spans="1:20">
      <c r="A57" s="161" t="s">
        <v>84</v>
      </c>
      <c r="B57" s="123">
        <v>2001</v>
      </c>
      <c r="C57" s="37">
        <f>'Anual_2000-2019 (ref2010)'!H5/'Anual_2000-2019 (ref2010)'!B5</f>
        <v>0.1237171067238706</v>
      </c>
      <c r="D57" s="37">
        <f>-('Anual_2000-2019 (ref2010)'!I5/'Anual_2000-2019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'Anual_2000-2019 (ref2010)'!K29</f>
        <v>0.98210605030275633</v>
      </c>
      <c r="H57" s="48">
        <f t="shared" si="6"/>
        <v>-1.8055982260298597E-2</v>
      </c>
      <c r="I57" s="48">
        <f>'Anual_2000-2019 (ref2010)'!H29</f>
        <v>1.1320652035547827</v>
      </c>
      <c r="J57" s="48">
        <f t="shared" si="7"/>
        <v>0.12404357843556911</v>
      </c>
      <c r="K57" s="48">
        <f t="shared" si="8"/>
        <v>-2.4318054228435857E-3</v>
      </c>
      <c r="L57" s="48">
        <f t="shared" si="9"/>
        <v>-2.7201065790953645E-3</v>
      </c>
      <c r="M57" s="48">
        <f t="shared" si="10"/>
        <v>-5.1519120019389505E-3</v>
      </c>
      <c r="N57" s="48">
        <f t="shared" si="11"/>
        <v>0.99486133633551155</v>
      </c>
      <c r="O57" s="48">
        <f t="shared" si="2"/>
        <v>96.576600685020168</v>
      </c>
      <c r="P57" s="195">
        <f t="shared" si="12"/>
        <v>-5.138663664488452E-3</v>
      </c>
      <c r="Q57" s="48">
        <f t="shared" si="3"/>
        <v>0.9657660068502022</v>
      </c>
      <c r="R57" s="48">
        <f t="shared" si="4"/>
        <v>131.16161137076432</v>
      </c>
      <c r="S57" s="195">
        <f t="shared" si="13"/>
        <v>-3.4233993149797914E-2</v>
      </c>
      <c r="T57" s="48">
        <f t="shared" si="5"/>
        <v>1.3116161137076434</v>
      </c>
    </row>
    <row r="58" spans="1:20">
      <c r="B58" s="123">
        <v>2002</v>
      </c>
      <c r="C58" s="37">
        <f>'Anual_2000-2019 (ref2010)'!H6/'Anual_2000-2019 (ref2010)'!B6</f>
        <v>0.14230590274115704</v>
      </c>
      <c r="D58" s="37">
        <f>-('Anual_2000-2019 (ref2010)'!I6/'Anual_2000-2019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'Anual_2000-2019 (ref2010)'!K30</f>
        <v>1.0188503787534173</v>
      </c>
      <c r="H58" s="48">
        <f t="shared" si="6"/>
        <v>1.8674912010744522E-2</v>
      </c>
      <c r="I58" s="48">
        <f>'Anual_2000-2019 (ref2010)'!H30</f>
        <v>1.1063989526491069</v>
      </c>
      <c r="J58" s="48">
        <f t="shared" si="7"/>
        <v>0.10111055473845044</v>
      </c>
      <c r="K58" s="48">
        <f t="shared" si="8"/>
        <v>2.5788519723520791E-3</v>
      </c>
      <c r="L58" s="48">
        <f t="shared" si="9"/>
        <v>8.5218315283778416E-4</v>
      </c>
      <c r="M58" s="48">
        <f t="shared" si="10"/>
        <v>3.4310351251898635E-3</v>
      </c>
      <c r="N58" s="48">
        <f t="shared" si="11"/>
        <v>1.0034369278636752</v>
      </c>
      <c r="O58" s="48">
        <f t="shared" si="2"/>
        <v>96.908527494893548</v>
      </c>
      <c r="P58" s="195">
        <f t="shared" si="12"/>
        <v>3.436927863675221E-3</v>
      </c>
      <c r="Q58" s="48">
        <f t="shared" si="3"/>
        <v>0.96908527494893604</v>
      </c>
      <c r="R58" s="48">
        <f t="shared" si="4"/>
        <v>127.10678621798263</v>
      </c>
      <c r="S58" s="195">
        <f t="shared" si="13"/>
        <v>-3.0914725051063963E-2</v>
      </c>
      <c r="T58" s="48">
        <f t="shared" si="5"/>
        <v>1.2710678621798266</v>
      </c>
    </row>
    <row r="59" spans="1:20">
      <c r="B59" s="123">
        <v>2003</v>
      </c>
      <c r="C59" s="37">
        <f>'Anual_2000-2019 (ref2010)'!H7/'Anual_2000-2019 (ref2010)'!B7</f>
        <v>0.15180783705745879</v>
      </c>
      <c r="D59" s="37">
        <f>-('Anual_2000-2019 (ref2010)'!I7/'Anual_2000-2019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'Anual_2000-2019 (ref2010)'!K31</f>
        <v>0.98786492040016904</v>
      </c>
      <c r="H59" s="48">
        <f t="shared" si="6"/>
        <v>-1.2209310824077472E-2</v>
      </c>
      <c r="I59" s="48">
        <f>'Anual_2000-2019 (ref2010)'!H31</f>
        <v>0.97556975824810943</v>
      </c>
      <c r="J59" s="48">
        <f t="shared" si="7"/>
        <v>-2.4733611226491932E-2</v>
      </c>
      <c r="K59" s="48">
        <f t="shared" si="8"/>
        <v>-1.7178735188725549E-3</v>
      </c>
      <c r="L59" s="48">
        <f t="shared" si="9"/>
        <v>-5.4937869116060965E-4</v>
      </c>
      <c r="M59" s="48">
        <f t="shared" si="10"/>
        <v>-2.2672522100331645E-3</v>
      </c>
      <c r="N59" s="48">
        <f t="shared" si="11"/>
        <v>0.99773531606491639</v>
      </c>
      <c r="O59" s="48">
        <f t="shared" si="2"/>
        <v>96.689060309503247</v>
      </c>
      <c r="P59" s="195">
        <f t="shared" si="12"/>
        <v>-2.2646839350837222E-3</v>
      </c>
      <c r="Q59" s="48">
        <f t="shared" si="3"/>
        <v>0.96689060309503305</v>
      </c>
      <c r="R59" s="48">
        <f t="shared" si="4"/>
        <v>122.89835718377667</v>
      </c>
      <c r="S59" s="195">
        <f t="shared" si="13"/>
        <v>-3.3109396904966948E-2</v>
      </c>
      <c r="T59" s="48">
        <f t="shared" si="5"/>
        <v>1.2289835718377669</v>
      </c>
    </row>
    <row r="60" spans="1:20">
      <c r="B60" s="123">
        <v>2004</v>
      </c>
      <c r="C60" s="37">
        <f>'Anual_2000-2019 (ref2010)'!H8/'Anual_2000-2019 (ref2010)'!B8</f>
        <v>0.16545761513897567</v>
      </c>
      <c r="D60" s="37">
        <f>-('Anual_2000-2019 (ref2010)'!I8/'Anual_2000-2019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'Anual_2000-2019 (ref2010)'!K32</f>
        <v>1.0369520539142594</v>
      </c>
      <c r="H60" s="48">
        <f t="shared" si="6"/>
        <v>3.6285692801703233E-2</v>
      </c>
      <c r="I60" s="48">
        <f>'Anual_2000-2019 (ref2010)'!H32</f>
        <v>0.99402071017522675</v>
      </c>
      <c r="J60" s="48">
        <f t="shared" si="7"/>
        <v>-5.9972373562676758E-3</v>
      </c>
      <c r="K60" s="48">
        <f t="shared" si="8"/>
        <v>5.3844797619667303E-3</v>
      </c>
      <c r="L60" s="48">
        <f t="shared" si="9"/>
        <v>-2.0470193634189646E-4</v>
      </c>
      <c r="M60" s="48">
        <f t="shared" si="10"/>
        <v>5.1797778256248341E-3</v>
      </c>
      <c r="N60" s="48">
        <f t="shared" si="11"/>
        <v>1.005193216067136</v>
      </c>
      <c r="O60" s="48">
        <f t="shared" si="2"/>
        <v>97.191187491018837</v>
      </c>
      <c r="P60" s="195">
        <f t="shared" si="12"/>
        <v>5.193216067135964E-3</v>
      </c>
      <c r="Q60" s="48">
        <f t="shared" si="3"/>
        <v>0.97191187491018893</v>
      </c>
      <c r="R60" s="48">
        <f t="shared" si="4"/>
        <v>119.44637275386647</v>
      </c>
      <c r="S60" s="195">
        <f t="shared" si="13"/>
        <v>-2.8088125089811067E-2</v>
      </c>
      <c r="T60" s="48">
        <f t="shared" si="5"/>
        <v>1.1944637275386649</v>
      </c>
    </row>
    <row r="61" spans="1:20">
      <c r="B61" s="123">
        <v>2005</v>
      </c>
      <c r="C61" s="37">
        <f>'Anual_2000-2019 (ref2010)'!H9/'Anual_2000-2019 (ref2010)'!B9</f>
        <v>0.15243829265981768</v>
      </c>
      <c r="D61" s="37">
        <f>-('Anual_2000-2019 (ref2010)'!I9/'Anual_2000-2019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'Anual_2000-2019 (ref2010)'!K33</f>
        <v>1.0012916881104064</v>
      </c>
      <c r="H61" s="48">
        <f t="shared" si="6"/>
        <v>1.2908545989997237E-3</v>
      </c>
      <c r="I61" s="48">
        <f>'Anual_2000-2019 (ref2010)'!H33</f>
        <v>0.86210812510175994</v>
      </c>
      <c r="J61" s="48">
        <f t="shared" si="7"/>
        <v>-0.14837458103192119</v>
      </c>
      <c r="K61" s="48">
        <f t="shared" si="8"/>
        <v>1.7482557082833705E-4</v>
      </c>
      <c r="L61" s="48">
        <f t="shared" si="9"/>
        <v>-5.0460167092532668E-3</v>
      </c>
      <c r="M61" s="48">
        <f t="shared" si="10"/>
        <v>-4.8711911384249299E-3</v>
      </c>
      <c r="N61" s="48">
        <f t="shared" si="11"/>
        <v>0.99514065387222017</v>
      </c>
      <c r="O61" s="48">
        <f t="shared" si="2"/>
        <v>96.718901870430031</v>
      </c>
      <c r="P61" s="195">
        <f t="shared" si="12"/>
        <v>-4.8593461277798289E-3</v>
      </c>
      <c r="Q61" s="48">
        <f t="shared" si="3"/>
        <v>0.96718901870430085</v>
      </c>
      <c r="R61" s="48">
        <f t="shared" si="4"/>
        <v>115.52722005160025</v>
      </c>
      <c r="S61" s="195">
        <f t="shared" si="13"/>
        <v>-3.2810981295699149E-2</v>
      </c>
      <c r="T61" s="48">
        <f t="shared" si="5"/>
        <v>1.1552722005160028</v>
      </c>
    </row>
    <row r="62" spans="1:20">
      <c r="B62" s="123">
        <v>2006</v>
      </c>
      <c r="C62" s="37">
        <f>'Anual_2000-2019 (ref2010)'!H10/'Anual_2000-2019 (ref2010)'!B10</f>
        <v>0.14374316302427639</v>
      </c>
      <c r="D62" s="37">
        <f>-('Anual_2000-2019 (ref2010)'!I10/'Anual_2000-2019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'Anual_2000-2019 (ref2010)'!K34</f>
        <v>1.0751550437489548</v>
      </c>
      <c r="H62" s="48">
        <f t="shared" si="6"/>
        <v>7.2464877923163057E-2</v>
      </c>
      <c r="I62" s="48">
        <f>'Anual_2000-2019 (ref2010)'!H34</f>
        <v>0.90876162793216453</v>
      </c>
      <c r="J62" s="48">
        <f t="shared" si="7"/>
        <v>-9.5672454692567577E-2</v>
      </c>
      <c r="K62" s="48">
        <f t="shared" si="8"/>
        <v>9.4355430155173073E-3</v>
      </c>
      <c r="L62" s="48">
        <f t="shared" si="9"/>
        <v>-2.5897889796279733E-3</v>
      </c>
      <c r="M62" s="48">
        <f t="shared" si="10"/>
        <v>6.8457540358893339E-3</v>
      </c>
      <c r="N62" s="48">
        <f t="shared" si="11"/>
        <v>1.0068692397719861</v>
      </c>
      <c r="O62" s="48">
        <f t="shared" si="2"/>
        <v>97.383287197861208</v>
      </c>
      <c r="P62" s="195">
        <f t="shared" si="12"/>
        <v>6.8692397719860576E-3</v>
      </c>
      <c r="Q62" s="48">
        <f t="shared" si="3"/>
        <v>0.97383287197861257</v>
      </c>
      <c r="R62" s="48">
        <f t="shared" si="4"/>
        <v>112.50420449455503</v>
      </c>
      <c r="S62" s="195">
        <f t="shared" si="13"/>
        <v>-2.6167128021387431E-2</v>
      </c>
      <c r="T62" s="48">
        <f t="shared" si="5"/>
        <v>1.1250420449455505</v>
      </c>
    </row>
    <row r="63" spans="1:20">
      <c r="B63" s="123">
        <v>2007</v>
      </c>
      <c r="C63" s="37">
        <f>'Anual_2000-2019 (ref2010)'!H11/'Anual_2000-2019 (ref2010)'!B11</f>
        <v>0.13327675103855963</v>
      </c>
      <c r="D63" s="37">
        <f>-('Anual_2000-2019 (ref2010)'!I11/'Anual_2000-2019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'Anual_2000-2019 (ref2010)'!K35</f>
        <v>1.0180771599836109</v>
      </c>
      <c r="H63" s="48">
        <f t="shared" si="6"/>
        <v>1.7915710917685294E-2</v>
      </c>
      <c r="I63" s="48">
        <f>'Anual_2000-2019 (ref2010)'!H35</f>
        <v>0.91916235873491425</v>
      </c>
      <c r="J63" s="48">
        <f t="shared" si="7"/>
        <v>-8.4292503313357234E-2</v>
      </c>
      <c r="K63" s="48">
        <f t="shared" si="8"/>
        <v>2.265675568362401E-3</v>
      </c>
      <c r="L63" s="48">
        <f t="shared" si="9"/>
        <v>-1.1486866792626289E-3</v>
      </c>
      <c r="M63" s="48">
        <f t="shared" si="10"/>
        <v>1.1169888890997721E-3</v>
      </c>
      <c r="N63" s="48">
        <f t="shared" si="11"/>
        <v>1.0011176129535251</v>
      </c>
      <c r="O63" s="48">
        <f t="shared" si="2"/>
        <v>97.49212402109039</v>
      </c>
      <c r="P63" s="195">
        <f t="shared" si="12"/>
        <v>1.1176129535250823E-3</v>
      </c>
      <c r="Q63" s="48">
        <f t="shared" si="3"/>
        <v>0.97492124021090443</v>
      </c>
      <c r="R63" s="48">
        <f t="shared" si="4"/>
        <v>109.6827385747728</v>
      </c>
      <c r="S63" s="195">
        <f t="shared" si="13"/>
        <v>-2.5078759789095573E-2</v>
      </c>
      <c r="T63" s="48">
        <f t="shared" si="5"/>
        <v>1.0968273857477282</v>
      </c>
    </row>
    <row r="64" spans="1:20">
      <c r="B64" s="123">
        <v>2008</v>
      </c>
      <c r="C64" s="37">
        <f>'Anual_2000-2019 (ref2010)'!H12/'Anual_2000-2019 (ref2010)'!B12</f>
        <v>0.13534000513499714</v>
      </c>
      <c r="D64" s="37">
        <f>-('Anual_2000-2019 (ref2010)'!I12/'Anual_2000-2019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'Anual_2000-2019 (ref2010)'!K36</f>
        <v>1.031864502196991</v>
      </c>
      <c r="H64" s="48">
        <f t="shared" si="6"/>
        <v>3.1367362118509379E-2</v>
      </c>
      <c r="I64" s="48">
        <f>'Anual_2000-2019 (ref2010)'!H36</f>
        <v>1.0505019061856185</v>
      </c>
      <c r="J64" s="48">
        <f t="shared" si="7"/>
        <v>4.9268055852074666E-2</v>
      </c>
      <c r="K64" s="48">
        <f t="shared" si="8"/>
        <v>4.2749902522750969E-3</v>
      </c>
      <c r="L64" s="48">
        <f t="shared" si="9"/>
        <v>-9.3396661544624268E-5</v>
      </c>
      <c r="M64" s="48">
        <f t="shared" si="10"/>
        <v>4.1815935907304723E-3</v>
      </c>
      <c r="N64" s="48">
        <f t="shared" si="11"/>
        <v>1.0041903486523256</v>
      </c>
      <c r="O64" s="48">
        <f t="shared" si="2"/>
        <v>97.900650011594522</v>
      </c>
      <c r="P64" s="195">
        <f t="shared" si="12"/>
        <v>4.1903486523255928E-3</v>
      </c>
      <c r="Q64" s="48">
        <f t="shared" si="3"/>
        <v>0.97900650011594581</v>
      </c>
      <c r="R64" s="48">
        <f t="shared" si="4"/>
        <v>107.38011401522056</v>
      </c>
      <c r="S64" s="195">
        <f t="shared" si="13"/>
        <v>-2.099349988405419E-2</v>
      </c>
      <c r="T64" s="48">
        <f t="shared" si="5"/>
        <v>1.0738011401522058</v>
      </c>
    </row>
    <row r="65" spans="1:20">
      <c r="B65" s="123">
        <v>2009</v>
      </c>
      <c r="C65" s="37">
        <f>'Anual_2000-2019 (ref2010)'!H13/'Anual_2000-2019 (ref2010)'!B13</f>
        <v>0.10851371130861109</v>
      </c>
      <c r="D65" s="37">
        <f>-('Anual_2000-2019 (ref2010)'!I13/'Anual_2000-2019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'Anual_2000-2019 (ref2010)'!K37</f>
        <v>0.99539925318796751</v>
      </c>
      <c r="H65" s="48">
        <f t="shared" si="6"/>
        <v>-4.611362821208098E-3</v>
      </c>
      <c r="I65" s="48">
        <f>'Anual_2000-2019 (ref2010)'!H37</f>
        <v>0.88436398919358128</v>
      </c>
      <c r="J65" s="48">
        <f t="shared" si="7"/>
        <v>-0.12288654860985747</v>
      </c>
      <c r="K65" s="48">
        <f t="shared" si="8"/>
        <v>-5.0969336999494394E-4</v>
      </c>
      <c r="L65" s="48">
        <f t="shared" si="9"/>
        <v>4.9551952975301048E-4</v>
      </c>
      <c r="M65" s="48">
        <f t="shared" si="10"/>
        <v>-1.4173840241933459E-5</v>
      </c>
      <c r="N65" s="48">
        <f t="shared" si="11"/>
        <v>0.99998582626020649</v>
      </c>
      <c r="O65" s="48">
        <f t="shared" si="2"/>
        <v>97.89926239325564</v>
      </c>
      <c r="P65" s="195">
        <f t="shared" si="12"/>
        <v>-1.4173739793510443E-5</v>
      </c>
      <c r="Q65" s="48">
        <f t="shared" si="3"/>
        <v>0.97899262393255704</v>
      </c>
      <c r="R65" s="48">
        <f t="shared" si="4"/>
        <v>105.12433957793792</v>
      </c>
      <c r="S65" s="195">
        <f t="shared" si="13"/>
        <v>-2.1007376067442962E-2</v>
      </c>
      <c r="T65" s="48">
        <f t="shared" si="5"/>
        <v>1.0512433957793794</v>
      </c>
    </row>
    <row r="66" spans="1:20">
      <c r="B66" s="123">
        <v>2010</v>
      </c>
      <c r="C66" s="37">
        <f>'Anual_2000-2019 (ref2010)'!H14/'Anual_2000-2019 (ref2010)'!B14</f>
        <v>0.10865584774696482</v>
      </c>
      <c r="D66" s="37">
        <f>-('Anual_2000-2019 (ref2010)'!I14/'Anual_2000-2019 (ref2010)'!B14)</f>
        <v>0.11906593337308442</v>
      </c>
      <c r="E66" s="48">
        <f t="shared" si="0"/>
        <v>0.11386089056002463</v>
      </c>
      <c r="F66" s="48">
        <f t="shared" si="1"/>
        <v>-1.04100856261196E-2</v>
      </c>
      <c r="G66" s="48">
        <f>'Anual_2000-2019 (ref2010)'!K38</f>
        <v>1.1321575876997159</v>
      </c>
      <c r="H66" s="48">
        <f t="shared" si="6"/>
        <v>0.12412518184080049</v>
      </c>
      <c r="I66" s="48">
        <f>'Anual_2000-2019 (ref2010)'!H38</f>
        <v>0.92071985462911021</v>
      </c>
      <c r="J66" s="48">
        <f t="shared" si="7"/>
        <v>-8.259946421018588E-2</v>
      </c>
      <c r="K66" s="48">
        <f t="shared" si="8"/>
        <v>1.4133003745318541E-2</v>
      </c>
      <c r="L66" s="48">
        <f t="shared" si="9"/>
        <v>8.5986749509963636E-4</v>
      </c>
      <c r="M66" s="48">
        <f t="shared" si="10"/>
        <v>1.4992871240418178E-2</v>
      </c>
      <c r="N66" s="48">
        <f t="shared" si="11"/>
        <v>1.0151058281445264</v>
      </c>
      <c r="O66" s="48">
        <f t="shared" si="2"/>
        <v>99.378111826444055</v>
      </c>
      <c r="P66" s="195">
        <f t="shared" si="12"/>
        <v>1.5105828144526434E-2</v>
      </c>
      <c r="Q66" s="48">
        <f t="shared" si="3"/>
        <v>0.99378111826444127</v>
      </c>
      <c r="R66" s="48">
        <f t="shared" si="4"/>
        <v>104.47058374257401</v>
      </c>
      <c r="S66" s="195">
        <f t="shared" si="13"/>
        <v>-6.2188817355587345E-3</v>
      </c>
      <c r="T66" s="48">
        <f t="shared" si="5"/>
        <v>1.0447058374257403</v>
      </c>
    </row>
    <row r="67" spans="1:20">
      <c r="B67" s="123">
        <v>2011</v>
      </c>
      <c r="C67" s="37">
        <f>'Anual_2000-2019 (ref2010)'!H15/'Anual_2000-2019 (ref2010)'!B15</f>
        <v>0.11582512678280826</v>
      </c>
      <c r="D67" s="37">
        <f>-('Anual_2000-2019 (ref2010)'!I15/'Anual_2000-2019 (ref2010)'!B15)</f>
        <v>0.12351892499329355</v>
      </c>
      <c r="E67" s="48">
        <f t="shared" si="0"/>
        <v>0.1196720258880509</v>
      </c>
      <c r="F67" s="48">
        <f t="shared" si="1"/>
        <v>-7.6937982104852837E-3</v>
      </c>
      <c r="G67" s="48">
        <f>'Anual_2000-2019 (ref2010)'!K39</f>
        <v>1.0724658939794138</v>
      </c>
      <c r="H67" s="48">
        <f t="shared" si="6"/>
        <v>6.9960570828993804E-2</v>
      </c>
      <c r="I67" s="48">
        <f>'Anual_2000-2019 (ref2010)'!H39</f>
        <v>1.0292662470335501</v>
      </c>
      <c r="J67" s="48">
        <f t="shared" si="7"/>
        <v>2.8846166856430981E-2</v>
      </c>
      <c r="K67" s="48">
        <f t="shared" si="8"/>
        <v>8.3723232433901649E-3</v>
      </c>
      <c r="L67" s="48">
        <f t="shared" si="9"/>
        <v>-2.2193658693936858E-4</v>
      </c>
      <c r="M67" s="48">
        <f t="shared" si="10"/>
        <v>8.1503866564507955E-3</v>
      </c>
      <c r="N67" s="48">
        <f t="shared" si="11"/>
        <v>1.0081836914786797</v>
      </c>
      <c r="O67" s="48">
        <f t="shared" si="2"/>
        <v>100.1913916333654</v>
      </c>
      <c r="P67" s="195">
        <f t="shared" si="12"/>
        <v>8.1836914786796999E-3</v>
      </c>
      <c r="Q67" s="48">
        <f t="shared" si="3"/>
        <v>1.0019139163336548</v>
      </c>
      <c r="R67" s="48">
        <f t="shared" si="4"/>
        <v>104.67053169918537</v>
      </c>
      <c r="S67" s="195">
        <f t="shared" si="13"/>
        <v>1.913916333654786E-3</v>
      </c>
      <c r="T67" s="48">
        <f t="shared" si="5"/>
        <v>1.0467053169918539</v>
      </c>
    </row>
    <row r="68" spans="1:20">
      <c r="B68" s="123">
        <v>2012</v>
      </c>
      <c r="C68" s="37">
        <f>'Anual_2000-2019 (ref2010)'!H16/'Anual_2000-2019 (ref2010)'!B16</f>
        <v>0.11877539067367844</v>
      </c>
      <c r="D68" s="37">
        <f>-('Anual_2000-2019 (ref2010)'!I16/'Anual_2000-2019 (ref2010)'!B16)</f>
        <v>0.13236734541285547</v>
      </c>
      <c r="E68" s="48">
        <f t="shared" si="0"/>
        <v>0.12557136804326696</v>
      </c>
      <c r="F68" s="48">
        <f t="shared" si="1"/>
        <v>-1.3591954739177028E-2</v>
      </c>
      <c r="G68" s="48">
        <f>'Anual_2000-2019 (ref2010)'!K40</f>
        <v>0.96094286494328662</v>
      </c>
      <c r="H68" s="48">
        <f t="shared" si="6"/>
        <v>-3.9840325532372628E-2</v>
      </c>
      <c r="I68" s="48">
        <f>'Anual_2000-2019 (ref2010)'!H40</f>
        <v>1.0529890568261873</v>
      </c>
      <c r="J68" s="48">
        <f t="shared" si="7"/>
        <v>5.1632840720047445E-2</v>
      </c>
      <c r="K68" s="48">
        <f t="shared" si="8"/>
        <v>-5.0028041803891294E-3</v>
      </c>
      <c r="L68" s="48">
        <f t="shared" si="9"/>
        <v>-7.0179123412202147E-4</v>
      </c>
      <c r="M68" s="48">
        <f t="shared" si="10"/>
        <v>-5.7045954145111509E-3</v>
      </c>
      <c r="N68" s="48">
        <f t="shared" si="11"/>
        <v>0.99431164489377277</v>
      </c>
      <c r="O68" s="48">
        <f t="shared" si="2"/>
        <v>99.621467419167729</v>
      </c>
      <c r="P68" s="195">
        <f t="shared" si="12"/>
        <v>-5.6883551062272275E-3</v>
      </c>
      <c r="Q68" s="48">
        <f t="shared" si="3"/>
        <v>0.99621467419167808</v>
      </c>
      <c r="R68" s="48">
        <f t="shared" si="4"/>
        <v>104.27431963417366</v>
      </c>
      <c r="S68" s="195">
        <f t="shared" si="13"/>
        <v>-3.7853258083220265E-3</v>
      </c>
      <c r="T68" s="48">
        <f t="shared" si="5"/>
        <v>1.0427431963417368</v>
      </c>
    </row>
    <row r="69" spans="1:20">
      <c r="B69" s="234">
        <v>2013</v>
      </c>
      <c r="C69" s="37">
        <f>'Anual_2000-2019 (ref2010)'!H17/'Anual_2000-2019 (ref2010)'!B17</f>
        <v>0.11742230643262394</v>
      </c>
      <c r="D69" s="37">
        <f>-('Anual_2000-2019 (ref2010)'!I17/'Anual_2000-2019 (ref2010)'!B17)</f>
        <v>0.1404372668039483</v>
      </c>
      <c r="E69" s="81">
        <f t="shared" ref="E69:E72" si="14">(C69+D69)/2</f>
        <v>0.12892978661828614</v>
      </c>
      <c r="F69" s="81">
        <f t="shared" ref="F69:F72" si="15">(C69-D69)</f>
        <v>-2.3014960371324361E-2</v>
      </c>
      <c r="G69" s="48">
        <f>'Anual_2000-2019 (ref2010)'!K41</f>
        <v>0.97608270318654777</v>
      </c>
      <c r="H69" s="81">
        <f t="shared" si="6"/>
        <v>-2.4207959287547577E-2</v>
      </c>
      <c r="I69" s="48">
        <f>'Anual_2000-2019 (ref2010)'!H41</f>
        <v>1.0088649296511916</v>
      </c>
      <c r="J69" s="81">
        <f t="shared" si="7"/>
        <v>8.8258668518988691E-3</v>
      </c>
      <c r="K69" s="48">
        <f t="shared" si="8"/>
        <v>-3.1211270254076673E-3</v>
      </c>
      <c r="L69" s="48">
        <f t="shared" si="9"/>
        <v>-2.0312697583903776E-4</v>
      </c>
      <c r="M69" s="81">
        <f t="shared" si="10"/>
        <v>-3.324254001246705E-3</v>
      </c>
      <c r="N69" s="81">
        <f t="shared" si="11"/>
        <v>0.99668126521363454</v>
      </c>
      <c r="O69" s="48">
        <f t="shared" ref="O69:O72" si="16">(O68*N69)</f>
        <v>99.290850189774957</v>
      </c>
      <c r="P69" s="195">
        <f t="shared" si="12"/>
        <v>-3.3187347863655736E-3</v>
      </c>
      <c r="Q69" s="48">
        <f t="shared" ref="Q69:Q72" si="17">(Q68*N69)</f>
        <v>0.99290850189775037</v>
      </c>
      <c r="R69" s="48">
        <f t="shared" ref="R69:R72" si="18">(R68*Q69)</f>
        <v>103.53485849437455</v>
      </c>
      <c r="S69" s="195">
        <f t="shared" si="13"/>
        <v>-7.0914981022496271E-3</v>
      </c>
      <c r="T69" s="48">
        <f t="shared" ref="T69:T72" si="19">(T68*Q69)</f>
        <v>1.0353485849437456</v>
      </c>
    </row>
    <row r="70" spans="1:20">
      <c r="B70" s="234">
        <v>2014</v>
      </c>
      <c r="C70" s="37">
        <f>'Anual_2000-2019 (ref2010)'!H18/'Anual_2000-2019 (ref2010)'!B18</f>
        <v>0.11011942820784318</v>
      </c>
      <c r="D70" s="37">
        <f>-('Anual_2000-2019 (ref2010)'!I18/'Anual_2000-2019 (ref2010)'!B18)</f>
        <v>0.13673462995805641</v>
      </c>
      <c r="E70" s="81">
        <f t="shared" si="14"/>
        <v>0.12342702908294979</v>
      </c>
      <c r="F70" s="81">
        <f t="shared" si="15"/>
        <v>-2.661520175021323E-2</v>
      </c>
      <c r="G70" s="48">
        <f>'Anual_2000-2019 (ref2010)'!K42</f>
        <v>0.95632997822700339</v>
      </c>
      <c r="H70" s="81">
        <f t="shared" ref="H70:H75" si="20">LN(G70)</f>
        <v>-4.4652259977228409E-2</v>
      </c>
      <c r="I70" s="48">
        <f>'Anual_2000-2019 (ref2010)'!H42</f>
        <v>0.97435996004992598</v>
      </c>
      <c r="J70" s="81">
        <f t="shared" ref="J70:J75" si="21">LN(I70)</f>
        <v>-2.5974474773585169E-2</v>
      </c>
      <c r="K70" s="48">
        <f t="shared" ref="K70:K75" si="22">(E70*H70)</f>
        <v>-5.5112957908288063E-3</v>
      </c>
      <c r="L70" s="48">
        <f t="shared" ref="L70:L75" si="23">(F70*J70)</f>
        <v>6.9131588645479343E-4</v>
      </c>
      <c r="M70" s="81">
        <f t="shared" ref="M70:M75" si="24">SUM(K70:L70)</f>
        <v>-4.8199799043740126E-3</v>
      </c>
      <c r="N70" s="81">
        <f t="shared" ref="N70:N75" si="25">EXP(M70)</f>
        <v>0.9951916175581047</v>
      </c>
      <c r="O70" s="48">
        <f t="shared" si="16"/>
        <v>98.813421809081589</v>
      </c>
      <c r="P70" s="195">
        <f t="shared" ref="P70:P75" si="26">(O70/O69)-1</f>
        <v>-4.8083824418952981E-3</v>
      </c>
      <c r="Q70" s="48">
        <f t="shared" si="17"/>
        <v>0.9881342180908167</v>
      </c>
      <c r="R70" s="48">
        <f t="shared" si="18"/>
        <v>102.30633644348214</v>
      </c>
      <c r="S70" s="195">
        <f t="shared" ref="S70:S76" si="27">(R70/R69)-1</f>
        <v>-1.1865781909183304E-2</v>
      </c>
      <c r="T70" s="48">
        <f t="shared" si="19"/>
        <v>1.0230633644348215</v>
      </c>
    </row>
    <row r="71" spans="1:20">
      <c r="B71" s="234">
        <v>2015</v>
      </c>
      <c r="C71" s="37">
        <f>'Anual_2000-2019 (ref2010)'!H19/'Anual_2000-2019 (ref2010)'!B19</f>
        <v>0.12900191417740489</v>
      </c>
      <c r="D71" s="37">
        <f>-('Anual_2000-2019 (ref2010)'!I19/'Anual_2000-2019 (ref2010)'!B19)</f>
        <v>0.14053434519938751</v>
      </c>
      <c r="E71" s="81">
        <f t="shared" si="14"/>
        <v>0.13476812968839619</v>
      </c>
      <c r="F71" s="81">
        <f t="shared" si="15"/>
        <v>-1.153243102198262E-2</v>
      </c>
      <c r="G71" s="48">
        <f>'Anual_2000-2019 (ref2010)'!K43</f>
        <v>0.91561337926834319</v>
      </c>
      <c r="H71" s="81">
        <f t="shared" si="20"/>
        <v>-8.8161078441305815E-2</v>
      </c>
      <c r="I71" s="48">
        <f>'Anual_2000-2019 (ref2010)'!H43</f>
        <v>1.0925281851086823</v>
      </c>
      <c r="J71" s="81">
        <f t="shared" si="21"/>
        <v>8.8494446381309419E-2</v>
      </c>
      <c r="K71" s="48">
        <f t="shared" si="22"/>
        <v>-1.1881303652846771E-2</v>
      </c>
      <c r="L71" s="48">
        <f t="shared" si="23"/>
        <v>-1.0205560987209903E-3</v>
      </c>
      <c r="M71" s="81">
        <f t="shared" si="24"/>
        <v>-1.2901859751567761E-2</v>
      </c>
      <c r="N71" s="81">
        <f t="shared" si="25"/>
        <v>0.98718101245623202</v>
      </c>
      <c r="O71" s="48">
        <f t="shared" si="16"/>
        <v>97.546733785753887</v>
      </c>
      <c r="P71" s="195">
        <f t="shared" si="26"/>
        <v>-1.2818987543767979E-2</v>
      </c>
      <c r="Q71" s="48">
        <f t="shared" si="17"/>
        <v>0.97546733785753958</v>
      </c>
      <c r="R71" s="48">
        <f t="shared" si="18"/>
        <v>99.796489656481299</v>
      </c>
      <c r="S71" s="314">
        <f t="shared" si="27"/>
        <v>-2.4532662142460526E-2</v>
      </c>
      <c r="T71" s="48">
        <f t="shared" si="19"/>
        <v>0.99796489656481313</v>
      </c>
    </row>
    <row r="72" spans="1:20">
      <c r="B72" s="234">
        <v>2016</v>
      </c>
      <c r="C72" s="37">
        <f>'Anual_2000-2019 (ref2010)'!H20/'Anual_2000-2019 (ref2010)'!B20</f>
        <v>0.12466679044388808</v>
      </c>
      <c r="D72" s="37">
        <f>-('Anual_2000-2019 (ref2010)'!I20/'Anual_2000-2019 (ref2010)'!B20)</f>
        <v>0.12067003034456006</v>
      </c>
      <c r="E72" s="81">
        <f t="shared" si="14"/>
        <v>0.12266841039422408</v>
      </c>
      <c r="F72" s="81">
        <f t="shared" si="15"/>
        <v>3.99676009932802E-3</v>
      </c>
      <c r="G72" s="48">
        <f>'Anual_2000-2019 (ref2010)'!K44</f>
        <v>1.0004370868484982</v>
      </c>
      <c r="H72" s="81">
        <f t="shared" si="20"/>
        <v>4.3699135386691154E-4</v>
      </c>
      <c r="I72" s="48">
        <f>'Anual_2000-2019 (ref2010)'!H44</f>
        <v>0.92629423960093094</v>
      </c>
      <c r="J72" s="81">
        <f t="shared" si="21"/>
        <v>-7.6563341460123807E-2</v>
      </c>
      <c r="K72" s="48">
        <f t="shared" si="22"/>
        <v>5.3605034734873905E-5</v>
      </c>
      <c r="L72" s="48">
        <f t="shared" si="23"/>
        <v>-3.0600530821904955E-4</v>
      </c>
      <c r="M72" s="81">
        <f t="shared" si="24"/>
        <v>-2.5240027348417564E-4</v>
      </c>
      <c r="N72" s="81">
        <f t="shared" si="25"/>
        <v>0.99974763157678515</v>
      </c>
      <c r="O72" s="48">
        <f t="shared" si="16"/>
        <v>97.522116070358621</v>
      </c>
      <c r="P72" s="195">
        <f t="shared" si="26"/>
        <v>-2.5236842321485486E-4</v>
      </c>
      <c r="Q72" s="48">
        <f t="shared" si="17"/>
        <v>0.97522116070358689</v>
      </c>
      <c r="R72" s="48">
        <f t="shared" si="18"/>
        <v>97.323648476937194</v>
      </c>
      <c r="S72" s="314">
        <f t="shared" si="27"/>
        <v>-2.4778839296413113E-2</v>
      </c>
      <c r="T72" s="48">
        <f t="shared" si="19"/>
        <v>0.97323648476937208</v>
      </c>
    </row>
    <row r="73" spans="1:20">
      <c r="B73" s="234">
        <v>2017</v>
      </c>
      <c r="C73" s="45">
        <f>'Anual_2000-2019 (ref2010)'!H21/'Anual_2000-2019 (ref2010)'!B21</f>
        <v>0.12518967868548361</v>
      </c>
      <c r="D73" s="45">
        <f>-('Anual_2000-2019 (ref2010)'!I21/'Anual_2000-2019 (ref2010)'!B21)</f>
        <v>0.11800766504608093</v>
      </c>
      <c r="E73" s="81">
        <f t="shared" ref="E73:E74" si="28">(C73+D73)/2</f>
        <v>0.12159867186578227</v>
      </c>
      <c r="F73" s="81">
        <f t="shared" ref="F73:F74" si="29">(C73-D73)</f>
        <v>7.1820136394026846E-3</v>
      </c>
      <c r="G73" s="81">
        <f>'Anual_2000-2019 (ref2010)'!K45</f>
        <v>1.0445480569530277</v>
      </c>
      <c r="H73" s="81">
        <f t="shared" si="20"/>
        <v>4.3584310485065218E-2</v>
      </c>
      <c r="I73" s="81">
        <f>'Anual_2000-2019 (ref2010)'!H45</f>
        <v>0.95393028643734656</v>
      </c>
      <c r="J73" s="81">
        <f t="shared" si="21"/>
        <v>-4.7164685217222946E-2</v>
      </c>
      <c r="K73" s="81">
        <f t="shared" si="22"/>
        <v>5.2997942691698193E-3</v>
      </c>
      <c r="L73" s="81">
        <f t="shared" si="23"/>
        <v>-3.3873741252822938E-4</v>
      </c>
      <c r="M73" s="81">
        <f t="shared" si="24"/>
        <v>4.9610568566415903E-3</v>
      </c>
      <c r="N73" s="81">
        <f t="shared" si="25"/>
        <v>1.0049733832747996</v>
      </c>
      <c r="O73" s="81">
        <f t="shared" ref="O73:O74" si="30">(O72*N73)</f>
        <v>98.007130931345998</v>
      </c>
      <c r="P73" s="314">
        <f t="shared" si="26"/>
        <v>4.9733832747995699E-3</v>
      </c>
      <c r="Q73" s="81">
        <f t="shared" ref="Q73:Q74" si="31">(Q72*N73)</f>
        <v>0.98007130931346076</v>
      </c>
      <c r="R73" s="48">
        <f t="shared" ref="R73:R76" si="32">(R72*Q73)</f>
        <v>95.384115589954831</v>
      </c>
      <c r="S73" s="314">
        <f t="shared" si="27"/>
        <v>-1.9928690686539352E-2</v>
      </c>
      <c r="T73" s="48">
        <f t="shared" ref="T73:T76" si="33">(T72*Q73)</f>
        <v>0.95384115589954854</v>
      </c>
    </row>
    <row r="74" spans="1:20" ht="15.75" thickBot="1">
      <c r="B74" s="234">
        <v>2018</v>
      </c>
      <c r="C74" s="45">
        <f>'Anual_2000-2019 (ref2010)'!H22/'Anual_2000-2019 (ref2010)'!B22</f>
        <v>0.14634999495298567</v>
      </c>
      <c r="D74" s="45">
        <f>-('Anual_2000-2019 (ref2010)'!I22/'Anual_2000-2019 (ref2010)'!B22)</f>
        <v>0.14241203882103459</v>
      </c>
      <c r="E74" s="81">
        <f t="shared" si="28"/>
        <v>0.14438101688701013</v>
      </c>
      <c r="F74" s="81">
        <f t="shared" si="29"/>
        <v>3.9379561319510814E-3</v>
      </c>
      <c r="G74" s="81">
        <f>'Anual_2000-2019 (ref2010)'!K46</f>
        <v>1.0030461557615247</v>
      </c>
      <c r="H74" s="81">
        <f t="shared" si="20"/>
        <v>3.0415256294156904E-3</v>
      </c>
      <c r="I74" s="81">
        <f>'Anual_2000-2019 (ref2010)'!H46</f>
        <v>1.1427931034395213</v>
      </c>
      <c r="J74" s="81">
        <f t="shared" si="21"/>
        <v>0.13347535656411308</v>
      </c>
      <c r="K74" s="81">
        <f t="shared" si="22"/>
        <v>4.391385632629409E-4</v>
      </c>
      <c r="L74" s="81">
        <f t="shared" si="23"/>
        <v>5.2562009884600611E-4</v>
      </c>
      <c r="M74" s="81">
        <f t="shared" si="24"/>
        <v>9.6475866210894701E-4</v>
      </c>
      <c r="N74" s="81">
        <f t="shared" si="25"/>
        <v>1.0009652241914428</v>
      </c>
      <c r="O74" s="81">
        <f t="shared" si="30"/>
        <v>98.101729785054843</v>
      </c>
      <c r="P74" s="314">
        <f t="shared" si="26"/>
        <v>9.6522419144284832E-4</v>
      </c>
      <c r="Q74" s="81">
        <f t="shared" si="31"/>
        <v>0.98101729785054914</v>
      </c>
      <c r="R74" s="48">
        <f t="shared" si="32"/>
        <v>93.573467333921926</v>
      </c>
      <c r="S74" s="314">
        <f t="shared" si="27"/>
        <v>-1.8982702149450859E-2</v>
      </c>
      <c r="T74" s="48">
        <f t="shared" si="33"/>
        <v>0.93573467333921945</v>
      </c>
    </row>
    <row r="75" spans="1:20" ht="15.75" thickBot="1">
      <c r="B75" s="323">
        <v>2019</v>
      </c>
      <c r="C75" s="324">
        <f>'Anual_2000-2019 (ref2010)'!H23/'Anual_2000-2019 (ref2010)'!B23</f>
        <v>0.14122919190362168</v>
      </c>
      <c r="D75" s="324">
        <f>-('Anual_2000-2019 (ref2010)'!I23/'Anual_2000-2019 (ref2010)'!B23)</f>
        <v>0.14767338676225933</v>
      </c>
      <c r="E75" s="325">
        <f t="shared" ref="E75" si="34">(C75+D75)/2</f>
        <v>0.14445128933294049</v>
      </c>
      <c r="F75" s="325">
        <f t="shared" ref="F75" si="35">(C75-D75)</f>
        <v>-6.4441948586376474E-3</v>
      </c>
      <c r="G75" s="325">
        <f>'Anual_2000-2019 (ref2010)'!K47</f>
        <v>0.96781941500869373</v>
      </c>
      <c r="H75" s="325">
        <f t="shared" si="20"/>
        <v>-3.2709763852145614E-2</v>
      </c>
      <c r="I75" s="325">
        <f>'Anual_2000-2019 (ref2010)'!H47</f>
        <v>1.0141822770912807</v>
      </c>
      <c r="J75" s="325">
        <f t="shared" si="21"/>
        <v>1.4082649459068631E-2</v>
      </c>
      <c r="K75" s="325">
        <f t="shared" si="22"/>
        <v>-4.7249675622184446E-3</v>
      </c>
      <c r="L75" s="325">
        <f t="shared" si="23"/>
        <v>-9.0751337240126313E-5</v>
      </c>
      <c r="M75" s="325">
        <f t="shared" si="24"/>
        <v>-4.8157188994585711E-3</v>
      </c>
      <c r="N75" s="325">
        <f t="shared" si="25"/>
        <v>0.9951958580835133</v>
      </c>
      <c r="O75" s="325">
        <f t="shared" ref="O75" si="36">(O74*N75)</f>
        <v>97.630435152914615</v>
      </c>
      <c r="P75" s="326">
        <f t="shared" si="26"/>
        <v>-4.8041419164865928E-3</v>
      </c>
      <c r="Q75" s="325">
        <f t="shared" ref="Q75" si="37">(Q74*N75)</f>
        <v>0.97630435152914685</v>
      </c>
      <c r="R75" s="325">
        <f t="shared" ref="R75" si="38">(R74*Q75)</f>
        <v>91.356183345778447</v>
      </c>
      <c r="S75" s="326">
        <f t="shared" ref="S75" si="39">(R75/R74)-1</f>
        <v>-2.3695648470853148E-2</v>
      </c>
      <c r="T75" s="325">
        <f t="shared" ref="T75" si="40">(T74*Q75)</f>
        <v>0.91356183345778474</v>
      </c>
    </row>
    <row r="76" spans="1:20">
      <c r="A76" s="160" t="s">
        <v>80</v>
      </c>
      <c r="B76" s="122">
        <v>2020</v>
      </c>
      <c r="C76" s="37">
        <f>'Trimestral_1996-2021 (ref2010)'!F28/'Trimestral_1996-2021 (ref2010)'!B28</f>
        <v>0.16795068432704977</v>
      </c>
      <c r="D76" s="37">
        <f>'Trimestral_1996-2021 (ref2010)'!G28/'Trimestral_1996-2021 (ref2010)'!B28</f>
        <v>0.16095383672036073</v>
      </c>
      <c r="E76" s="48">
        <f t="shared" ref="E76" si="41">(C76+D76)/2</f>
        <v>0.16445226052370526</v>
      </c>
      <c r="F76" s="48">
        <f t="shared" ref="F76" si="42">(C76-D76)</f>
        <v>6.9968476066890328E-3</v>
      </c>
      <c r="G76" s="48">
        <f>'Trimestral_1996-2021 (ref2010)'!R58</f>
        <v>1.0021839219049224</v>
      </c>
      <c r="H76" s="48">
        <f t="shared" ref="H76" si="43">LN(G76)</f>
        <v>2.1815406138845769E-3</v>
      </c>
      <c r="I76" s="48">
        <f>'Trimestral_1996-2021 (ref2010)'!N58</f>
        <v>1.1629365062643489</v>
      </c>
      <c r="J76" s="48">
        <f t="shared" ref="J76" si="44">LN(I76)</f>
        <v>0.15094827726057924</v>
      </c>
      <c r="K76" s="48">
        <f t="shared" ref="K76" si="45">(E76*H76)</f>
        <v>3.5875928537759037E-4</v>
      </c>
      <c r="L76" s="48">
        <f t="shared" ref="L76" si="46">(F76*J76)</f>
        <v>1.0561620924845164E-3</v>
      </c>
      <c r="M76" s="48">
        <f t="shared" ref="M76" si="47">SUM(K76:L76)</f>
        <v>1.4149213778621068E-3</v>
      </c>
      <c r="N76" s="48">
        <f t="shared" ref="N76" si="48">EXP(M76)</f>
        <v>1.0014159228513946</v>
      </c>
      <c r="O76" s="48">
        <f t="shared" ref="O76" si="49">(O75*N76)</f>
        <v>97.768672317039218</v>
      </c>
      <c r="P76" s="195">
        <f t="shared" ref="P76" si="50">(O76/O75)-1</f>
        <v>1.4159228513945799E-3</v>
      </c>
      <c r="Q76" s="48">
        <f t="shared" ref="Q76" si="51">(Q75*N76)</f>
        <v>0.97768672317039296</v>
      </c>
      <c r="R76" s="48">
        <f t="shared" si="32"/>
        <v>89.317727536687755</v>
      </c>
      <c r="S76" s="314">
        <f t="shared" si="27"/>
        <v>-2.2313276829607043E-2</v>
      </c>
      <c r="T76" s="48">
        <f t="shared" si="33"/>
        <v>0.89317727536687785</v>
      </c>
    </row>
    <row r="77" spans="1:20">
      <c r="B77" s="122">
        <v>2021</v>
      </c>
      <c r="C77" s="37">
        <f>'Trimestral_1996-2021 (ref2010)'!F29/'Trimestral_1996-2021 (ref2010)'!B29</f>
        <v>0.20313092120087689</v>
      </c>
      <c r="D77" s="37">
        <f>'Trimestral_1996-2021 (ref2010)'!G29/'Trimestral_1996-2021 (ref2010)'!B29</f>
        <v>0.18569821597003108</v>
      </c>
      <c r="E77" s="48">
        <f t="shared" ref="E77" si="52">(C77+D77)/2</f>
        <v>0.19441456858545397</v>
      </c>
      <c r="F77" s="48">
        <f t="shared" ref="F77" si="53">(C77-D77)</f>
        <v>1.7432705230845807E-2</v>
      </c>
      <c r="G77" s="48">
        <f>'Trimestral_1996-2021 (ref2010)'!R59</f>
        <v>1.1133196218517856</v>
      </c>
      <c r="H77" s="48">
        <f t="shared" ref="H77" si="54">LN(G77)</f>
        <v>0.10734620254267146</v>
      </c>
      <c r="I77" s="48">
        <f>'Trimestral_1996-2021 (ref2010)'!N59</f>
        <v>1.1887797785323422</v>
      </c>
      <c r="J77" s="48">
        <f t="shared" ref="J77" si="55">LN(I77)</f>
        <v>0.1729273848537978</v>
      </c>
      <c r="K77" s="48">
        <f t="shared" ref="K77" si="56">(E77*H77)</f>
        <v>2.0869665656620236E-2</v>
      </c>
      <c r="L77" s="48">
        <f t="shared" ref="L77" si="57">(F77*J77)</f>
        <v>3.014592126497287E-3</v>
      </c>
      <c r="M77" s="48">
        <f t="shared" ref="M77" si="58">SUM(K77:L77)</f>
        <v>2.3884257783117525E-2</v>
      </c>
      <c r="N77" s="48">
        <f t="shared" ref="N77" si="59">EXP(M77)</f>
        <v>1.024171771119063</v>
      </c>
      <c r="O77" s="48">
        <f t="shared" ref="O77" si="60">(O76*N77)</f>
        <v>100.13191428690136</v>
      </c>
      <c r="P77" s="195">
        <f t="shared" ref="P77" si="61">(O77/O76)-1</f>
        <v>2.417177111906299E-2</v>
      </c>
      <c r="Q77" s="48">
        <f t="shared" ref="Q77" si="62">(Q76*N77)</f>
        <v>1.0013191428690145</v>
      </c>
      <c r="R77" s="48">
        <f t="shared" ref="R77" si="63">(R76*Q77)</f>
        <v>89.435550380044347</v>
      </c>
      <c r="S77" s="314">
        <f t="shared" ref="S77" si="64">(R77/R76)-1</f>
        <v>1.3191428690144669E-3</v>
      </c>
      <c r="T77" s="48">
        <f t="shared" ref="T77" si="65">(T76*Q77)</f>
        <v>0.89435550380044382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10</vt:i4>
      </vt:variant>
    </vt:vector>
  </HeadingPairs>
  <TitlesOfParts>
    <vt:vector size="19" baseType="lpstr">
      <vt:lpstr>Legenda</vt:lpstr>
      <vt:lpstr>Anual_1947-1989 (ref1987)</vt:lpstr>
      <vt:lpstr>Anual_1990-2000 (ref1985e2000)</vt:lpstr>
      <vt:lpstr>Trimestral_1996-2021 (ref2010)</vt:lpstr>
      <vt:lpstr>Anual_2000-2019 (ref2010)</vt:lpstr>
      <vt:lpstr>Cálculo Pa média harmônica</vt:lpstr>
      <vt:lpstr>SNA 2008 - Pa calculado até 90</vt:lpstr>
      <vt:lpstr>Reinsdorf (2009) - Pa calc 90</vt:lpstr>
      <vt:lpstr>Kohli (2008) t - Pa calc até 90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Simplício</cp:lastModifiedBy>
  <cp:lastPrinted>2016-09-01T15:38:38Z</cp:lastPrinted>
  <dcterms:created xsi:type="dcterms:W3CDTF">2016-08-29T20:10:26Z</dcterms:created>
  <dcterms:modified xsi:type="dcterms:W3CDTF">2021-12-03T13:17:28Z</dcterms:modified>
</cp:coreProperties>
</file>