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2264EB80-DA96-42D3-9D24-C3A08FA4B2BB}" xr6:coauthVersionLast="46" xr6:coauthVersionMax="46" xr10:uidLastSave="{00000000-0000-0000-0000-000000000000}"/>
  <bookViews>
    <workbookView xWindow="-120" yWindow="-120" windowWidth="29040" windowHeight="15840" firstSheet="13" activeTab="29" xr2:uid="{00000000-000D-0000-FFFF-FFFF00000000}"/>
  </bookViews>
  <sheets>
    <sheet name="Legenda" sheetId="6" r:id="rId1"/>
    <sheet name="Anual_1947-1989 (ref1987)" sheetId="1" r:id="rId2"/>
    <sheet name="Anual_1900-2000 (ref1985e2000)" sheetId="2" r:id="rId3"/>
    <sheet name="Trimestral_1996-2018 (ref2010)" sheetId="5" r:id="rId4"/>
    <sheet name="Anual_2000-2017 (ref2010)" sheetId="3" r:id="rId5"/>
    <sheet name="SNA 2008" sheetId="7" r:id="rId6"/>
    <sheet name="Kohli (2008) t" sheetId="14" r:id="rId7"/>
    <sheet name="Reinsdorf (2009) " sheetId="49" r:id="rId8"/>
    <sheet name="SNA 2008 IPC-RJ Média" sheetId="73" r:id="rId9"/>
    <sheet name="Kohli (2008) t IPC-RJ Média" sheetId="76" r:id="rId10"/>
    <sheet name="Reinsdorf (2009) IPC-RJ Média" sheetId="77" r:id="rId11"/>
    <sheet name="Cálculo Pa média harmônica" sheetId="52" r:id="rId12"/>
    <sheet name="Gráfico11" sheetId="53" r:id="rId13"/>
    <sheet name="Gráfico12" sheetId="54" r:id="rId14"/>
    <sheet name="Gráf PIBR RIBR Pa calc" sheetId="94" r:id="rId15"/>
    <sheet name="Gráf PIBR RIBR Pa calc (2)" sheetId="104" r:id="rId16"/>
    <sheet name="Gráf PIBR RIBR 1948" sheetId="98" r:id="rId17"/>
    <sheet name="Gráf PIBR RIBR 1969" sheetId="99" r:id="rId18"/>
    <sheet name="Gráf PIBR RIBR 1991" sheetId="96" r:id="rId19"/>
    <sheet name="SNA 2008 - Pa calculado até 90" sheetId="61" r:id="rId20"/>
    <sheet name="Gráfico TT Kohli e Reinsdorf" sheetId="89" r:id="rId21"/>
    <sheet name="Gráf PRT Kohli e Reinsdorf" sheetId="90" r:id="rId22"/>
    <sheet name="Gráf TT PRT Kohli Pa 1948 " sheetId="87" r:id="rId23"/>
    <sheet name="Gráf TT PRT Kohli Pa 1970" sheetId="102" r:id="rId24"/>
    <sheet name="Gráf TT PRT Kohli Pa 1991" sheetId="103" r:id="rId25"/>
    <sheet name="Kohli (2008) t - Pa calc até 90" sheetId="63" r:id="rId26"/>
    <sheet name="GráficoTT PRT Reinsdorf Pa 1948" sheetId="88" r:id="rId27"/>
    <sheet name="Gráf TT PRT Reinsforf Pa 1970" sheetId="100" r:id="rId28"/>
    <sheet name="Gráf TT PRT Reinsdorf Pa 1991" sheetId="101" r:id="rId29"/>
    <sheet name="Reinsdorf (2009) - Pa calc 90" sheetId="64" r:id="rId30"/>
    <sheet name="Gráfico13" sheetId="62" r:id="rId31"/>
    <sheet name="Gráfico14" sheetId="65" r:id="rId32"/>
  </sheets>
  <calcPr calcId="181029"/>
</workbook>
</file>

<file path=xl/calcChain.xml><?xml version="1.0" encoding="utf-8"?>
<calcChain xmlns="http://schemas.openxmlformats.org/spreadsheetml/2006/main">
  <c r="C72" i="64" l="1"/>
  <c r="E72" i="64" s="1"/>
  <c r="N72" i="64" s="1"/>
  <c r="D72" i="64"/>
  <c r="G72" i="64"/>
  <c r="I72" i="64" s="1"/>
  <c r="H72" i="64"/>
  <c r="J72" i="64"/>
  <c r="K72" i="64"/>
  <c r="L72" i="64"/>
  <c r="M72" i="64" s="1"/>
  <c r="U72" i="64"/>
  <c r="V72" i="64" s="1"/>
  <c r="C73" i="64"/>
  <c r="E73" i="64" s="1"/>
  <c r="D73" i="64"/>
  <c r="F73" i="64"/>
  <c r="O73" i="64" s="1"/>
  <c r="G73" i="64"/>
  <c r="I73" i="64" s="1"/>
  <c r="H73" i="64"/>
  <c r="J73" i="64"/>
  <c r="K73" i="64" s="1"/>
  <c r="L73" i="64"/>
  <c r="M73" i="64"/>
  <c r="U73" i="64"/>
  <c r="V73" i="64"/>
  <c r="C74" i="64"/>
  <c r="E74" i="64" s="1"/>
  <c r="D74" i="64"/>
  <c r="F74" i="64"/>
  <c r="G74" i="64"/>
  <c r="I74" i="64" s="1"/>
  <c r="H74" i="64"/>
  <c r="J74" i="64"/>
  <c r="K74" i="64" s="1"/>
  <c r="L74" i="64"/>
  <c r="M74" i="64" s="1"/>
  <c r="C73" i="63"/>
  <c r="E73" i="63" s="1"/>
  <c r="D73" i="63"/>
  <c r="F73" i="63"/>
  <c r="L73" i="63" s="1"/>
  <c r="G73" i="63"/>
  <c r="H73" i="63" s="1"/>
  <c r="I73" i="63"/>
  <c r="J73" i="63"/>
  <c r="R73" i="63"/>
  <c r="T73" i="63" s="1"/>
  <c r="S73" i="63"/>
  <c r="C74" i="63"/>
  <c r="E74" i="63" s="1"/>
  <c r="D74" i="63"/>
  <c r="F74" i="63"/>
  <c r="L74" i="63" s="1"/>
  <c r="G74" i="63"/>
  <c r="H74" i="63" s="1"/>
  <c r="I74" i="63"/>
  <c r="J74" i="63"/>
  <c r="R74" i="63"/>
  <c r="T74" i="63" s="1"/>
  <c r="S74" i="63"/>
  <c r="C75" i="63"/>
  <c r="E75" i="63" s="1"/>
  <c r="K75" i="63" s="1"/>
  <c r="M75" i="63" s="1"/>
  <c r="N75" i="63" s="1"/>
  <c r="D75" i="63"/>
  <c r="F75" i="63"/>
  <c r="L75" i="63" s="1"/>
  <c r="G75" i="63"/>
  <c r="H75" i="63"/>
  <c r="I75" i="63"/>
  <c r="J75" i="63"/>
  <c r="R75" i="63"/>
  <c r="T75" i="63" s="1"/>
  <c r="S75" i="63"/>
  <c r="C72" i="61"/>
  <c r="D72" i="61"/>
  <c r="E72" i="61"/>
  <c r="F72" i="61"/>
  <c r="G72" i="61" s="1"/>
  <c r="H72" i="61"/>
  <c r="I72" i="61"/>
  <c r="M72" i="61"/>
  <c r="N72" i="61"/>
  <c r="O72" i="61" s="1"/>
  <c r="P72" i="61"/>
  <c r="Q72" i="61"/>
  <c r="C73" i="61"/>
  <c r="D73" i="61"/>
  <c r="J73" i="61" s="1"/>
  <c r="K73" i="61" s="1"/>
  <c r="L73" i="61" s="1"/>
  <c r="E73" i="61"/>
  <c r="F73" i="61"/>
  <c r="H73" i="61"/>
  <c r="I73" i="61"/>
  <c r="M73" i="61"/>
  <c r="N73" i="61"/>
  <c r="O73" i="61"/>
  <c r="P73" i="61"/>
  <c r="Q73" i="61"/>
  <c r="C74" i="61"/>
  <c r="D74" i="61"/>
  <c r="J74" i="61" s="1"/>
  <c r="K74" i="61" s="1"/>
  <c r="L74" i="61" s="1"/>
  <c r="E74" i="61"/>
  <c r="F74" i="61"/>
  <c r="H74" i="61"/>
  <c r="I74" i="61"/>
  <c r="M74" i="61"/>
  <c r="N74" i="61"/>
  <c r="O74" i="61"/>
  <c r="P74" i="61"/>
  <c r="Q74" i="61"/>
  <c r="B67" i="3"/>
  <c r="C67" i="3"/>
  <c r="D67" i="3"/>
  <c r="E67" i="3"/>
  <c r="F67" i="3"/>
  <c r="G67" i="3"/>
  <c r="H67" i="3"/>
  <c r="I67" i="3"/>
  <c r="L67" i="3" s="1"/>
  <c r="J67" i="3"/>
  <c r="K67" i="3"/>
  <c r="B45" i="3"/>
  <c r="C45" i="3"/>
  <c r="D45" i="3"/>
  <c r="H45" i="3" s="1"/>
  <c r="E45" i="3"/>
  <c r="I45" i="3" s="1"/>
  <c r="F45" i="3"/>
  <c r="G45" i="3"/>
  <c r="J45" i="3"/>
  <c r="K45" i="3"/>
  <c r="L45" i="3"/>
  <c r="M45" i="3"/>
  <c r="N45" i="3"/>
  <c r="O45" i="3"/>
  <c r="P45" i="3"/>
  <c r="Q45" i="3"/>
  <c r="R45" i="3" s="1"/>
  <c r="U45" i="3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S22" i="3"/>
  <c r="J22" i="3"/>
  <c r="S21" i="3"/>
  <c r="J21" i="3"/>
  <c r="S20" i="3"/>
  <c r="J20" i="3"/>
  <c r="S19" i="3"/>
  <c r="J19" i="3"/>
  <c r="S18" i="3"/>
  <c r="J18" i="3"/>
  <c r="S17" i="3"/>
  <c r="J17" i="3"/>
  <c r="S16" i="3"/>
  <c r="J16" i="3"/>
  <c r="S15" i="3"/>
  <c r="J15" i="3"/>
  <c r="S14" i="3"/>
  <c r="J14" i="3"/>
  <c r="S13" i="3"/>
  <c r="J13" i="3"/>
  <c r="S12" i="3"/>
  <c r="J12" i="3"/>
  <c r="S11" i="3"/>
  <c r="J11" i="3"/>
  <c r="S10" i="3"/>
  <c r="J10" i="3"/>
  <c r="S9" i="3"/>
  <c r="J9" i="3"/>
  <c r="S8" i="3"/>
  <c r="J8" i="3"/>
  <c r="S7" i="3"/>
  <c r="J7" i="3"/>
  <c r="S6" i="3"/>
  <c r="J6" i="3"/>
  <c r="S5" i="3"/>
  <c r="J5" i="3"/>
  <c r="J4" i="3"/>
  <c r="G55" i="5"/>
  <c r="H55" i="5"/>
  <c r="I55" i="5"/>
  <c r="K55" i="5"/>
  <c r="S55" i="5"/>
  <c r="P27" i="5"/>
  <c r="P55" i="5" s="1"/>
  <c r="Q27" i="5"/>
  <c r="D55" i="5" s="1"/>
  <c r="R27" i="5"/>
  <c r="S27" i="5"/>
  <c r="T27" i="5"/>
  <c r="U27" i="5"/>
  <c r="V27" i="5"/>
  <c r="L55" i="5" s="1"/>
  <c r="W27" i="5"/>
  <c r="X27" i="5"/>
  <c r="E55" i="5" s="1"/>
  <c r="Y27" i="5"/>
  <c r="F55" i="5" s="1"/>
  <c r="Z27" i="5"/>
  <c r="B55" i="5" s="1"/>
  <c r="AA27" i="5"/>
  <c r="C55" i="5" s="1"/>
  <c r="V55" i="5" s="1"/>
  <c r="N73" i="64" l="1"/>
  <c r="P73" i="64" s="1"/>
  <c r="F72" i="64"/>
  <c r="O72" i="64" s="1"/>
  <c r="P72" i="64" s="1"/>
  <c r="O74" i="64"/>
  <c r="N74" i="64"/>
  <c r="P74" i="64" s="1"/>
  <c r="K74" i="63"/>
  <c r="M74" i="63" s="1"/>
  <c r="N74" i="63" s="1"/>
  <c r="K73" i="63"/>
  <c r="M73" i="63" s="1"/>
  <c r="N73" i="63" s="1"/>
  <c r="G73" i="61"/>
  <c r="R72" i="61"/>
  <c r="J72" i="61"/>
  <c r="K72" i="61" s="1"/>
  <c r="L72" i="61" s="1"/>
  <c r="G74" i="61"/>
  <c r="S45" i="3"/>
  <c r="T45" i="3" s="1"/>
  <c r="V45" i="3" s="1"/>
  <c r="W45" i="3" s="1"/>
  <c r="J55" i="5"/>
  <c r="T55" i="5" s="1"/>
  <c r="X55" i="5" s="1"/>
  <c r="U55" i="5"/>
  <c r="W55" i="5" s="1"/>
  <c r="R55" i="5"/>
  <c r="M55" i="5"/>
  <c r="N55" i="5" s="1"/>
  <c r="Q55" i="5"/>
  <c r="Q72" i="64" l="1"/>
  <c r="W72" i="64" s="1"/>
  <c r="X72" i="64" s="1"/>
  <c r="R72" i="64"/>
  <c r="S72" i="64" s="1"/>
  <c r="S73" i="64" s="1"/>
  <c r="R73" i="64"/>
  <c r="Q73" i="64"/>
  <c r="W73" i="64" s="1"/>
  <c r="X73" i="64" s="1"/>
  <c r="R74" i="64"/>
  <c r="Q74" i="64"/>
  <c r="O73" i="63"/>
  <c r="Q73" i="63"/>
  <c r="Q74" i="63" s="1"/>
  <c r="Q75" i="63" s="1"/>
  <c r="S72" i="61"/>
  <c r="T72" i="61" s="1"/>
  <c r="R73" i="61"/>
  <c r="O55" i="5"/>
  <c r="Z55" i="5"/>
  <c r="AA55" i="5" s="1"/>
  <c r="Y55" i="5"/>
  <c r="S74" i="64" l="1"/>
  <c r="O74" i="63"/>
  <c r="P73" i="63"/>
  <c r="U73" i="63" s="1"/>
  <c r="V73" i="63" s="1"/>
  <c r="R74" i="61"/>
  <c r="S74" i="61" s="1"/>
  <c r="S73" i="61"/>
  <c r="T73" i="61" s="1"/>
  <c r="F73" i="52"/>
  <c r="G73" i="52"/>
  <c r="B66" i="3"/>
  <c r="C66" i="3"/>
  <c r="D66" i="3"/>
  <c r="E66" i="3"/>
  <c r="F66" i="3"/>
  <c r="B44" i="3"/>
  <c r="D73" i="52" s="1"/>
  <c r="C44" i="3"/>
  <c r="E73" i="52" s="1"/>
  <c r="F44" i="3"/>
  <c r="C73" i="52" s="1"/>
  <c r="J44" i="3"/>
  <c r="K44" i="3"/>
  <c r="L44" i="3"/>
  <c r="N44" i="3"/>
  <c r="J66" i="3"/>
  <c r="B28" i="3"/>
  <c r="B29" i="3"/>
  <c r="B30" i="3"/>
  <c r="B31" i="3"/>
  <c r="P74" i="63" l="1"/>
  <c r="U74" i="63" s="1"/>
  <c r="V74" i="63" s="1"/>
  <c r="O75" i="63"/>
  <c r="P75" i="63" s="1"/>
  <c r="U75" i="63" s="1"/>
  <c r="V75" i="63" s="1"/>
  <c r="T74" i="61"/>
  <c r="O44" i="3"/>
  <c r="J73" i="52"/>
  <c r="P44" i="3"/>
  <c r="G44" i="3"/>
  <c r="H44" i="3" s="1"/>
  <c r="I66" i="3"/>
  <c r="M44" i="3"/>
  <c r="Q44" i="3" s="1"/>
  <c r="R44" i="3" s="1"/>
  <c r="H66" i="3"/>
  <c r="D44" i="3"/>
  <c r="O73" i="52" s="1"/>
  <c r="K66" i="3"/>
  <c r="G66" i="3"/>
  <c r="H73" i="52"/>
  <c r="I73" i="52" s="1"/>
  <c r="K73" i="52"/>
  <c r="L73" i="52" s="1"/>
  <c r="F74" i="52"/>
  <c r="G74" i="52"/>
  <c r="W74" i="52"/>
  <c r="C73" i="77"/>
  <c r="D73" i="77"/>
  <c r="C73" i="76"/>
  <c r="D73" i="76"/>
  <c r="C73" i="49"/>
  <c r="D73" i="49"/>
  <c r="C73" i="14"/>
  <c r="D73" i="14"/>
  <c r="B64" i="3"/>
  <c r="C64" i="3"/>
  <c r="D64" i="3"/>
  <c r="E64" i="3"/>
  <c r="F64" i="3"/>
  <c r="B65" i="3"/>
  <c r="C65" i="3"/>
  <c r="D65" i="3"/>
  <c r="E65" i="3"/>
  <c r="F65" i="3"/>
  <c r="S51" i="5"/>
  <c r="S52" i="5"/>
  <c r="S53" i="5"/>
  <c r="S54" i="5"/>
  <c r="E73" i="14" l="1"/>
  <c r="E73" i="76"/>
  <c r="L66" i="3"/>
  <c r="M73" i="52"/>
  <c r="Q73" i="52" s="1"/>
  <c r="F73" i="49"/>
  <c r="E73" i="49"/>
  <c r="F73" i="77"/>
  <c r="F73" i="14"/>
  <c r="S44" i="3"/>
  <c r="T44" i="3" s="1"/>
  <c r="F73" i="76"/>
  <c r="E73" i="77"/>
  <c r="C72" i="63"/>
  <c r="D72" i="63"/>
  <c r="D71" i="61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C71" i="77"/>
  <c r="D71" i="77"/>
  <c r="C71" i="76"/>
  <c r="D71" i="76"/>
  <c r="D71" i="73"/>
  <c r="C71" i="49"/>
  <c r="D71" i="49"/>
  <c r="C71" i="14"/>
  <c r="D71" i="14"/>
  <c r="D71" i="7"/>
  <c r="F72" i="52"/>
  <c r="G72" i="52"/>
  <c r="W72" i="52"/>
  <c r="P26" i="5"/>
  <c r="Q26" i="5"/>
  <c r="R26" i="5"/>
  <c r="S26" i="5"/>
  <c r="T26" i="5"/>
  <c r="U26" i="5"/>
  <c r="V26" i="5"/>
  <c r="W26" i="5"/>
  <c r="X26" i="5"/>
  <c r="Y26" i="5"/>
  <c r="F54" i="5" s="1"/>
  <c r="Z26" i="5"/>
  <c r="AA26" i="5"/>
  <c r="C71" i="64"/>
  <c r="D71" i="64"/>
  <c r="B43" i="3"/>
  <c r="N43" i="3" s="1"/>
  <c r="E71" i="7" s="1"/>
  <c r="C43" i="3"/>
  <c r="E72" i="52" s="1"/>
  <c r="F43" i="3"/>
  <c r="C71" i="61" s="1"/>
  <c r="J43" i="3"/>
  <c r="M71" i="61" s="1"/>
  <c r="L43" i="3"/>
  <c r="H72" i="52"/>
  <c r="E44" i="3" l="1"/>
  <c r="I44" i="3" s="1"/>
  <c r="L54" i="5"/>
  <c r="B54" i="5"/>
  <c r="H73" i="77" s="1"/>
  <c r="D74" i="52"/>
  <c r="J74" i="52" s="1"/>
  <c r="U54" i="5"/>
  <c r="C73" i="7"/>
  <c r="C74" i="52"/>
  <c r="C73" i="73"/>
  <c r="E54" i="5"/>
  <c r="G54" i="5"/>
  <c r="H74" i="52"/>
  <c r="H54" i="5"/>
  <c r="I54" i="5"/>
  <c r="M73" i="73"/>
  <c r="P54" i="5"/>
  <c r="Q54" i="5"/>
  <c r="M73" i="7"/>
  <c r="C54" i="5"/>
  <c r="D54" i="5"/>
  <c r="D43" i="3"/>
  <c r="I71" i="73" s="1"/>
  <c r="C71" i="73"/>
  <c r="C72" i="52"/>
  <c r="I72" i="52" s="1"/>
  <c r="M71" i="73"/>
  <c r="E71" i="61"/>
  <c r="O43" i="3"/>
  <c r="P43" i="3" s="1"/>
  <c r="C71" i="7"/>
  <c r="M71" i="7"/>
  <c r="F71" i="14"/>
  <c r="E71" i="73"/>
  <c r="F71" i="77"/>
  <c r="H71" i="49"/>
  <c r="H65" i="3"/>
  <c r="I65" i="3"/>
  <c r="J65" i="3"/>
  <c r="G65" i="3"/>
  <c r="K65" i="3"/>
  <c r="H71" i="64"/>
  <c r="P71" i="7"/>
  <c r="P71" i="73"/>
  <c r="D72" i="52"/>
  <c r="J72" i="52" s="1"/>
  <c r="G43" i="3"/>
  <c r="H43" i="3" s="1"/>
  <c r="H71" i="77"/>
  <c r="P71" i="61"/>
  <c r="E71" i="49"/>
  <c r="E72" i="63"/>
  <c r="E71" i="14"/>
  <c r="E71" i="64"/>
  <c r="K72" i="52"/>
  <c r="E71" i="76"/>
  <c r="E71" i="77"/>
  <c r="G71" i="64"/>
  <c r="H71" i="7"/>
  <c r="F72" i="63"/>
  <c r="F71" i="76"/>
  <c r="F71" i="49"/>
  <c r="F71" i="64"/>
  <c r="K43" i="3"/>
  <c r="H73" i="49" l="1"/>
  <c r="I71" i="64"/>
  <c r="I71" i="7"/>
  <c r="H71" i="73"/>
  <c r="H71" i="61"/>
  <c r="I74" i="52"/>
  <c r="J54" i="5"/>
  <c r="O74" i="52" s="1"/>
  <c r="O72" i="52"/>
  <c r="R54" i="5"/>
  <c r="E74" i="52"/>
  <c r="K74" i="52" s="1"/>
  <c r="L74" i="52" s="1"/>
  <c r="M74" i="52" s="1"/>
  <c r="V54" i="5"/>
  <c r="D73" i="7"/>
  <c r="D73" i="73"/>
  <c r="E73" i="73"/>
  <c r="E73" i="7"/>
  <c r="P73" i="73"/>
  <c r="M54" i="5"/>
  <c r="N54" i="5" s="1"/>
  <c r="T54" i="5"/>
  <c r="G73" i="49"/>
  <c r="I73" i="49" s="1"/>
  <c r="G71" i="49"/>
  <c r="I71" i="49" s="1"/>
  <c r="I71" i="61"/>
  <c r="P73" i="7"/>
  <c r="M43" i="3"/>
  <c r="G71" i="77"/>
  <c r="I71" i="77" s="1"/>
  <c r="L72" i="52"/>
  <c r="M72" i="52" s="1"/>
  <c r="K52" i="5" s="1"/>
  <c r="F71" i="7"/>
  <c r="G71" i="7" s="1"/>
  <c r="F71" i="61"/>
  <c r="G71" i="61" s="1"/>
  <c r="F71" i="73"/>
  <c r="G71" i="73" s="1"/>
  <c r="G72" i="63"/>
  <c r="H72" i="63" s="1"/>
  <c r="K72" i="63" s="1"/>
  <c r="J71" i="49"/>
  <c r="K71" i="49" s="1"/>
  <c r="J71" i="77"/>
  <c r="K71" i="77" s="1"/>
  <c r="J71" i="64"/>
  <c r="K71" i="64" s="1"/>
  <c r="N71" i="64" s="1"/>
  <c r="G71" i="76"/>
  <c r="H71" i="76" s="1"/>
  <c r="K71" i="76" s="1"/>
  <c r="G71" i="14"/>
  <c r="H71" i="14" s="1"/>
  <c r="K71" i="14" s="1"/>
  <c r="L65" i="3"/>
  <c r="I72" i="63"/>
  <c r="J72" i="63" s="1"/>
  <c r="L72" i="63" s="1"/>
  <c r="L71" i="49"/>
  <c r="M71" i="49" s="1"/>
  <c r="O71" i="49" s="1"/>
  <c r="L71" i="64"/>
  <c r="M71" i="64" s="1"/>
  <c r="O71" i="64" s="1"/>
  <c r="L71" i="77"/>
  <c r="M71" i="77" s="1"/>
  <c r="O71" i="77" s="1"/>
  <c r="I71" i="14"/>
  <c r="J71" i="14" s="1"/>
  <c r="L71" i="14" s="1"/>
  <c r="I71" i="76"/>
  <c r="J71" i="76" s="1"/>
  <c r="L71" i="76" s="1"/>
  <c r="Q43" i="3"/>
  <c r="S43" i="3" s="1"/>
  <c r="T43" i="3" s="1"/>
  <c r="H73" i="7" l="1"/>
  <c r="H73" i="73"/>
  <c r="I73" i="7"/>
  <c r="J73" i="7" s="1"/>
  <c r="K73" i="7" s="1"/>
  <c r="L73" i="7" s="1"/>
  <c r="N71" i="49"/>
  <c r="N71" i="77"/>
  <c r="I73" i="73"/>
  <c r="G73" i="77"/>
  <c r="I73" i="77" s="1"/>
  <c r="I73" i="76"/>
  <c r="J73" i="76" s="1"/>
  <c r="L73" i="76" s="1"/>
  <c r="I73" i="14"/>
  <c r="J73" i="14" s="1"/>
  <c r="L73" i="14" s="1"/>
  <c r="L73" i="77"/>
  <c r="M73" i="77" s="1"/>
  <c r="O73" i="77" s="1"/>
  <c r="L73" i="49"/>
  <c r="M73" i="49" s="1"/>
  <c r="O73" i="49" s="1"/>
  <c r="F73" i="73"/>
  <c r="G73" i="73" s="1"/>
  <c r="F73" i="7"/>
  <c r="W54" i="5"/>
  <c r="X54" i="5" s="1"/>
  <c r="Q74" i="52"/>
  <c r="K54" i="5"/>
  <c r="O54" i="5" s="1"/>
  <c r="G73" i="7"/>
  <c r="J73" i="77"/>
  <c r="K73" i="77" s="1"/>
  <c r="N73" i="77" s="1"/>
  <c r="P73" i="77" s="1"/>
  <c r="G73" i="14"/>
  <c r="H73" i="14" s="1"/>
  <c r="K73" i="14" s="1"/>
  <c r="J73" i="49"/>
  <c r="K73" i="49" s="1"/>
  <c r="N73" i="49" s="1"/>
  <c r="P73" i="49" s="1"/>
  <c r="G73" i="76"/>
  <c r="H73" i="76" s="1"/>
  <c r="K73" i="76" s="1"/>
  <c r="Q72" i="52"/>
  <c r="J71" i="7"/>
  <c r="K71" i="7" s="1"/>
  <c r="L71" i="7" s="1"/>
  <c r="P71" i="64"/>
  <c r="R71" i="64" s="1"/>
  <c r="M71" i="76"/>
  <c r="N71" i="76" s="1"/>
  <c r="P71" i="49"/>
  <c r="R71" i="49" s="1"/>
  <c r="M71" i="14"/>
  <c r="N71" i="14" s="1"/>
  <c r="M72" i="63"/>
  <c r="N72" i="63" s="1"/>
  <c r="P71" i="77"/>
  <c r="Q71" i="77" s="1"/>
  <c r="J71" i="61"/>
  <c r="K71" i="61" s="1"/>
  <c r="L71" i="61" s="1"/>
  <c r="J71" i="73"/>
  <c r="K71" i="73" s="1"/>
  <c r="L71" i="73" s="1"/>
  <c r="Q71" i="64"/>
  <c r="N71" i="61"/>
  <c r="O71" i="61" s="1"/>
  <c r="N71" i="73"/>
  <c r="O71" i="73" s="1"/>
  <c r="N71" i="7"/>
  <c r="O71" i="7" s="1"/>
  <c r="R43" i="3"/>
  <c r="W5" i="52"/>
  <c r="W6" i="52"/>
  <c r="W7" i="52"/>
  <c r="W8" i="52"/>
  <c r="W9" i="52"/>
  <c r="W10" i="52"/>
  <c r="W11" i="52"/>
  <c r="W12" i="52"/>
  <c r="W13" i="52"/>
  <c r="W14" i="52"/>
  <c r="W15" i="52"/>
  <c r="W16" i="52"/>
  <c r="W17" i="52"/>
  <c r="W18" i="52"/>
  <c r="W19" i="52"/>
  <c r="W20" i="52"/>
  <c r="W21" i="52"/>
  <c r="W22" i="52"/>
  <c r="W23" i="52"/>
  <c r="W24" i="52"/>
  <c r="W25" i="52"/>
  <c r="W26" i="52"/>
  <c r="W27" i="52"/>
  <c r="W28" i="52"/>
  <c r="W29" i="52"/>
  <c r="W30" i="52"/>
  <c r="W31" i="52"/>
  <c r="W32" i="52"/>
  <c r="W33" i="52"/>
  <c r="W34" i="52"/>
  <c r="W35" i="52"/>
  <c r="W36" i="52"/>
  <c r="W37" i="52"/>
  <c r="W38" i="52"/>
  <c r="W39" i="52"/>
  <c r="W40" i="52"/>
  <c r="W41" i="52"/>
  <c r="W42" i="52"/>
  <c r="W43" i="52"/>
  <c r="W44" i="52"/>
  <c r="W45" i="52"/>
  <c r="W46" i="52"/>
  <c r="W47" i="52"/>
  <c r="W48" i="52"/>
  <c r="W49" i="52"/>
  <c r="W50" i="52"/>
  <c r="W51" i="52"/>
  <c r="W52" i="52"/>
  <c r="W53" i="52"/>
  <c r="W54" i="52"/>
  <c r="W55" i="52"/>
  <c r="W56" i="52"/>
  <c r="W57" i="52"/>
  <c r="W58" i="52"/>
  <c r="W59" i="52"/>
  <c r="W60" i="52"/>
  <c r="W61" i="52"/>
  <c r="W62" i="52"/>
  <c r="W63" i="52"/>
  <c r="W64" i="52"/>
  <c r="W65" i="52"/>
  <c r="W66" i="52"/>
  <c r="W67" i="52"/>
  <c r="W68" i="52"/>
  <c r="W69" i="52"/>
  <c r="W70" i="52"/>
  <c r="W71" i="52"/>
  <c r="W73" i="52"/>
  <c r="W4" i="52"/>
  <c r="M73" i="14" l="1"/>
  <c r="N73" i="14" s="1"/>
  <c r="M73" i="76"/>
  <c r="N73" i="76" s="1"/>
  <c r="J73" i="73"/>
  <c r="K73" i="73" s="1"/>
  <c r="L73" i="73" s="1"/>
  <c r="R73" i="77"/>
  <c r="Q73" i="77"/>
  <c r="Q73" i="49"/>
  <c r="R73" i="49"/>
  <c r="Y54" i="5"/>
  <c r="Z54" i="5"/>
  <c r="AA54" i="5" s="1"/>
  <c r="Q71" i="49"/>
  <c r="R71" i="77"/>
  <c r="S71" i="14"/>
  <c r="S72" i="63"/>
  <c r="E43" i="3"/>
  <c r="I43" i="3" s="1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B51" i="3"/>
  <c r="B52" i="3"/>
  <c r="B53" i="3"/>
  <c r="B54" i="3"/>
  <c r="B55" i="3"/>
  <c r="B56" i="3"/>
  <c r="B57" i="3"/>
  <c r="B58" i="3"/>
  <c r="B50" i="3"/>
  <c r="N73" i="73" l="1"/>
  <c r="O73" i="73" s="1"/>
  <c r="N73" i="7"/>
  <c r="O73" i="7" s="1"/>
  <c r="S73" i="14" l="1"/>
  <c r="C72" i="77" l="1"/>
  <c r="D72" i="77"/>
  <c r="C72" i="76"/>
  <c r="D72" i="76"/>
  <c r="C72" i="49"/>
  <c r="D72" i="49"/>
  <c r="C72" i="14"/>
  <c r="D72" i="14"/>
  <c r="P25" i="5"/>
  <c r="Q25" i="5"/>
  <c r="R25" i="5"/>
  <c r="S25" i="5"/>
  <c r="T25" i="5"/>
  <c r="U25" i="5"/>
  <c r="V25" i="5"/>
  <c r="W25" i="5"/>
  <c r="X25" i="5"/>
  <c r="Y25" i="5"/>
  <c r="Z25" i="5"/>
  <c r="AA25" i="5"/>
  <c r="B53" i="5" l="1"/>
  <c r="D53" i="5"/>
  <c r="C53" i="5"/>
  <c r="M53" i="5" s="1"/>
  <c r="L53" i="5"/>
  <c r="U53" i="5"/>
  <c r="R53" i="5"/>
  <c r="V53" i="5"/>
  <c r="F53" i="5"/>
  <c r="E53" i="5"/>
  <c r="M72" i="73"/>
  <c r="Q53" i="5"/>
  <c r="P53" i="5"/>
  <c r="M72" i="7"/>
  <c r="F72" i="49"/>
  <c r="F72" i="76"/>
  <c r="E72" i="14"/>
  <c r="E72" i="76"/>
  <c r="F72" i="77"/>
  <c r="E72" i="49"/>
  <c r="E72" i="77"/>
  <c r="F72" i="14"/>
  <c r="I53" i="5" l="1"/>
  <c r="G53" i="5"/>
  <c r="H53" i="5"/>
  <c r="W53" i="5"/>
  <c r="F72" i="73"/>
  <c r="D72" i="7"/>
  <c r="D72" i="73"/>
  <c r="C72" i="73"/>
  <c r="C72" i="7"/>
  <c r="H72" i="77"/>
  <c r="P72" i="73"/>
  <c r="P72" i="7"/>
  <c r="H72" i="49"/>
  <c r="E72" i="7"/>
  <c r="E72" i="73"/>
  <c r="C70" i="64"/>
  <c r="D70" i="64"/>
  <c r="C71" i="63"/>
  <c r="D71" i="63"/>
  <c r="D70" i="61"/>
  <c r="J53" i="5" l="1"/>
  <c r="F72" i="7"/>
  <c r="G72" i="7" s="1"/>
  <c r="G72" i="73"/>
  <c r="G72" i="76"/>
  <c r="H72" i="76" s="1"/>
  <c r="K72" i="76" s="1"/>
  <c r="J72" i="77"/>
  <c r="K72" i="77" s="1"/>
  <c r="J72" i="49"/>
  <c r="K72" i="49" s="1"/>
  <c r="G72" i="14"/>
  <c r="H72" i="14" s="1"/>
  <c r="K72" i="14" s="1"/>
  <c r="E70" i="64"/>
  <c r="E71" i="63"/>
  <c r="F71" i="63"/>
  <c r="F70" i="64"/>
  <c r="C70" i="77"/>
  <c r="D70" i="77"/>
  <c r="C70" i="76"/>
  <c r="D70" i="76"/>
  <c r="D70" i="73"/>
  <c r="C70" i="49"/>
  <c r="D70" i="49"/>
  <c r="C70" i="14"/>
  <c r="D70" i="14"/>
  <c r="F42" i="3"/>
  <c r="C70" i="61" s="1"/>
  <c r="D70" i="7"/>
  <c r="B42" i="3"/>
  <c r="D71" i="52" s="1"/>
  <c r="C42" i="3"/>
  <c r="J42" i="3"/>
  <c r="M70" i="61" s="1"/>
  <c r="L42" i="3"/>
  <c r="F71" i="52"/>
  <c r="G71" i="52"/>
  <c r="N42" i="3" l="1"/>
  <c r="E70" i="61" s="1"/>
  <c r="T53" i="5"/>
  <c r="X53" i="5" s="1"/>
  <c r="N53" i="5"/>
  <c r="J64" i="3"/>
  <c r="G64" i="3"/>
  <c r="K64" i="3"/>
  <c r="H64" i="3"/>
  <c r="I64" i="3"/>
  <c r="J62" i="3"/>
  <c r="I62" i="3"/>
  <c r="H62" i="3"/>
  <c r="K62" i="3"/>
  <c r="G62" i="3"/>
  <c r="H61" i="3"/>
  <c r="K61" i="3"/>
  <c r="G61" i="3"/>
  <c r="J61" i="3"/>
  <c r="I61" i="3"/>
  <c r="J60" i="3"/>
  <c r="I60" i="3"/>
  <c r="H60" i="3"/>
  <c r="K60" i="3"/>
  <c r="G60" i="3"/>
  <c r="H63" i="3"/>
  <c r="K63" i="3"/>
  <c r="G63" i="3"/>
  <c r="J63" i="3"/>
  <c r="I63" i="3"/>
  <c r="H59" i="3"/>
  <c r="K59" i="3"/>
  <c r="G59" i="3"/>
  <c r="J59" i="3"/>
  <c r="I59" i="3"/>
  <c r="J57" i="3"/>
  <c r="K57" i="3"/>
  <c r="H57" i="3"/>
  <c r="I57" i="3"/>
  <c r="G57" i="3"/>
  <c r="D42" i="3"/>
  <c r="I70" i="61" s="1"/>
  <c r="G56" i="3"/>
  <c r="K56" i="3"/>
  <c r="H56" i="3"/>
  <c r="I56" i="3"/>
  <c r="J56" i="3"/>
  <c r="G52" i="3"/>
  <c r="K52" i="3"/>
  <c r="H52" i="3"/>
  <c r="I52" i="3"/>
  <c r="J52" i="3"/>
  <c r="G42" i="3"/>
  <c r="J53" i="3"/>
  <c r="K53" i="3"/>
  <c r="H53" i="3"/>
  <c r="I53" i="3"/>
  <c r="G53" i="3"/>
  <c r="H55" i="3"/>
  <c r="J55" i="3"/>
  <c r="G55" i="3"/>
  <c r="K55" i="3"/>
  <c r="I55" i="3"/>
  <c r="H51" i="3"/>
  <c r="J51" i="3"/>
  <c r="G51" i="3"/>
  <c r="K51" i="3"/>
  <c r="I51" i="3"/>
  <c r="I58" i="3"/>
  <c r="J58" i="3"/>
  <c r="G58" i="3"/>
  <c r="K58" i="3"/>
  <c r="H58" i="3"/>
  <c r="I54" i="3"/>
  <c r="J54" i="3"/>
  <c r="G54" i="3"/>
  <c r="K54" i="3"/>
  <c r="H54" i="3"/>
  <c r="J50" i="3"/>
  <c r="I50" i="3"/>
  <c r="K50" i="3"/>
  <c r="G50" i="3"/>
  <c r="H50" i="3"/>
  <c r="E70" i="49"/>
  <c r="I72" i="7"/>
  <c r="H72" i="7"/>
  <c r="I72" i="73"/>
  <c r="H72" i="73"/>
  <c r="K53" i="5"/>
  <c r="O53" i="5" s="1"/>
  <c r="G72" i="77"/>
  <c r="I72" i="77" s="1"/>
  <c r="N72" i="77" s="1"/>
  <c r="I72" i="14"/>
  <c r="J72" i="14" s="1"/>
  <c r="L72" i="14" s="1"/>
  <c r="M72" i="14" s="1"/>
  <c r="N72" i="14" s="1"/>
  <c r="G72" i="49"/>
  <c r="I72" i="49" s="1"/>
  <c r="N72" i="49" s="1"/>
  <c r="J71" i="52"/>
  <c r="F70" i="77"/>
  <c r="P70" i="7"/>
  <c r="F70" i="14"/>
  <c r="E71" i="52"/>
  <c r="K71" i="52" s="1"/>
  <c r="L71" i="52" s="1"/>
  <c r="F70" i="49"/>
  <c r="O42" i="3"/>
  <c r="F70" i="61" s="1"/>
  <c r="G70" i="61" s="1"/>
  <c r="C71" i="52"/>
  <c r="E70" i="76"/>
  <c r="P70" i="61"/>
  <c r="H70" i="64"/>
  <c r="C70" i="7"/>
  <c r="P70" i="73"/>
  <c r="C70" i="73"/>
  <c r="H70" i="77"/>
  <c r="H71" i="52"/>
  <c r="K42" i="3"/>
  <c r="M70" i="7"/>
  <c r="E70" i="7"/>
  <c r="M70" i="73"/>
  <c r="E70" i="73"/>
  <c r="F70" i="76"/>
  <c r="E70" i="77"/>
  <c r="E70" i="14"/>
  <c r="H70" i="49"/>
  <c r="Y5" i="2"/>
  <c r="L64" i="3" l="1"/>
  <c r="Y53" i="5"/>
  <c r="Z53" i="5"/>
  <c r="AA53" i="5" s="1"/>
  <c r="L59" i="3"/>
  <c r="O71" i="52"/>
  <c r="L61" i="3"/>
  <c r="L63" i="3"/>
  <c r="L60" i="3"/>
  <c r="L62" i="3"/>
  <c r="I72" i="76"/>
  <c r="J72" i="76" s="1"/>
  <c r="L72" i="76" s="1"/>
  <c r="M72" i="76" s="1"/>
  <c r="N72" i="76" s="1"/>
  <c r="G70" i="64"/>
  <c r="I70" i="64" s="1"/>
  <c r="H42" i="3"/>
  <c r="L70" i="64" s="1"/>
  <c r="M70" i="64" s="1"/>
  <c r="O70" i="64" s="1"/>
  <c r="G70" i="49"/>
  <c r="I70" i="49" s="1"/>
  <c r="H70" i="7"/>
  <c r="L51" i="3"/>
  <c r="I70" i="73"/>
  <c r="L52" i="3"/>
  <c r="I70" i="7"/>
  <c r="L54" i="3"/>
  <c r="H70" i="73"/>
  <c r="M42" i="3"/>
  <c r="G70" i="77"/>
  <c r="I70" i="77" s="1"/>
  <c r="H70" i="61"/>
  <c r="J70" i="61" s="1"/>
  <c r="K70" i="61" s="1"/>
  <c r="L70" i="61" s="1"/>
  <c r="L50" i="3"/>
  <c r="L55" i="3"/>
  <c r="L58" i="3"/>
  <c r="L53" i="3"/>
  <c r="L56" i="3"/>
  <c r="L57" i="3"/>
  <c r="J72" i="7"/>
  <c r="K72" i="7" s="1"/>
  <c r="L72" i="7" s="1"/>
  <c r="L72" i="49"/>
  <c r="M72" i="49" s="1"/>
  <c r="O72" i="49" s="1"/>
  <c r="P72" i="49" s="1"/>
  <c r="J72" i="73"/>
  <c r="K72" i="73" s="1"/>
  <c r="L72" i="73" s="1"/>
  <c r="L72" i="77"/>
  <c r="M72" i="77" s="1"/>
  <c r="O72" i="77" s="1"/>
  <c r="P72" i="77" s="1"/>
  <c r="N72" i="7"/>
  <c r="O72" i="7" s="1"/>
  <c r="I71" i="52"/>
  <c r="F70" i="73"/>
  <c r="F70" i="7"/>
  <c r="P42" i="3"/>
  <c r="I71" i="63"/>
  <c r="J71" i="63" s="1"/>
  <c r="L71" i="63" s="1"/>
  <c r="J70" i="64"/>
  <c r="K70" i="64" s="1"/>
  <c r="G71" i="63"/>
  <c r="H71" i="63" s="1"/>
  <c r="K71" i="63" s="1"/>
  <c r="G70" i="76"/>
  <c r="H70" i="76" s="1"/>
  <c r="K70" i="76" s="1"/>
  <c r="J70" i="77"/>
  <c r="K70" i="77" s="1"/>
  <c r="G70" i="14"/>
  <c r="H70" i="14" s="1"/>
  <c r="K70" i="14" s="1"/>
  <c r="J70" i="49"/>
  <c r="K70" i="49" s="1"/>
  <c r="D69" i="77"/>
  <c r="C69" i="77"/>
  <c r="D68" i="77"/>
  <c r="C68" i="77"/>
  <c r="D67" i="77"/>
  <c r="C67" i="77"/>
  <c r="D66" i="77"/>
  <c r="C66" i="77"/>
  <c r="D65" i="77"/>
  <c r="C65" i="77"/>
  <c r="D64" i="77"/>
  <c r="C64" i="77"/>
  <c r="D63" i="77"/>
  <c r="C63" i="77"/>
  <c r="D62" i="77"/>
  <c r="C62" i="77"/>
  <c r="D61" i="77"/>
  <c r="C61" i="77"/>
  <c r="D60" i="77"/>
  <c r="C60" i="77"/>
  <c r="D59" i="77"/>
  <c r="C59" i="77"/>
  <c r="D58" i="77"/>
  <c r="C58" i="77"/>
  <c r="D57" i="77"/>
  <c r="C57" i="77"/>
  <c r="D56" i="77"/>
  <c r="C56" i="77"/>
  <c r="D55" i="77"/>
  <c r="C55" i="77"/>
  <c r="D54" i="77"/>
  <c r="C54" i="77"/>
  <c r="D53" i="77"/>
  <c r="C53" i="77"/>
  <c r="D52" i="77"/>
  <c r="C52" i="77"/>
  <c r="D51" i="77"/>
  <c r="C51" i="77"/>
  <c r="D50" i="77"/>
  <c r="C50" i="77"/>
  <c r="D49" i="77"/>
  <c r="C49" i="77"/>
  <c r="D48" i="77"/>
  <c r="C48" i="77"/>
  <c r="D47" i="77"/>
  <c r="C47" i="77"/>
  <c r="D46" i="77"/>
  <c r="C46" i="77"/>
  <c r="E46" i="77" s="1"/>
  <c r="D44" i="77"/>
  <c r="C44" i="77"/>
  <c r="D43" i="77"/>
  <c r="C43" i="77"/>
  <c r="D42" i="77"/>
  <c r="C42" i="77"/>
  <c r="D41" i="77"/>
  <c r="C41" i="77"/>
  <c r="D40" i="77"/>
  <c r="E40" i="77" s="1"/>
  <c r="C40" i="77"/>
  <c r="D39" i="77"/>
  <c r="C39" i="77"/>
  <c r="E39" i="77" s="1"/>
  <c r="D38" i="77"/>
  <c r="C38" i="77"/>
  <c r="D37" i="77"/>
  <c r="C37" i="77"/>
  <c r="D36" i="77"/>
  <c r="C36" i="77"/>
  <c r="D35" i="77"/>
  <c r="C35" i="77"/>
  <c r="D34" i="77"/>
  <c r="C34" i="77"/>
  <c r="D33" i="77"/>
  <c r="C33" i="77"/>
  <c r="D32" i="77"/>
  <c r="C32" i="77"/>
  <c r="D31" i="77"/>
  <c r="C31" i="77"/>
  <c r="D30" i="77"/>
  <c r="C30" i="77"/>
  <c r="D29" i="77"/>
  <c r="C29" i="77"/>
  <c r="E29" i="77" s="1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F21" i="77" s="1"/>
  <c r="D20" i="77"/>
  <c r="C20" i="77"/>
  <c r="D19" i="77"/>
  <c r="C19" i="77"/>
  <c r="F18" i="77"/>
  <c r="D18" i="77"/>
  <c r="C18" i="77"/>
  <c r="E18" i="77" s="1"/>
  <c r="D17" i="77"/>
  <c r="C17" i="77"/>
  <c r="D16" i="77"/>
  <c r="C16" i="77"/>
  <c r="D15" i="77"/>
  <c r="C15" i="77"/>
  <c r="D14" i="77"/>
  <c r="C14" i="77"/>
  <c r="D13" i="77"/>
  <c r="C13" i="77"/>
  <c r="D12" i="77"/>
  <c r="C12" i="77"/>
  <c r="F12" i="77" s="1"/>
  <c r="D11" i="77"/>
  <c r="C11" i="77"/>
  <c r="D10" i="77"/>
  <c r="C10" i="77"/>
  <c r="D9" i="77"/>
  <c r="C9" i="77"/>
  <c r="D8" i="77"/>
  <c r="C8" i="77"/>
  <c r="E8" i="77" s="1"/>
  <c r="D7" i="77"/>
  <c r="C7" i="77"/>
  <c r="D6" i="77"/>
  <c r="C6" i="77"/>
  <c r="E6" i="77" s="1"/>
  <c r="D5" i="77"/>
  <c r="C5" i="77"/>
  <c r="D4" i="77"/>
  <c r="C4" i="77"/>
  <c r="F4" i="77" s="1"/>
  <c r="D3" i="77"/>
  <c r="C3" i="77"/>
  <c r="D2" i="77"/>
  <c r="C2" i="77"/>
  <c r="D69" i="76"/>
  <c r="C69" i="76"/>
  <c r="D68" i="76"/>
  <c r="C68" i="76"/>
  <c r="D67" i="76"/>
  <c r="C67" i="76"/>
  <c r="D66" i="76"/>
  <c r="C66" i="76"/>
  <c r="D65" i="76"/>
  <c r="C65" i="76"/>
  <c r="D64" i="76"/>
  <c r="C64" i="76"/>
  <c r="D63" i="76"/>
  <c r="C63" i="76"/>
  <c r="D62" i="76"/>
  <c r="C62" i="76"/>
  <c r="D61" i="76"/>
  <c r="C61" i="76"/>
  <c r="D60" i="76"/>
  <c r="C60" i="76"/>
  <c r="D59" i="76"/>
  <c r="C59" i="76"/>
  <c r="D58" i="76"/>
  <c r="C58" i="76"/>
  <c r="D57" i="76"/>
  <c r="C57" i="76"/>
  <c r="D56" i="76"/>
  <c r="C56" i="76"/>
  <c r="D55" i="76"/>
  <c r="C55" i="76"/>
  <c r="D54" i="76"/>
  <c r="C54" i="76"/>
  <c r="D53" i="76"/>
  <c r="C53" i="76"/>
  <c r="D52" i="76"/>
  <c r="C52" i="76"/>
  <c r="D51" i="76"/>
  <c r="C51" i="76"/>
  <c r="D50" i="76"/>
  <c r="C50" i="76"/>
  <c r="D49" i="76"/>
  <c r="C49" i="76"/>
  <c r="D48" i="76"/>
  <c r="C48" i="76"/>
  <c r="D47" i="76"/>
  <c r="C47" i="76"/>
  <c r="D46" i="76"/>
  <c r="C46" i="76"/>
  <c r="D44" i="76"/>
  <c r="C44" i="76"/>
  <c r="D43" i="76"/>
  <c r="C43" i="76"/>
  <c r="F43" i="76" s="1"/>
  <c r="D42" i="76"/>
  <c r="C42" i="76"/>
  <c r="D41" i="76"/>
  <c r="C41" i="76"/>
  <c r="E41" i="76" s="1"/>
  <c r="D40" i="76"/>
  <c r="C40" i="76"/>
  <c r="E40" i="76" s="1"/>
  <c r="D39" i="76"/>
  <c r="C39" i="76"/>
  <c r="D38" i="76"/>
  <c r="C38" i="76"/>
  <c r="D37" i="76"/>
  <c r="F37" i="76" s="1"/>
  <c r="C37" i="76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  <c r="D13" i="76"/>
  <c r="C13" i="76"/>
  <c r="D12" i="76"/>
  <c r="C12" i="76"/>
  <c r="D11" i="76"/>
  <c r="C11" i="76"/>
  <c r="D10" i="76"/>
  <c r="C10" i="76"/>
  <c r="D9" i="76"/>
  <c r="C9" i="76"/>
  <c r="D8" i="76"/>
  <c r="C8" i="76"/>
  <c r="D7" i="76"/>
  <c r="C7" i="76"/>
  <c r="D6" i="76"/>
  <c r="C6" i="76"/>
  <c r="D5" i="76"/>
  <c r="C5" i="76"/>
  <c r="D4" i="76"/>
  <c r="C4" i="76"/>
  <c r="D3" i="76"/>
  <c r="C3" i="76"/>
  <c r="D2" i="76"/>
  <c r="C2" i="76"/>
  <c r="E2" i="76" s="1"/>
  <c r="N72" i="73" l="1"/>
  <c r="O72" i="73" s="1"/>
  <c r="F41" i="76"/>
  <c r="F31" i="77"/>
  <c r="F41" i="77"/>
  <c r="F39" i="76"/>
  <c r="E37" i="76"/>
  <c r="E44" i="76"/>
  <c r="F51" i="76"/>
  <c r="E17" i="77"/>
  <c r="E30" i="77"/>
  <c r="E32" i="77"/>
  <c r="E36" i="77"/>
  <c r="F44" i="77"/>
  <c r="E51" i="77"/>
  <c r="I70" i="76"/>
  <c r="J70" i="76" s="1"/>
  <c r="L70" i="76" s="1"/>
  <c r="M70" i="76" s="1"/>
  <c r="N70" i="76" s="1"/>
  <c r="L70" i="49"/>
  <c r="M70" i="49" s="1"/>
  <c r="O70" i="49" s="1"/>
  <c r="L70" i="77"/>
  <c r="M70" i="77" s="1"/>
  <c r="O70" i="77" s="1"/>
  <c r="J70" i="7"/>
  <c r="K70" i="7" s="1"/>
  <c r="L70" i="7" s="1"/>
  <c r="I70" i="14"/>
  <c r="J70" i="14" s="1"/>
  <c r="L70" i="14" s="1"/>
  <c r="M70" i="14" s="1"/>
  <c r="N70" i="14" s="1"/>
  <c r="Q42" i="3"/>
  <c r="R42" i="3" s="1"/>
  <c r="G70" i="7"/>
  <c r="J70" i="73"/>
  <c r="K70" i="73" s="1"/>
  <c r="L70" i="73" s="1"/>
  <c r="M71" i="52"/>
  <c r="E54" i="77"/>
  <c r="Q72" i="77"/>
  <c r="R72" i="77"/>
  <c r="Q72" i="49"/>
  <c r="R72" i="49"/>
  <c r="S72" i="14"/>
  <c r="N70" i="77"/>
  <c r="N70" i="64"/>
  <c r="P70" i="64" s="1"/>
  <c r="Q70" i="64" s="1"/>
  <c r="G70" i="73"/>
  <c r="N70" i="49"/>
  <c r="M71" i="63"/>
  <c r="N71" i="63" s="1"/>
  <c r="F52" i="76"/>
  <c r="E54" i="76"/>
  <c r="F68" i="77"/>
  <c r="F59" i="76"/>
  <c r="F61" i="76"/>
  <c r="F63" i="76"/>
  <c r="F65" i="76"/>
  <c r="F69" i="76"/>
  <c r="F67" i="77"/>
  <c r="E56" i="76"/>
  <c r="E58" i="76"/>
  <c r="E60" i="76"/>
  <c r="E62" i="76"/>
  <c r="F63" i="77"/>
  <c r="E59" i="77"/>
  <c r="E69" i="76"/>
  <c r="F60" i="77"/>
  <c r="F68" i="76"/>
  <c r="F59" i="77"/>
  <c r="F3" i="76"/>
  <c r="F33" i="76"/>
  <c r="F35" i="76"/>
  <c r="F46" i="76"/>
  <c r="F3" i="77"/>
  <c r="F9" i="77"/>
  <c r="E55" i="77"/>
  <c r="F55" i="77"/>
  <c r="E10" i="77"/>
  <c r="E14" i="77"/>
  <c r="E42" i="76"/>
  <c r="F49" i="76"/>
  <c r="E53" i="76"/>
  <c r="E55" i="76"/>
  <c r="E57" i="76"/>
  <c r="E64" i="76"/>
  <c r="E66" i="76"/>
  <c r="E67" i="76"/>
  <c r="F7" i="77"/>
  <c r="E33" i="77"/>
  <c r="F33" i="77"/>
  <c r="E22" i="77"/>
  <c r="E26" i="77"/>
  <c r="E44" i="77"/>
  <c r="F52" i="77"/>
  <c r="E58" i="77"/>
  <c r="E61" i="77"/>
  <c r="E66" i="77"/>
  <c r="E69" i="77"/>
  <c r="F22" i="77"/>
  <c r="E25" i="77"/>
  <c r="F29" i="77"/>
  <c r="F40" i="77"/>
  <c r="E43" i="77"/>
  <c r="F58" i="77"/>
  <c r="E62" i="77"/>
  <c r="F66" i="77"/>
  <c r="E67" i="77"/>
  <c r="E30" i="76"/>
  <c r="F67" i="76"/>
  <c r="E34" i="76"/>
  <c r="E36" i="76"/>
  <c r="E38" i="76"/>
  <c r="F50" i="76"/>
  <c r="E52" i="76"/>
  <c r="F53" i="76"/>
  <c r="F55" i="76"/>
  <c r="F57" i="76"/>
  <c r="E3" i="76"/>
  <c r="E68" i="76"/>
  <c r="F2" i="76"/>
  <c r="E4" i="76"/>
  <c r="E5" i="76"/>
  <c r="E31" i="76"/>
  <c r="E32" i="76"/>
  <c r="E33" i="76"/>
  <c r="F34" i="76"/>
  <c r="E35" i="76"/>
  <c r="F36" i="76"/>
  <c r="F38" i="76"/>
  <c r="E39" i="76"/>
  <c r="F40" i="76"/>
  <c r="F42" i="76"/>
  <c r="E43" i="76"/>
  <c r="F44" i="76"/>
  <c r="E46" i="76"/>
  <c r="E51" i="76"/>
  <c r="F54" i="76"/>
  <c r="F56" i="76"/>
  <c r="F58" i="76"/>
  <c r="E59" i="76"/>
  <c r="F60" i="76"/>
  <c r="E61" i="76"/>
  <c r="F62" i="76"/>
  <c r="E63" i="76"/>
  <c r="F64" i="76"/>
  <c r="E65" i="76"/>
  <c r="E5" i="77"/>
  <c r="F6" i="77"/>
  <c r="F10" i="77"/>
  <c r="E13" i="77"/>
  <c r="F14" i="77"/>
  <c r="F25" i="77"/>
  <c r="F26" i="77"/>
  <c r="E28" i="77"/>
  <c r="E31" i="77"/>
  <c r="E35" i="77"/>
  <c r="F46" i="77"/>
  <c r="F51" i="77"/>
  <c r="E65" i="77"/>
  <c r="E7" i="77"/>
  <c r="F11" i="77"/>
  <c r="F15" i="77"/>
  <c r="F37" i="77"/>
  <c r="E48" i="77"/>
  <c r="F56" i="77"/>
  <c r="E63" i="77"/>
  <c r="E2" i="77"/>
  <c r="F8" i="77"/>
  <c r="F17" i="77"/>
  <c r="E21" i="77"/>
  <c r="F32" i="77"/>
  <c r="E34" i="77"/>
  <c r="E50" i="77"/>
  <c r="F62" i="77"/>
  <c r="F64" i="77"/>
  <c r="F2" i="77"/>
  <c r="E3" i="77"/>
  <c r="F5" i="77"/>
  <c r="E9" i="77"/>
  <c r="F13" i="77"/>
  <c r="E15" i="77"/>
  <c r="F27" i="77"/>
  <c r="E27" i="77"/>
  <c r="E24" i="77"/>
  <c r="F24" i="77"/>
  <c r="E11" i="77"/>
  <c r="E20" i="77"/>
  <c r="F20" i="77"/>
  <c r="F23" i="77"/>
  <c r="E23" i="77"/>
  <c r="E4" i="77"/>
  <c r="E12" i="77"/>
  <c r="E16" i="77"/>
  <c r="F16" i="77"/>
  <c r="F19" i="77"/>
  <c r="E19" i="77"/>
  <c r="F28" i="77"/>
  <c r="F34" i="77"/>
  <c r="F36" i="77"/>
  <c r="E38" i="77"/>
  <c r="F38" i="77"/>
  <c r="E42" i="77"/>
  <c r="F42" i="77"/>
  <c r="F30" i="77"/>
  <c r="E37" i="77"/>
  <c r="E41" i="77"/>
  <c r="F35" i="77"/>
  <c r="F39" i="77"/>
  <c r="F43" i="77"/>
  <c r="F47" i="77"/>
  <c r="E47" i="77"/>
  <c r="F48" i="77"/>
  <c r="E49" i="77"/>
  <c r="F49" i="77"/>
  <c r="E53" i="77"/>
  <c r="F53" i="77"/>
  <c r="E57" i="77"/>
  <c r="F57" i="77"/>
  <c r="E52" i="77"/>
  <c r="E56" i="77"/>
  <c r="F50" i="77"/>
  <c r="F54" i="77"/>
  <c r="F61" i="77"/>
  <c r="F65" i="77"/>
  <c r="F69" i="77"/>
  <c r="E60" i="77"/>
  <c r="E64" i="77"/>
  <c r="E68" i="77"/>
  <c r="F7" i="76"/>
  <c r="E7" i="76"/>
  <c r="E9" i="76"/>
  <c r="F9" i="76"/>
  <c r="E11" i="76"/>
  <c r="F11" i="76"/>
  <c r="E18" i="76"/>
  <c r="F18" i="76"/>
  <c r="E22" i="76"/>
  <c r="F22" i="76"/>
  <c r="F4" i="76"/>
  <c r="F5" i="76"/>
  <c r="F19" i="76"/>
  <c r="E19" i="76"/>
  <c r="E23" i="76"/>
  <c r="F23" i="76"/>
  <c r="E27" i="76"/>
  <c r="F27" i="76"/>
  <c r="E16" i="76"/>
  <c r="F16" i="76"/>
  <c r="E20" i="76"/>
  <c r="F20" i="76"/>
  <c r="E24" i="76"/>
  <c r="F24" i="76"/>
  <c r="E28" i="76"/>
  <c r="F28" i="76"/>
  <c r="F17" i="76"/>
  <c r="E17" i="76"/>
  <c r="E21" i="76"/>
  <c r="F21" i="76"/>
  <c r="E25" i="76"/>
  <c r="F25" i="76"/>
  <c r="E29" i="76"/>
  <c r="F29" i="76"/>
  <c r="F6" i="76"/>
  <c r="E6" i="76"/>
  <c r="E8" i="76"/>
  <c r="F8" i="76"/>
  <c r="E10" i="76"/>
  <c r="F10" i="76"/>
  <c r="F12" i="76"/>
  <c r="E12" i="76"/>
  <c r="E13" i="76"/>
  <c r="F13" i="76"/>
  <c r="E14" i="76"/>
  <c r="F14" i="76"/>
  <c r="E15" i="76"/>
  <c r="F15" i="76"/>
  <c r="E26" i="76"/>
  <c r="F26" i="76"/>
  <c r="F30" i="76"/>
  <c r="F31" i="76"/>
  <c r="F32" i="76"/>
  <c r="F48" i="76"/>
  <c r="E48" i="76"/>
  <c r="F47" i="76"/>
  <c r="E47" i="76"/>
  <c r="F66" i="76"/>
  <c r="E49" i="76"/>
  <c r="E50" i="76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D55" i="64"/>
  <c r="C55" i="64"/>
  <c r="D54" i="64"/>
  <c r="C54" i="64"/>
  <c r="D53" i="64"/>
  <c r="C53" i="64"/>
  <c r="D52" i="64"/>
  <c r="C52" i="64"/>
  <c r="D51" i="64"/>
  <c r="C51" i="64"/>
  <c r="E51" i="64" s="1"/>
  <c r="D50" i="64"/>
  <c r="C50" i="64"/>
  <c r="F50" i="64" s="1"/>
  <c r="D49" i="64"/>
  <c r="C49" i="64"/>
  <c r="D48" i="64"/>
  <c r="C48" i="64"/>
  <c r="F48" i="64" s="1"/>
  <c r="D47" i="64"/>
  <c r="C47" i="64"/>
  <c r="F47" i="64" s="1"/>
  <c r="F46" i="64"/>
  <c r="D46" i="64"/>
  <c r="C46" i="64"/>
  <c r="E46" i="64" s="1"/>
  <c r="F44" i="64"/>
  <c r="D44" i="64"/>
  <c r="C44" i="64"/>
  <c r="E44" i="64" s="1"/>
  <c r="D43" i="64"/>
  <c r="C43" i="64"/>
  <c r="D42" i="64"/>
  <c r="C42" i="64"/>
  <c r="E41" i="64"/>
  <c r="D41" i="64"/>
  <c r="C41" i="64"/>
  <c r="F40" i="64"/>
  <c r="E40" i="64"/>
  <c r="D40" i="64"/>
  <c r="C40" i="64"/>
  <c r="D39" i="64"/>
  <c r="C39" i="64"/>
  <c r="D38" i="64"/>
  <c r="C38" i="64"/>
  <c r="D37" i="64"/>
  <c r="E37" i="64" s="1"/>
  <c r="C37" i="64"/>
  <c r="D36" i="64"/>
  <c r="E36" i="64" s="1"/>
  <c r="C36" i="64"/>
  <c r="F36" i="64" s="1"/>
  <c r="D35" i="64"/>
  <c r="C35" i="64"/>
  <c r="D34" i="64"/>
  <c r="C34" i="64"/>
  <c r="D33" i="64"/>
  <c r="C33" i="64"/>
  <c r="F33" i="64" s="1"/>
  <c r="D32" i="64"/>
  <c r="C32" i="64"/>
  <c r="F32" i="64" s="1"/>
  <c r="D31" i="64"/>
  <c r="C31" i="64"/>
  <c r="D30" i="64"/>
  <c r="C30" i="64"/>
  <c r="D29" i="64"/>
  <c r="E29" i="64" s="1"/>
  <c r="C29" i="64"/>
  <c r="F28" i="64"/>
  <c r="E28" i="64"/>
  <c r="D28" i="64"/>
  <c r="C28" i="64"/>
  <c r="F27" i="64"/>
  <c r="E27" i="64"/>
  <c r="D27" i="64"/>
  <c r="C27" i="64"/>
  <c r="D26" i="64"/>
  <c r="C26" i="64"/>
  <c r="D25" i="64"/>
  <c r="C25" i="64"/>
  <c r="D24" i="64"/>
  <c r="E24" i="64" s="1"/>
  <c r="C24" i="64"/>
  <c r="D23" i="64"/>
  <c r="C23" i="64"/>
  <c r="F23" i="64" s="1"/>
  <c r="D22" i="64"/>
  <c r="C22" i="64"/>
  <c r="D21" i="64"/>
  <c r="C21" i="64"/>
  <c r="D20" i="64"/>
  <c r="C20" i="64"/>
  <c r="F20" i="64" s="1"/>
  <c r="F19" i="64"/>
  <c r="D19" i="64"/>
  <c r="C19" i="64"/>
  <c r="E19" i="64" s="1"/>
  <c r="D18" i="64"/>
  <c r="C18" i="64"/>
  <c r="D17" i="64"/>
  <c r="C17" i="64"/>
  <c r="E16" i="64"/>
  <c r="D16" i="64"/>
  <c r="C16" i="64"/>
  <c r="F15" i="64"/>
  <c r="E15" i="64"/>
  <c r="D15" i="64"/>
  <c r="C15" i="64"/>
  <c r="D14" i="64"/>
  <c r="C14" i="64"/>
  <c r="D13" i="64"/>
  <c r="C13" i="64"/>
  <c r="D12" i="64"/>
  <c r="E12" i="64" s="1"/>
  <c r="C12" i="64"/>
  <c r="D11" i="64"/>
  <c r="E11" i="64" s="1"/>
  <c r="C11" i="64"/>
  <c r="F11" i="64" s="1"/>
  <c r="D10" i="64"/>
  <c r="C10" i="64"/>
  <c r="D9" i="64"/>
  <c r="C9" i="64"/>
  <c r="D8" i="64"/>
  <c r="C8" i="64"/>
  <c r="F8" i="64" s="1"/>
  <c r="D7" i="64"/>
  <c r="C7" i="64"/>
  <c r="F7" i="64" s="1"/>
  <c r="D6" i="64"/>
  <c r="C6" i="64"/>
  <c r="D5" i="64"/>
  <c r="C5" i="64"/>
  <c r="D4" i="64"/>
  <c r="C4" i="64"/>
  <c r="F4" i="64" s="1"/>
  <c r="D3" i="64"/>
  <c r="C3" i="64"/>
  <c r="D2" i="64"/>
  <c r="C2" i="64"/>
  <c r="F2" i="64" s="1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D56" i="63"/>
  <c r="C56" i="63"/>
  <c r="D55" i="63"/>
  <c r="C55" i="63"/>
  <c r="F55" i="63" s="1"/>
  <c r="D54" i="63"/>
  <c r="C54" i="63"/>
  <c r="D53" i="63"/>
  <c r="C53" i="63"/>
  <c r="F53" i="63" s="1"/>
  <c r="D52" i="63"/>
  <c r="C52" i="63"/>
  <c r="D51" i="63"/>
  <c r="C51" i="63"/>
  <c r="F51" i="63" s="1"/>
  <c r="D50" i="63"/>
  <c r="C50" i="63"/>
  <c r="D49" i="63"/>
  <c r="C49" i="63"/>
  <c r="F49" i="63" s="1"/>
  <c r="D48" i="63"/>
  <c r="C48" i="63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D32" i="63"/>
  <c r="C32" i="63"/>
  <c r="E32" i="63" s="1"/>
  <c r="D31" i="63"/>
  <c r="E31" i="63" s="1"/>
  <c r="C31" i="63"/>
  <c r="D30" i="63"/>
  <c r="C30" i="63"/>
  <c r="F30" i="63" s="1"/>
  <c r="D29" i="63"/>
  <c r="C29" i="63"/>
  <c r="D28" i="63"/>
  <c r="C28" i="63"/>
  <c r="E28" i="63" s="1"/>
  <c r="D27" i="63"/>
  <c r="E27" i="63" s="1"/>
  <c r="C27" i="63"/>
  <c r="D26" i="63"/>
  <c r="C26" i="63"/>
  <c r="D25" i="63"/>
  <c r="C25" i="63"/>
  <c r="D24" i="63"/>
  <c r="C24" i="63"/>
  <c r="E24" i="63" s="1"/>
  <c r="D23" i="63"/>
  <c r="E23" i="63" s="1"/>
  <c r="C23" i="63"/>
  <c r="D22" i="63"/>
  <c r="C22" i="63"/>
  <c r="F22" i="63" s="1"/>
  <c r="D21" i="63"/>
  <c r="C21" i="63"/>
  <c r="D20" i="63"/>
  <c r="C20" i="63"/>
  <c r="E20" i="63" s="1"/>
  <c r="D19" i="63"/>
  <c r="E19" i="63" s="1"/>
  <c r="C19" i="63"/>
  <c r="D18" i="63"/>
  <c r="C18" i="63"/>
  <c r="F18" i="63" s="1"/>
  <c r="D17" i="63"/>
  <c r="C17" i="63"/>
  <c r="D16" i="63"/>
  <c r="C16" i="63"/>
  <c r="E16" i="63" s="1"/>
  <c r="D15" i="63"/>
  <c r="E15" i="63" s="1"/>
  <c r="C15" i="63"/>
  <c r="D14" i="63"/>
  <c r="C14" i="63"/>
  <c r="F14" i="63" s="1"/>
  <c r="D13" i="63"/>
  <c r="C13" i="63"/>
  <c r="D12" i="63"/>
  <c r="C12" i="63"/>
  <c r="E12" i="63" s="1"/>
  <c r="D11" i="63"/>
  <c r="E11" i="63" s="1"/>
  <c r="C11" i="63"/>
  <c r="D10" i="63"/>
  <c r="C10" i="63"/>
  <c r="F10" i="63" s="1"/>
  <c r="D9" i="63"/>
  <c r="C9" i="63"/>
  <c r="D8" i="63"/>
  <c r="C8" i="63"/>
  <c r="E8" i="63" s="1"/>
  <c r="D7" i="63"/>
  <c r="E7" i="63" s="1"/>
  <c r="C7" i="63"/>
  <c r="D6" i="63"/>
  <c r="C6" i="63"/>
  <c r="F6" i="63" s="1"/>
  <c r="D5" i="63"/>
  <c r="C5" i="63"/>
  <c r="D4" i="63"/>
  <c r="C4" i="63"/>
  <c r="D3" i="63"/>
  <c r="C3" i="63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S2" i="73"/>
  <c r="D69" i="49"/>
  <c r="C69" i="49"/>
  <c r="D68" i="49"/>
  <c r="C68" i="49"/>
  <c r="D67" i="49"/>
  <c r="C67" i="49"/>
  <c r="D66" i="49"/>
  <c r="C66" i="49"/>
  <c r="D65" i="49"/>
  <c r="C65" i="49"/>
  <c r="D64" i="49"/>
  <c r="C64" i="49"/>
  <c r="D63" i="49"/>
  <c r="C63" i="49"/>
  <c r="D62" i="49"/>
  <c r="C62" i="49"/>
  <c r="D61" i="49"/>
  <c r="C61" i="49"/>
  <c r="D60" i="49"/>
  <c r="C60" i="49"/>
  <c r="D59" i="49"/>
  <c r="C59" i="49"/>
  <c r="D58" i="49"/>
  <c r="C58" i="49"/>
  <c r="D57" i="49"/>
  <c r="C57" i="49"/>
  <c r="D56" i="49"/>
  <c r="C56" i="49"/>
  <c r="D55" i="49"/>
  <c r="C55" i="49"/>
  <c r="D54" i="49"/>
  <c r="C54" i="49"/>
  <c r="D53" i="49"/>
  <c r="C53" i="49"/>
  <c r="D52" i="49"/>
  <c r="C52" i="49"/>
  <c r="D51" i="49"/>
  <c r="E51" i="49" s="1"/>
  <c r="C51" i="49"/>
  <c r="F50" i="49"/>
  <c r="E50" i="49"/>
  <c r="D50" i="49"/>
  <c r="C50" i="49"/>
  <c r="D49" i="49"/>
  <c r="F49" i="49" s="1"/>
  <c r="C49" i="49"/>
  <c r="D48" i="49"/>
  <c r="C48" i="49"/>
  <c r="D47" i="49"/>
  <c r="E47" i="49" s="1"/>
  <c r="C47" i="49"/>
  <c r="D46" i="49"/>
  <c r="E46" i="49" s="1"/>
  <c r="C46" i="49"/>
  <c r="F46" i="49" s="1"/>
  <c r="D44" i="49"/>
  <c r="E44" i="49" s="1"/>
  <c r="C44" i="49"/>
  <c r="F44" i="49" s="1"/>
  <c r="D43" i="49"/>
  <c r="C43" i="49"/>
  <c r="E43" i="49" s="1"/>
  <c r="D42" i="49"/>
  <c r="C42" i="49"/>
  <c r="D41" i="49"/>
  <c r="C41" i="49"/>
  <c r="F41" i="49" s="1"/>
  <c r="D40" i="49"/>
  <c r="C40" i="49"/>
  <c r="F40" i="49" s="1"/>
  <c r="D39" i="49"/>
  <c r="C39" i="49"/>
  <c r="E39" i="49" s="1"/>
  <c r="D38" i="49"/>
  <c r="C38" i="49"/>
  <c r="D37" i="49"/>
  <c r="C37" i="49"/>
  <c r="F36" i="49"/>
  <c r="D36" i="49"/>
  <c r="C36" i="49"/>
  <c r="E36" i="49" s="1"/>
  <c r="F35" i="49"/>
  <c r="D35" i="49"/>
  <c r="C35" i="49"/>
  <c r="E35" i="49" s="1"/>
  <c r="D34" i="49"/>
  <c r="C34" i="49"/>
  <c r="D33" i="49"/>
  <c r="C33" i="49"/>
  <c r="F32" i="49"/>
  <c r="E32" i="49"/>
  <c r="D32" i="49"/>
  <c r="C32" i="49"/>
  <c r="D31" i="49"/>
  <c r="F31" i="49" s="1"/>
  <c r="C31" i="49"/>
  <c r="D30" i="49"/>
  <c r="C30" i="49"/>
  <c r="D29" i="49"/>
  <c r="C29" i="49"/>
  <c r="D28" i="49"/>
  <c r="F28" i="49" s="1"/>
  <c r="C28" i="49"/>
  <c r="D27" i="49"/>
  <c r="C27" i="49"/>
  <c r="E27" i="49" s="1"/>
  <c r="D26" i="49"/>
  <c r="C26" i="49"/>
  <c r="D25" i="49"/>
  <c r="C25" i="49"/>
  <c r="D24" i="49"/>
  <c r="C24" i="49"/>
  <c r="F24" i="49" s="1"/>
  <c r="D23" i="49"/>
  <c r="C23" i="49"/>
  <c r="E23" i="49" s="1"/>
  <c r="D22" i="49"/>
  <c r="C22" i="49"/>
  <c r="D21" i="49"/>
  <c r="C21" i="49"/>
  <c r="F20" i="49"/>
  <c r="D20" i="49"/>
  <c r="C20" i="49"/>
  <c r="E20" i="49" s="1"/>
  <c r="F19" i="49"/>
  <c r="D19" i="49"/>
  <c r="C19" i="49"/>
  <c r="E19" i="49" s="1"/>
  <c r="D18" i="49"/>
  <c r="C18" i="49"/>
  <c r="D17" i="49"/>
  <c r="C17" i="49"/>
  <c r="F16" i="49"/>
  <c r="E16" i="49"/>
  <c r="D16" i="49"/>
  <c r="C16" i="49"/>
  <c r="D15" i="49"/>
  <c r="F15" i="49" s="1"/>
  <c r="C15" i="49"/>
  <c r="D14" i="49"/>
  <c r="C14" i="49"/>
  <c r="D13" i="49"/>
  <c r="E13" i="49" s="1"/>
  <c r="C13" i="49"/>
  <c r="D12" i="49"/>
  <c r="E12" i="49" s="1"/>
  <c r="C12" i="49"/>
  <c r="F12" i="49" s="1"/>
  <c r="D11" i="49"/>
  <c r="C11" i="49"/>
  <c r="E11" i="49" s="1"/>
  <c r="D10" i="49"/>
  <c r="C10" i="49"/>
  <c r="D9" i="49"/>
  <c r="C9" i="49"/>
  <c r="F9" i="49" s="1"/>
  <c r="D8" i="49"/>
  <c r="C8" i="49"/>
  <c r="F8" i="49" s="1"/>
  <c r="D7" i="49"/>
  <c r="C7" i="49"/>
  <c r="E7" i="49" s="1"/>
  <c r="D6" i="49"/>
  <c r="C6" i="49"/>
  <c r="D5" i="49"/>
  <c r="C5" i="49"/>
  <c r="F5" i="49" s="1"/>
  <c r="F4" i="49"/>
  <c r="D4" i="49"/>
  <c r="C4" i="49"/>
  <c r="E4" i="49" s="1"/>
  <c r="D3" i="49"/>
  <c r="E3" i="49" s="1"/>
  <c r="C3" i="49"/>
  <c r="D2" i="49"/>
  <c r="E2" i="49" s="1"/>
  <c r="C2" i="49"/>
  <c r="F2" i="49" s="1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F51" i="14" s="1"/>
  <c r="D50" i="14"/>
  <c r="C50" i="14"/>
  <c r="F50" i="14" s="1"/>
  <c r="E49" i="14"/>
  <c r="D49" i="14"/>
  <c r="C49" i="14"/>
  <c r="F49" i="14" s="1"/>
  <c r="D48" i="14"/>
  <c r="E48" i="14" s="1"/>
  <c r="C48" i="14"/>
  <c r="D47" i="14"/>
  <c r="C47" i="14"/>
  <c r="F47" i="14" s="1"/>
  <c r="D46" i="14"/>
  <c r="C46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E34" i="14" s="1"/>
  <c r="C34" i="14"/>
  <c r="D33" i="14"/>
  <c r="C33" i="14"/>
  <c r="F33" i="14" s="1"/>
  <c r="D32" i="14"/>
  <c r="C32" i="14"/>
  <c r="D31" i="14"/>
  <c r="C31" i="14"/>
  <c r="D30" i="14"/>
  <c r="C30" i="14"/>
  <c r="F30" i="14" s="1"/>
  <c r="D29" i="14"/>
  <c r="C29" i="14"/>
  <c r="D28" i="14"/>
  <c r="C28" i="14"/>
  <c r="E28" i="14" s="1"/>
  <c r="D27" i="14"/>
  <c r="C27" i="14"/>
  <c r="F27" i="14" s="1"/>
  <c r="D26" i="14"/>
  <c r="C26" i="14"/>
  <c r="F26" i="14" s="1"/>
  <c r="D25" i="14"/>
  <c r="C25" i="14"/>
  <c r="F25" i="14" s="1"/>
  <c r="D24" i="14"/>
  <c r="C24" i="14"/>
  <c r="F24" i="14" s="1"/>
  <c r="D23" i="14"/>
  <c r="C23" i="14"/>
  <c r="F23" i="14" s="1"/>
  <c r="D22" i="14"/>
  <c r="C22" i="14"/>
  <c r="F22" i="14" s="1"/>
  <c r="D21" i="14"/>
  <c r="C21" i="14"/>
  <c r="F21" i="14" s="1"/>
  <c r="D20" i="14"/>
  <c r="C20" i="14"/>
  <c r="F20" i="14" s="1"/>
  <c r="D19" i="14"/>
  <c r="C19" i="14"/>
  <c r="F19" i="14" s="1"/>
  <c r="D18" i="14"/>
  <c r="C18" i="14"/>
  <c r="F18" i="14" s="1"/>
  <c r="D17" i="14"/>
  <c r="C17" i="14"/>
  <c r="F17" i="14" s="1"/>
  <c r="D16" i="14"/>
  <c r="C16" i="14"/>
  <c r="F16" i="14" s="1"/>
  <c r="D15" i="14"/>
  <c r="C15" i="14"/>
  <c r="F15" i="14" s="1"/>
  <c r="D14" i="14"/>
  <c r="C14" i="14"/>
  <c r="F14" i="14" s="1"/>
  <c r="D13" i="14"/>
  <c r="C13" i="14"/>
  <c r="F13" i="14" s="1"/>
  <c r="D12" i="14"/>
  <c r="C12" i="14"/>
  <c r="F12" i="14" s="1"/>
  <c r="D11" i="14"/>
  <c r="C11" i="14"/>
  <c r="F11" i="14" s="1"/>
  <c r="D10" i="14"/>
  <c r="C10" i="14"/>
  <c r="F10" i="14" s="1"/>
  <c r="D9" i="14"/>
  <c r="C9" i="14"/>
  <c r="F9" i="14" s="1"/>
  <c r="D8" i="14"/>
  <c r="C8" i="14"/>
  <c r="F8" i="14" s="1"/>
  <c r="D7" i="14"/>
  <c r="C7" i="14"/>
  <c r="F7" i="14" s="1"/>
  <c r="D6" i="14"/>
  <c r="C6" i="14"/>
  <c r="F6" i="14" s="1"/>
  <c r="D5" i="14"/>
  <c r="C5" i="14"/>
  <c r="F5" i="14" s="1"/>
  <c r="D4" i="14"/>
  <c r="C4" i="14"/>
  <c r="F4" i="14" s="1"/>
  <c r="D3" i="14"/>
  <c r="C3" i="14"/>
  <c r="D2" i="14"/>
  <c r="F2" i="14" s="1"/>
  <c r="C2" i="14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M12" i="7"/>
  <c r="S2" i="7"/>
  <c r="R2" i="14" s="1"/>
  <c r="L41" i="3"/>
  <c r="J41" i="3"/>
  <c r="F41" i="3"/>
  <c r="C69" i="7" s="1"/>
  <c r="C41" i="3"/>
  <c r="E70" i="52" s="1"/>
  <c r="B41" i="3"/>
  <c r="L40" i="3"/>
  <c r="J40" i="3"/>
  <c r="U40" i="3" s="1"/>
  <c r="F40" i="3"/>
  <c r="C68" i="7" s="1"/>
  <c r="C40" i="3"/>
  <c r="E69" i="52" s="1"/>
  <c r="B40" i="3"/>
  <c r="L39" i="3"/>
  <c r="J39" i="3"/>
  <c r="F39" i="3"/>
  <c r="C67" i="7" s="1"/>
  <c r="C39" i="3"/>
  <c r="E68" i="52" s="1"/>
  <c r="B39" i="3"/>
  <c r="H67" i="49" s="1"/>
  <c r="L38" i="3"/>
  <c r="J38" i="3"/>
  <c r="F38" i="3"/>
  <c r="C38" i="3"/>
  <c r="E67" i="52" s="1"/>
  <c r="B38" i="3"/>
  <c r="N38" i="3" s="1"/>
  <c r="L37" i="3"/>
  <c r="J37" i="3"/>
  <c r="M65" i="7" s="1"/>
  <c r="F37" i="3"/>
  <c r="C65" i="7" s="1"/>
  <c r="C37" i="3"/>
  <c r="E66" i="52" s="1"/>
  <c r="B37" i="3"/>
  <c r="L36" i="3"/>
  <c r="J36" i="3"/>
  <c r="M64" i="7" s="1"/>
  <c r="F36" i="3"/>
  <c r="C36" i="3"/>
  <c r="E65" i="52" s="1"/>
  <c r="B36" i="3"/>
  <c r="L35" i="3"/>
  <c r="J35" i="3"/>
  <c r="F35" i="3"/>
  <c r="C35" i="3"/>
  <c r="E64" i="52" s="1"/>
  <c r="B35" i="3"/>
  <c r="L34" i="3"/>
  <c r="J34" i="3"/>
  <c r="U34" i="3" s="1"/>
  <c r="F34" i="3"/>
  <c r="C34" i="3"/>
  <c r="E63" i="52" s="1"/>
  <c r="B34" i="3"/>
  <c r="L33" i="3"/>
  <c r="J33" i="3"/>
  <c r="F33" i="3"/>
  <c r="C61" i="7" s="1"/>
  <c r="C33" i="3"/>
  <c r="E62" i="52" s="1"/>
  <c r="B33" i="3"/>
  <c r="L32" i="3"/>
  <c r="J32" i="3"/>
  <c r="U32" i="3" s="1"/>
  <c r="F32" i="3"/>
  <c r="C60" i="7" s="1"/>
  <c r="C32" i="3"/>
  <c r="B32" i="3"/>
  <c r="L31" i="3"/>
  <c r="J31" i="3"/>
  <c r="F31" i="3"/>
  <c r="C59" i="7" s="1"/>
  <c r="C31" i="3"/>
  <c r="E60" i="52" s="1"/>
  <c r="L30" i="3"/>
  <c r="J30" i="3"/>
  <c r="F30" i="3"/>
  <c r="C30" i="3"/>
  <c r="E59" i="52" s="1"/>
  <c r="N30" i="3"/>
  <c r="E58" i="7" s="1"/>
  <c r="L29" i="3"/>
  <c r="J29" i="3"/>
  <c r="M57" i="7" s="1"/>
  <c r="F29" i="3"/>
  <c r="C57" i="7" s="1"/>
  <c r="C29" i="3"/>
  <c r="E58" i="52" s="1"/>
  <c r="L28" i="3"/>
  <c r="J28" i="3"/>
  <c r="U28" i="3" s="1"/>
  <c r="F28" i="3"/>
  <c r="C28" i="3"/>
  <c r="E57" i="52" s="1"/>
  <c r="W27" i="3"/>
  <c r="L27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33" i="5"/>
  <c r="AD32" i="5"/>
  <c r="S32" i="5"/>
  <c r="AA24" i="5"/>
  <c r="Z24" i="5"/>
  <c r="Y24" i="5"/>
  <c r="X24" i="5"/>
  <c r="W24" i="5"/>
  <c r="V24" i="5"/>
  <c r="U24" i="5"/>
  <c r="T24" i="5"/>
  <c r="S24" i="5"/>
  <c r="R24" i="5"/>
  <c r="Q24" i="5"/>
  <c r="P24" i="5"/>
  <c r="AA23" i="5"/>
  <c r="Z23" i="5"/>
  <c r="Y23" i="5"/>
  <c r="X23" i="5"/>
  <c r="W23" i="5"/>
  <c r="V23" i="5"/>
  <c r="U23" i="5"/>
  <c r="T23" i="5"/>
  <c r="S23" i="5"/>
  <c r="R23" i="5"/>
  <c r="Q23" i="5"/>
  <c r="P23" i="5"/>
  <c r="AA22" i="5"/>
  <c r="Z22" i="5"/>
  <c r="Y22" i="5"/>
  <c r="X22" i="5"/>
  <c r="W22" i="5"/>
  <c r="D50" i="5" s="1"/>
  <c r="V22" i="5"/>
  <c r="U22" i="5"/>
  <c r="T22" i="5"/>
  <c r="S22" i="5"/>
  <c r="R22" i="5"/>
  <c r="Q22" i="5"/>
  <c r="P22" i="5"/>
  <c r="AA21" i="5"/>
  <c r="C49" i="5" s="1"/>
  <c r="Z21" i="5"/>
  <c r="Y21" i="5"/>
  <c r="X21" i="5"/>
  <c r="W21" i="5"/>
  <c r="D49" i="5" s="1"/>
  <c r="V21" i="5"/>
  <c r="U21" i="5"/>
  <c r="T21" i="5"/>
  <c r="S21" i="5"/>
  <c r="R21" i="5"/>
  <c r="Q21" i="5"/>
  <c r="P21" i="5"/>
  <c r="AA20" i="5"/>
  <c r="Z20" i="5"/>
  <c r="Y20" i="5"/>
  <c r="X20" i="5"/>
  <c r="W20" i="5"/>
  <c r="V20" i="5"/>
  <c r="U20" i="5"/>
  <c r="T20" i="5"/>
  <c r="S20" i="5"/>
  <c r="R20" i="5"/>
  <c r="Q20" i="5"/>
  <c r="P20" i="5"/>
  <c r="AA19" i="5"/>
  <c r="Z19" i="5"/>
  <c r="Y19" i="5"/>
  <c r="X19" i="5"/>
  <c r="W19" i="5"/>
  <c r="V19" i="5"/>
  <c r="U19" i="5"/>
  <c r="T19" i="5"/>
  <c r="S19" i="5"/>
  <c r="R19" i="5"/>
  <c r="Q19" i="5"/>
  <c r="P19" i="5"/>
  <c r="AA18" i="5"/>
  <c r="C46" i="5" s="1"/>
  <c r="V46" i="5" s="1"/>
  <c r="Z18" i="5"/>
  <c r="Y18" i="5"/>
  <c r="X18" i="5"/>
  <c r="W18" i="5"/>
  <c r="D46" i="5" s="1"/>
  <c r="V18" i="5"/>
  <c r="U18" i="5"/>
  <c r="T18" i="5"/>
  <c r="S18" i="5"/>
  <c r="R18" i="5"/>
  <c r="Q18" i="5"/>
  <c r="P18" i="5"/>
  <c r="AA17" i="5"/>
  <c r="C45" i="5" s="1"/>
  <c r="Z17" i="5"/>
  <c r="Y17" i="5"/>
  <c r="X17" i="5"/>
  <c r="W17" i="5"/>
  <c r="D45" i="5" s="1"/>
  <c r="V17" i="5"/>
  <c r="U17" i="5"/>
  <c r="T17" i="5"/>
  <c r="S17" i="5"/>
  <c r="R17" i="5"/>
  <c r="Q17" i="5"/>
  <c r="P17" i="5"/>
  <c r="AA16" i="5"/>
  <c r="Z16" i="5"/>
  <c r="Y16" i="5"/>
  <c r="X16" i="5"/>
  <c r="W16" i="5"/>
  <c r="V16" i="5"/>
  <c r="U16" i="5"/>
  <c r="T16" i="5"/>
  <c r="S16" i="5"/>
  <c r="R16" i="5"/>
  <c r="Q16" i="5"/>
  <c r="P16" i="5"/>
  <c r="AA15" i="5"/>
  <c r="Z15" i="5"/>
  <c r="Y15" i="5"/>
  <c r="X15" i="5"/>
  <c r="W15" i="5"/>
  <c r="V15" i="5"/>
  <c r="U15" i="5"/>
  <c r="T15" i="5"/>
  <c r="S15" i="5"/>
  <c r="R15" i="5"/>
  <c r="Q15" i="5"/>
  <c r="P15" i="5"/>
  <c r="AA14" i="5"/>
  <c r="C42" i="5" s="1"/>
  <c r="Z14" i="5"/>
  <c r="Y14" i="5"/>
  <c r="X14" i="5"/>
  <c r="W14" i="5"/>
  <c r="D42" i="5" s="1"/>
  <c r="V14" i="5"/>
  <c r="U14" i="5"/>
  <c r="T14" i="5"/>
  <c r="S14" i="5"/>
  <c r="R14" i="5"/>
  <c r="Q14" i="5"/>
  <c r="P14" i="5"/>
  <c r="AA13" i="5"/>
  <c r="C41" i="5" s="1"/>
  <c r="Z13" i="5"/>
  <c r="Y13" i="5"/>
  <c r="X13" i="5"/>
  <c r="W13" i="5"/>
  <c r="D41" i="5" s="1"/>
  <c r="V13" i="5"/>
  <c r="U13" i="5"/>
  <c r="T13" i="5"/>
  <c r="S13" i="5"/>
  <c r="R13" i="5"/>
  <c r="Q13" i="5"/>
  <c r="P13" i="5"/>
  <c r="AA12" i="5"/>
  <c r="Z12" i="5"/>
  <c r="Y12" i="5"/>
  <c r="X12" i="5"/>
  <c r="W12" i="5"/>
  <c r="V12" i="5"/>
  <c r="U12" i="5"/>
  <c r="T12" i="5"/>
  <c r="S12" i="5"/>
  <c r="R12" i="5"/>
  <c r="Q12" i="5"/>
  <c r="P12" i="5"/>
  <c r="AA11" i="5"/>
  <c r="Z11" i="5"/>
  <c r="Y11" i="5"/>
  <c r="X11" i="5"/>
  <c r="W11" i="5"/>
  <c r="V11" i="5"/>
  <c r="U11" i="5"/>
  <c r="T11" i="5"/>
  <c r="S11" i="5"/>
  <c r="R11" i="5"/>
  <c r="Q11" i="5"/>
  <c r="P11" i="5"/>
  <c r="AA10" i="5"/>
  <c r="C38" i="5" s="1"/>
  <c r="Z10" i="5"/>
  <c r="Y10" i="5"/>
  <c r="X10" i="5"/>
  <c r="W10" i="5"/>
  <c r="D38" i="5" s="1"/>
  <c r="V10" i="5"/>
  <c r="U10" i="5"/>
  <c r="T10" i="5"/>
  <c r="S10" i="5"/>
  <c r="R10" i="5"/>
  <c r="Q10" i="5"/>
  <c r="P10" i="5"/>
  <c r="AA9" i="5"/>
  <c r="C37" i="5" s="1"/>
  <c r="V37" i="5" s="1"/>
  <c r="Z9" i="5"/>
  <c r="Y9" i="5"/>
  <c r="X9" i="5"/>
  <c r="W9" i="5"/>
  <c r="D37" i="5" s="1"/>
  <c r="V9" i="5"/>
  <c r="U9" i="5"/>
  <c r="T9" i="5"/>
  <c r="S9" i="5"/>
  <c r="R9" i="5"/>
  <c r="Q9" i="5"/>
  <c r="P9" i="5"/>
  <c r="AA8" i="5"/>
  <c r="Z8" i="5"/>
  <c r="Y8" i="5"/>
  <c r="X8" i="5"/>
  <c r="W8" i="5"/>
  <c r="V8" i="5"/>
  <c r="U8" i="5"/>
  <c r="T8" i="5"/>
  <c r="S8" i="5"/>
  <c r="R8" i="5"/>
  <c r="Q8" i="5"/>
  <c r="P8" i="5"/>
  <c r="AA7" i="5"/>
  <c r="Z7" i="5"/>
  <c r="Y7" i="5"/>
  <c r="X7" i="5"/>
  <c r="W7" i="5"/>
  <c r="V7" i="5"/>
  <c r="U7" i="5"/>
  <c r="T7" i="5"/>
  <c r="S7" i="5"/>
  <c r="R7" i="5"/>
  <c r="Q7" i="5"/>
  <c r="P7" i="5"/>
  <c r="AA6" i="5"/>
  <c r="C34" i="5" s="1"/>
  <c r="Z6" i="5"/>
  <c r="Y6" i="5"/>
  <c r="X6" i="5"/>
  <c r="W6" i="5"/>
  <c r="D34" i="5" s="1"/>
  <c r="V6" i="5"/>
  <c r="U6" i="5"/>
  <c r="T6" i="5"/>
  <c r="S6" i="5"/>
  <c r="R6" i="5"/>
  <c r="Q6" i="5"/>
  <c r="P6" i="5"/>
  <c r="AA5" i="5"/>
  <c r="Z5" i="5"/>
  <c r="Y5" i="5"/>
  <c r="X5" i="5"/>
  <c r="W5" i="5"/>
  <c r="D33" i="5" s="1"/>
  <c r="V5" i="5"/>
  <c r="U5" i="5"/>
  <c r="T5" i="5"/>
  <c r="S5" i="5"/>
  <c r="R5" i="5"/>
  <c r="Q5" i="5"/>
  <c r="P5" i="5"/>
  <c r="U4" i="5"/>
  <c r="T4" i="5"/>
  <c r="S4" i="5"/>
  <c r="R4" i="5"/>
  <c r="Q4" i="5"/>
  <c r="P4" i="5"/>
  <c r="Q32" i="5" s="1"/>
  <c r="I32" i="5"/>
  <c r="S30" i="2"/>
  <c r="S29" i="2"/>
  <c r="S28" i="2"/>
  <c r="S27" i="2"/>
  <c r="S26" i="2"/>
  <c r="S25" i="2"/>
  <c r="S24" i="2"/>
  <c r="S23" i="2"/>
  <c r="S22" i="2"/>
  <c r="E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AD20" i="2"/>
  <c r="S20" i="2"/>
  <c r="AE14" i="2"/>
  <c r="C30" i="2" s="1"/>
  <c r="V30" i="2" s="1"/>
  <c r="AD14" i="2"/>
  <c r="B30" i="2" s="1"/>
  <c r="U30" i="2" s="1"/>
  <c r="AB14" i="2"/>
  <c r="AA14" i="2"/>
  <c r="Z14" i="2"/>
  <c r="D30" i="2" s="1"/>
  <c r="Y14" i="2"/>
  <c r="L30" i="2" s="1"/>
  <c r="X14" i="2"/>
  <c r="W14" i="2"/>
  <c r="V14" i="2"/>
  <c r="U14" i="2"/>
  <c r="T14" i="2"/>
  <c r="E30" i="2" s="1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Y13" i="2"/>
  <c r="L29" i="2" s="1"/>
  <c r="X13" i="2"/>
  <c r="W13" i="2"/>
  <c r="V13" i="2"/>
  <c r="U13" i="2"/>
  <c r="T13" i="2"/>
  <c r="E29" i="2" s="1"/>
  <c r="S13" i="2"/>
  <c r="R13" i="2"/>
  <c r="P29" i="2" s="1"/>
  <c r="J13" i="2"/>
  <c r="AC13" i="2" s="1"/>
  <c r="F29" i="2" s="1"/>
  <c r="I13" i="2"/>
  <c r="I29" i="2" s="1"/>
  <c r="AE12" i="2"/>
  <c r="AD12" i="2"/>
  <c r="AB12" i="2"/>
  <c r="AA12" i="2"/>
  <c r="Z12" i="2"/>
  <c r="Y12" i="2"/>
  <c r="X12" i="2"/>
  <c r="W12" i="2"/>
  <c r="V12" i="2"/>
  <c r="U12" i="2"/>
  <c r="T12" i="2"/>
  <c r="S12" i="2"/>
  <c r="R12" i="2"/>
  <c r="P28" i="2" s="1"/>
  <c r="J12" i="2"/>
  <c r="I12" i="2"/>
  <c r="AE11" i="2"/>
  <c r="C27" i="2" s="1"/>
  <c r="AD11" i="2"/>
  <c r="AB11" i="2"/>
  <c r="AA11" i="2"/>
  <c r="Z11" i="2"/>
  <c r="D27" i="2" s="1"/>
  <c r="Y11" i="2"/>
  <c r="X11" i="2"/>
  <c r="W11" i="2"/>
  <c r="V11" i="2"/>
  <c r="U11" i="2"/>
  <c r="T11" i="2"/>
  <c r="S11" i="2"/>
  <c r="R11" i="2"/>
  <c r="P27" i="2" s="1"/>
  <c r="J11" i="2"/>
  <c r="I11" i="2"/>
  <c r="AE10" i="2"/>
  <c r="C26" i="2" s="1"/>
  <c r="E52" i="52" s="1"/>
  <c r="AD10" i="2"/>
  <c r="B26" i="2" s="1"/>
  <c r="R26" i="2" s="1"/>
  <c r="AB10" i="2"/>
  <c r="AA10" i="2"/>
  <c r="E26" i="2" s="1"/>
  <c r="Z10" i="2"/>
  <c r="D26" i="2" s="1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Y9" i="2"/>
  <c r="L25" i="2" s="1"/>
  <c r="X9" i="2"/>
  <c r="W9" i="2"/>
  <c r="V9" i="2"/>
  <c r="U9" i="2"/>
  <c r="T9" i="2"/>
  <c r="E25" i="2" s="1"/>
  <c r="S9" i="2"/>
  <c r="R9" i="2"/>
  <c r="J9" i="2"/>
  <c r="AC9" i="2" s="1"/>
  <c r="F25" i="2" s="1"/>
  <c r="I9" i="2"/>
  <c r="I25" i="2" s="1"/>
  <c r="AE8" i="2"/>
  <c r="AD8" i="2"/>
  <c r="AB8" i="2"/>
  <c r="AA8" i="2"/>
  <c r="Z8" i="2"/>
  <c r="Y8" i="2"/>
  <c r="X8" i="2"/>
  <c r="W8" i="2"/>
  <c r="V8" i="2"/>
  <c r="U8" i="2"/>
  <c r="T8" i="2"/>
  <c r="S8" i="2"/>
  <c r="R8" i="2"/>
  <c r="J8" i="2"/>
  <c r="I8" i="2"/>
  <c r="AE7" i="2"/>
  <c r="C23" i="2" s="1"/>
  <c r="E49" i="52" s="1"/>
  <c r="AD7" i="2"/>
  <c r="AB7" i="2"/>
  <c r="AA7" i="2"/>
  <c r="Z7" i="2"/>
  <c r="D23" i="2" s="1"/>
  <c r="Y7" i="2"/>
  <c r="X7" i="2"/>
  <c r="W7" i="2"/>
  <c r="V7" i="2"/>
  <c r="U7" i="2"/>
  <c r="T7" i="2"/>
  <c r="S7" i="2"/>
  <c r="R7" i="2"/>
  <c r="J7" i="2"/>
  <c r="I7" i="2"/>
  <c r="AE6" i="2"/>
  <c r="C22" i="2" s="1"/>
  <c r="E48" i="52" s="1"/>
  <c r="AD6" i="2"/>
  <c r="B22" i="2" s="1"/>
  <c r="R22" i="2" s="1"/>
  <c r="AB6" i="2"/>
  <c r="AA6" i="2"/>
  <c r="Z6" i="2"/>
  <c r="D22" i="2" s="1"/>
  <c r="Y6" i="2"/>
  <c r="L22" i="2" s="1"/>
  <c r="X6" i="2"/>
  <c r="W6" i="2"/>
  <c r="V6" i="2"/>
  <c r="U6" i="2"/>
  <c r="T6" i="2"/>
  <c r="S6" i="2"/>
  <c r="R6" i="2"/>
  <c r="J6" i="2"/>
  <c r="AC6" i="2" s="1"/>
  <c r="F22" i="2" s="1"/>
  <c r="I6" i="2"/>
  <c r="AE5" i="2"/>
  <c r="AD5" i="2"/>
  <c r="AB5" i="2"/>
  <c r="AA5" i="2"/>
  <c r="Z5" i="2"/>
  <c r="X5" i="2"/>
  <c r="W5" i="2"/>
  <c r="V5" i="2"/>
  <c r="U5" i="2"/>
  <c r="T5" i="2"/>
  <c r="E21" i="2" s="1"/>
  <c r="S5" i="2"/>
  <c r="R5" i="2"/>
  <c r="M46" i="7" s="1"/>
  <c r="J5" i="2"/>
  <c r="I21" i="2" s="1"/>
  <c r="I5" i="2"/>
  <c r="H47" i="52" s="1"/>
  <c r="J4" i="2"/>
  <c r="I20" i="2" s="1"/>
  <c r="I4" i="2"/>
  <c r="H20" i="2" s="1"/>
  <c r="AD47" i="1"/>
  <c r="AF47" i="1" s="1"/>
  <c r="G45" i="49" s="1"/>
  <c r="AB47" i="1"/>
  <c r="AG47" i="1" s="1"/>
  <c r="G45" i="77" s="1"/>
  <c r="Z47" i="1"/>
  <c r="V47" i="1"/>
  <c r="X47" i="1" s="1"/>
  <c r="AJ47" i="1" s="1"/>
  <c r="E46" i="52" s="1"/>
  <c r="U47" i="1"/>
  <c r="W47" i="1" s="1"/>
  <c r="AI47" i="1" s="1"/>
  <c r="AK47" i="1" s="1"/>
  <c r="H47" i="1"/>
  <c r="G47" i="1"/>
  <c r="O47" i="1" s="1"/>
  <c r="F47" i="1"/>
  <c r="E47" i="1"/>
  <c r="M47" i="1" s="1"/>
  <c r="D47" i="1"/>
  <c r="L47" i="1" s="1"/>
  <c r="C47" i="1"/>
  <c r="K47" i="1" s="1"/>
  <c r="B47" i="1"/>
  <c r="J47" i="1" s="1"/>
  <c r="AE47" i="1" s="1"/>
  <c r="AO47" i="1" s="1"/>
  <c r="AQ46" i="1"/>
  <c r="AF46" i="1"/>
  <c r="AD46" i="1"/>
  <c r="AB46" i="1"/>
  <c r="AG46" i="1" s="1"/>
  <c r="Z46" i="1"/>
  <c r="X46" i="1"/>
  <c r="AJ46" i="1" s="1"/>
  <c r="V46" i="1"/>
  <c r="U46" i="1"/>
  <c r="P46" i="1"/>
  <c r="O46" i="1"/>
  <c r="M46" i="1"/>
  <c r="L46" i="1"/>
  <c r="K46" i="1"/>
  <c r="J46" i="1"/>
  <c r="I46" i="1"/>
  <c r="AQ45" i="1"/>
  <c r="AF45" i="1"/>
  <c r="AD45" i="1"/>
  <c r="AB45" i="1"/>
  <c r="AG45" i="1" s="1"/>
  <c r="Z45" i="1"/>
  <c r="X45" i="1"/>
  <c r="AJ45" i="1" s="1"/>
  <c r="V45" i="1"/>
  <c r="U45" i="1"/>
  <c r="P45" i="1"/>
  <c r="O45" i="1"/>
  <c r="M45" i="1"/>
  <c r="L45" i="1"/>
  <c r="K45" i="1"/>
  <c r="J45" i="1"/>
  <c r="I45" i="1"/>
  <c r="AQ44" i="1"/>
  <c r="AD44" i="1"/>
  <c r="AF44" i="1" s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G43" i="1"/>
  <c r="AF43" i="1"/>
  <c r="AD43" i="1"/>
  <c r="AB43" i="1"/>
  <c r="Z43" i="1"/>
  <c r="V43" i="1"/>
  <c r="U43" i="1"/>
  <c r="P43" i="1"/>
  <c r="O43" i="1"/>
  <c r="N43" i="1"/>
  <c r="M43" i="1"/>
  <c r="L43" i="1"/>
  <c r="K43" i="1"/>
  <c r="J43" i="1"/>
  <c r="AE43" i="1" s="1"/>
  <c r="AO43" i="1" s="1"/>
  <c r="I43" i="1"/>
  <c r="H42" i="52" s="1"/>
  <c r="AQ42" i="1"/>
  <c r="AD42" i="1"/>
  <c r="AF42" i="1" s="1"/>
  <c r="AB42" i="1"/>
  <c r="AG42" i="1" s="1"/>
  <c r="Z42" i="1"/>
  <c r="V42" i="1"/>
  <c r="U42" i="1"/>
  <c r="W42" i="1" s="1"/>
  <c r="AI42" i="1" s="1"/>
  <c r="D41" i="52" s="1"/>
  <c r="P42" i="1"/>
  <c r="O42" i="1"/>
  <c r="N42" i="1"/>
  <c r="M42" i="1"/>
  <c r="L42" i="1"/>
  <c r="K42" i="1"/>
  <c r="J42" i="1"/>
  <c r="AE42" i="1" s="1"/>
  <c r="I42" i="1"/>
  <c r="H41" i="52" s="1"/>
  <c r="AQ41" i="1"/>
  <c r="AD41" i="1"/>
  <c r="AF41" i="1" s="1"/>
  <c r="AB41" i="1"/>
  <c r="AG41" i="1" s="1"/>
  <c r="Z41" i="1"/>
  <c r="V41" i="1"/>
  <c r="X41" i="1" s="1"/>
  <c r="AJ41" i="1" s="1"/>
  <c r="E40" i="52" s="1"/>
  <c r="U41" i="1"/>
  <c r="P41" i="1"/>
  <c r="O41" i="1"/>
  <c r="N41" i="1"/>
  <c r="M41" i="1"/>
  <c r="L41" i="1"/>
  <c r="K41" i="1"/>
  <c r="J41" i="1"/>
  <c r="AE41" i="1" s="1"/>
  <c r="I41" i="1"/>
  <c r="H40" i="52" s="1"/>
  <c r="AQ40" i="1"/>
  <c r="AD40" i="1"/>
  <c r="AF40" i="1" s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D39" i="1"/>
  <c r="AF39" i="1" s="1"/>
  <c r="AB39" i="1"/>
  <c r="AG39" i="1" s="1"/>
  <c r="Z39" i="1"/>
  <c r="M37" i="73" s="1"/>
  <c r="V39" i="1"/>
  <c r="U39" i="1"/>
  <c r="W39" i="1" s="1"/>
  <c r="AI39" i="1" s="1"/>
  <c r="P39" i="1"/>
  <c r="O39" i="1"/>
  <c r="N39" i="1"/>
  <c r="M39" i="1"/>
  <c r="L39" i="1"/>
  <c r="K39" i="1"/>
  <c r="J39" i="1"/>
  <c r="AE39" i="1" s="1"/>
  <c r="AO39" i="1" s="1"/>
  <c r="I39" i="1"/>
  <c r="H38" i="52" s="1"/>
  <c r="AQ38" i="1"/>
  <c r="AD38" i="1"/>
  <c r="AF38" i="1" s="1"/>
  <c r="AB38" i="1"/>
  <c r="AG38" i="1" s="1"/>
  <c r="Z38" i="1"/>
  <c r="M36" i="7" s="1"/>
  <c r="V38" i="1"/>
  <c r="U38" i="1"/>
  <c r="W38" i="1" s="1"/>
  <c r="AI38" i="1" s="1"/>
  <c r="P38" i="1"/>
  <c r="O38" i="1"/>
  <c r="N38" i="1"/>
  <c r="M38" i="1"/>
  <c r="L38" i="1"/>
  <c r="K38" i="1"/>
  <c r="J38" i="1"/>
  <c r="I38" i="1"/>
  <c r="H37" i="52" s="1"/>
  <c r="AQ37" i="1"/>
  <c r="AD37" i="1"/>
  <c r="AF37" i="1" s="1"/>
  <c r="AB37" i="1"/>
  <c r="AG37" i="1" s="1"/>
  <c r="Z37" i="1"/>
  <c r="AE37" i="1" s="1"/>
  <c r="V37" i="1"/>
  <c r="U37" i="1"/>
  <c r="P37" i="1"/>
  <c r="O37" i="1"/>
  <c r="N37" i="1"/>
  <c r="M37" i="1"/>
  <c r="L37" i="1"/>
  <c r="K37" i="1"/>
  <c r="J37" i="1"/>
  <c r="I37" i="1"/>
  <c r="H36" i="52" s="1"/>
  <c r="AQ36" i="1"/>
  <c r="AF36" i="1"/>
  <c r="AD36" i="1"/>
  <c r="AB36" i="1"/>
  <c r="AG36" i="1" s="1"/>
  <c r="Z36" i="1"/>
  <c r="V36" i="1"/>
  <c r="X37" i="1" s="1"/>
  <c r="AJ37" i="1" s="1"/>
  <c r="E36" i="52" s="1"/>
  <c r="U36" i="1"/>
  <c r="P36" i="1"/>
  <c r="O36" i="1"/>
  <c r="N36" i="1"/>
  <c r="M36" i="1"/>
  <c r="L36" i="1"/>
  <c r="K36" i="1"/>
  <c r="J36" i="1"/>
  <c r="I36" i="1"/>
  <c r="H35" i="52" s="1"/>
  <c r="AQ35" i="1"/>
  <c r="AD35" i="1"/>
  <c r="AF35" i="1" s="1"/>
  <c r="AB35" i="1"/>
  <c r="AG35" i="1" s="1"/>
  <c r="Z35" i="1"/>
  <c r="V35" i="1"/>
  <c r="U35" i="1"/>
  <c r="W35" i="1" s="1"/>
  <c r="AI35" i="1" s="1"/>
  <c r="P35" i="1"/>
  <c r="O35" i="1"/>
  <c r="N35" i="1"/>
  <c r="M35" i="1"/>
  <c r="L35" i="1"/>
  <c r="K35" i="1"/>
  <c r="J35" i="1"/>
  <c r="I35" i="1"/>
  <c r="H34" i="52" s="1"/>
  <c r="AQ34" i="1"/>
  <c r="AD34" i="1"/>
  <c r="AF34" i="1" s="1"/>
  <c r="AB34" i="1"/>
  <c r="AG34" i="1" s="1"/>
  <c r="Z34" i="1"/>
  <c r="W34" i="1"/>
  <c r="AI34" i="1" s="1"/>
  <c r="V34" i="1"/>
  <c r="U34" i="1"/>
  <c r="P34" i="1"/>
  <c r="O34" i="1"/>
  <c r="N34" i="1"/>
  <c r="M34" i="1"/>
  <c r="L34" i="1"/>
  <c r="K34" i="1"/>
  <c r="J34" i="1"/>
  <c r="I34" i="1"/>
  <c r="H33" i="52" s="1"/>
  <c r="AQ33" i="1"/>
  <c r="AE33" i="1"/>
  <c r="AD33" i="1"/>
  <c r="AF33" i="1" s="1"/>
  <c r="AB33" i="1"/>
  <c r="AG33" i="1" s="1"/>
  <c r="Z33" i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I30" i="7" s="1"/>
  <c r="AD32" i="1"/>
  <c r="AB32" i="1"/>
  <c r="AG32" i="1" s="1"/>
  <c r="Z32" i="1"/>
  <c r="V32" i="1"/>
  <c r="X33" i="1" s="1"/>
  <c r="AJ33" i="1" s="1"/>
  <c r="E32" i="52" s="1"/>
  <c r="U32" i="1"/>
  <c r="P32" i="1"/>
  <c r="O32" i="1"/>
  <c r="N32" i="1"/>
  <c r="M32" i="1"/>
  <c r="L32" i="1"/>
  <c r="K32" i="1"/>
  <c r="J32" i="1"/>
  <c r="I32" i="1"/>
  <c r="H31" i="52" s="1"/>
  <c r="AQ31" i="1"/>
  <c r="AG31" i="1"/>
  <c r="AF31" i="1"/>
  <c r="AD31" i="1"/>
  <c r="AB31" i="1"/>
  <c r="Z31" i="1"/>
  <c r="V31" i="1"/>
  <c r="U31" i="1"/>
  <c r="P31" i="1"/>
  <c r="O31" i="1"/>
  <c r="N31" i="1"/>
  <c r="M31" i="1"/>
  <c r="L31" i="1"/>
  <c r="K31" i="1"/>
  <c r="J31" i="1"/>
  <c r="I31" i="1"/>
  <c r="H30" i="52" s="1"/>
  <c r="AQ30" i="1"/>
  <c r="AD30" i="1"/>
  <c r="AF30" i="1" s="1"/>
  <c r="AB30" i="1"/>
  <c r="AG30" i="1" s="1"/>
  <c r="Z30" i="1"/>
  <c r="M28" i="7" s="1"/>
  <c r="W30" i="1"/>
  <c r="AI30" i="1" s="1"/>
  <c r="AU30" i="1" s="1"/>
  <c r="V30" i="1"/>
  <c r="U30" i="1"/>
  <c r="P30" i="1"/>
  <c r="O30" i="1"/>
  <c r="N30" i="1"/>
  <c r="M30" i="1"/>
  <c r="L30" i="1"/>
  <c r="K30" i="1"/>
  <c r="J30" i="1"/>
  <c r="I30" i="1"/>
  <c r="H29" i="52" s="1"/>
  <c r="AQ29" i="1"/>
  <c r="AE29" i="1"/>
  <c r="AD29" i="1"/>
  <c r="AF29" i="1" s="1"/>
  <c r="AB29" i="1"/>
  <c r="AG29" i="1" s="1"/>
  <c r="Z29" i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X29" i="1" s="1"/>
  <c r="AJ29" i="1" s="1"/>
  <c r="E28" i="52" s="1"/>
  <c r="K28" i="52" s="1"/>
  <c r="U28" i="1"/>
  <c r="P28" i="1"/>
  <c r="O28" i="1"/>
  <c r="N28" i="1"/>
  <c r="M28" i="1"/>
  <c r="L28" i="1"/>
  <c r="K28" i="1"/>
  <c r="J28" i="1"/>
  <c r="I28" i="1"/>
  <c r="H27" i="52" s="1"/>
  <c r="AQ27" i="1"/>
  <c r="AG27" i="1"/>
  <c r="AF27" i="1"/>
  <c r="AD27" i="1"/>
  <c r="AB27" i="1"/>
  <c r="Z27" i="1"/>
  <c r="V27" i="1"/>
  <c r="U27" i="1"/>
  <c r="P27" i="1"/>
  <c r="O27" i="1"/>
  <c r="N27" i="1"/>
  <c r="M27" i="1"/>
  <c r="L27" i="1"/>
  <c r="K27" i="1"/>
  <c r="J27" i="1"/>
  <c r="I27" i="1"/>
  <c r="H26" i="52" s="1"/>
  <c r="AQ26" i="1"/>
  <c r="AD26" i="1"/>
  <c r="AF26" i="1" s="1"/>
  <c r="AB26" i="1"/>
  <c r="AG26" i="1" s="1"/>
  <c r="Z26" i="1"/>
  <c r="W26" i="1"/>
  <c r="AI26" i="1" s="1"/>
  <c r="AU26" i="1" s="1"/>
  <c r="V26" i="1"/>
  <c r="X26" i="1" s="1"/>
  <c r="AJ26" i="1" s="1"/>
  <c r="U26" i="1"/>
  <c r="P26" i="1"/>
  <c r="O26" i="1"/>
  <c r="N26" i="1"/>
  <c r="M26" i="1"/>
  <c r="L26" i="1"/>
  <c r="K26" i="1"/>
  <c r="J26" i="1"/>
  <c r="AE26" i="1" s="1"/>
  <c r="I26" i="1"/>
  <c r="H25" i="52" s="1"/>
  <c r="AQ25" i="1"/>
  <c r="AE25" i="1"/>
  <c r="AD25" i="1"/>
  <c r="AF25" i="1" s="1"/>
  <c r="AB25" i="1"/>
  <c r="AG25" i="1" s="1"/>
  <c r="Z25" i="1"/>
  <c r="V25" i="1"/>
  <c r="U25" i="1"/>
  <c r="P25" i="1"/>
  <c r="O25" i="1"/>
  <c r="N25" i="1"/>
  <c r="M25" i="1"/>
  <c r="L25" i="1"/>
  <c r="K25" i="1"/>
  <c r="J25" i="1"/>
  <c r="I25" i="1"/>
  <c r="H24" i="52" s="1"/>
  <c r="AQ24" i="1"/>
  <c r="AF24" i="1"/>
  <c r="I22" i="7" s="1"/>
  <c r="AD24" i="1"/>
  <c r="AB24" i="1"/>
  <c r="AG24" i="1" s="1"/>
  <c r="Z24" i="1"/>
  <c r="V24" i="1"/>
  <c r="X25" i="1" s="1"/>
  <c r="AJ25" i="1" s="1"/>
  <c r="U24" i="1"/>
  <c r="P24" i="1"/>
  <c r="O24" i="1"/>
  <c r="N24" i="1"/>
  <c r="M24" i="1"/>
  <c r="L24" i="1"/>
  <c r="K24" i="1"/>
  <c r="J24" i="1"/>
  <c r="I24" i="1"/>
  <c r="H23" i="52" s="1"/>
  <c r="AQ23" i="1"/>
  <c r="AG23" i="1"/>
  <c r="AF23" i="1"/>
  <c r="AD23" i="1"/>
  <c r="AB23" i="1"/>
  <c r="Z23" i="1"/>
  <c r="V23" i="1"/>
  <c r="U23" i="1"/>
  <c r="P23" i="1"/>
  <c r="O23" i="1"/>
  <c r="N23" i="1"/>
  <c r="M23" i="1"/>
  <c r="L23" i="1"/>
  <c r="K23" i="1"/>
  <c r="J23" i="1"/>
  <c r="I23" i="1"/>
  <c r="H22" i="52" s="1"/>
  <c r="AQ22" i="1"/>
  <c r="AD22" i="1"/>
  <c r="AF22" i="1" s="1"/>
  <c r="AB22" i="1"/>
  <c r="AG22" i="1" s="1"/>
  <c r="Z22" i="1"/>
  <c r="M20" i="7" s="1"/>
  <c r="V22" i="1"/>
  <c r="U22" i="1"/>
  <c r="W22" i="1" s="1"/>
  <c r="AI22" i="1" s="1"/>
  <c r="P22" i="1"/>
  <c r="O22" i="1"/>
  <c r="N22" i="1"/>
  <c r="M22" i="1"/>
  <c r="L22" i="1"/>
  <c r="K22" i="1"/>
  <c r="J22" i="1"/>
  <c r="I22" i="1"/>
  <c r="H21" i="52" s="1"/>
  <c r="AQ21" i="1"/>
  <c r="AD21" i="1"/>
  <c r="AF21" i="1" s="1"/>
  <c r="AB21" i="1"/>
  <c r="AG21" i="1" s="1"/>
  <c r="Z21" i="1"/>
  <c r="AE21" i="1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X21" i="1" s="1"/>
  <c r="AJ21" i="1" s="1"/>
  <c r="E20" i="52" s="1"/>
  <c r="U20" i="1"/>
  <c r="P20" i="1"/>
  <c r="O20" i="1"/>
  <c r="N20" i="1"/>
  <c r="M20" i="1"/>
  <c r="L20" i="1"/>
  <c r="K20" i="1"/>
  <c r="J20" i="1"/>
  <c r="I20" i="1"/>
  <c r="H19" i="52" s="1"/>
  <c r="AQ19" i="1"/>
  <c r="AD19" i="1"/>
  <c r="AF19" i="1" s="1"/>
  <c r="AB19" i="1"/>
  <c r="AG19" i="1" s="1"/>
  <c r="Z19" i="1"/>
  <c r="V19" i="1"/>
  <c r="U19" i="1"/>
  <c r="W19" i="1" s="1"/>
  <c r="AI19" i="1" s="1"/>
  <c r="P19" i="1"/>
  <c r="O19" i="1"/>
  <c r="N19" i="1"/>
  <c r="M19" i="1"/>
  <c r="L19" i="1"/>
  <c r="K19" i="1"/>
  <c r="J19" i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I18" i="1"/>
  <c r="H17" i="52" s="1"/>
  <c r="AQ17" i="1"/>
  <c r="AD17" i="1"/>
  <c r="AF17" i="1" s="1"/>
  <c r="AB17" i="1"/>
  <c r="AG17" i="1" s="1"/>
  <c r="Z17" i="1"/>
  <c r="AE17" i="1" s="1"/>
  <c r="V17" i="1"/>
  <c r="U17" i="1"/>
  <c r="P17" i="1"/>
  <c r="O17" i="1"/>
  <c r="N17" i="1"/>
  <c r="M17" i="1"/>
  <c r="L17" i="1"/>
  <c r="K17" i="1"/>
  <c r="J17" i="1"/>
  <c r="I17" i="1"/>
  <c r="AQ16" i="1"/>
  <c r="AF16" i="1"/>
  <c r="AD16" i="1"/>
  <c r="AB16" i="1"/>
  <c r="AG16" i="1" s="1"/>
  <c r="Z16" i="1"/>
  <c r="V16" i="1"/>
  <c r="X17" i="1" s="1"/>
  <c r="AJ17" i="1" s="1"/>
  <c r="U16" i="1"/>
  <c r="P16" i="1"/>
  <c r="O16" i="1"/>
  <c r="N16" i="1"/>
  <c r="M16" i="1"/>
  <c r="L16" i="1"/>
  <c r="K16" i="1"/>
  <c r="J16" i="1"/>
  <c r="I16" i="1"/>
  <c r="H15" i="52" s="1"/>
  <c r="AQ15" i="1"/>
  <c r="AF15" i="1"/>
  <c r="AD15" i="1"/>
  <c r="AB15" i="1"/>
  <c r="AG15" i="1" s="1"/>
  <c r="Z15" i="1"/>
  <c r="V15" i="1"/>
  <c r="U15" i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V14" i="1"/>
  <c r="U14" i="1"/>
  <c r="P14" i="1"/>
  <c r="O14" i="1"/>
  <c r="N14" i="1"/>
  <c r="M14" i="1"/>
  <c r="L14" i="1"/>
  <c r="K14" i="1"/>
  <c r="J14" i="1"/>
  <c r="AE14" i="1" s="1"/>
  <c r="I14" i="1"/>
  <c r="H13" i="52" s="1"/>
  <c r="AQ13" i="1"/>
  <c r="AD13" i="1"/>
  <c r="AF13" i="1" s="1"/>
  <c r="AB13" i="1"/>
  <c r="AG13" i="1" s="1"/>
  <c r="Z13" i="1"/>
  <c r="V13" i="1"/>
  <c r="X13" i="1" s="1"/>
  <c r="AJ13" i="1" s="1"/>
  <c r="E12" i="52" s="1"/>
  <c r="K12" i="52" s="1"/>
  <c r="U13" i="1"/>
  <c r="P13" i="1"/>
  <c r="O13" i="1"/>
  <c r="N13" i="1"/>
  <c r="M13" i="1"/>
  <c r="L13" i="1"/>
  <c r="K13" i="1"/>
  <c r="J13" i="1"/>
  <c r="AE13" i="1" s="1"/>
  <c r="I13" i="1"/>
  <c r="H12" i="52" s="1"/>
  <c r="AQ12" i="1"/>
  <c r="AD12" i="1"/>
  <c r="AF12" i="1" s="1"/>
  <c r="AB12" i="1"/>
  <c r="AG12" i="1" s="1"/>
  <c r="Z12" i="1"/>
  <c r="V12" i="1"/>
  <c r="U12" i="1"/>
  <c r="P12" i="1"/>
  <c r="O12" i="1"/>
  <c r="N12" i="1"/>
  <c r="M12" i="1"/>
  <c r="L12" i="1"/>
  <c r="K12" i="1"/>
  <c r="J12" i="1"/>
  <c r="I12" i="1"/>
  <c r="H11" i="52" s="1"/>
  <c r="AQ11" i="1"/>
  <c r="AF11" i="1"/>
  <c r="AD11" i="1"/>
  <c r="AB11" i="1"/>
  <c r="AG11" i="1" s="1"/>
  <c r="Z11" i="1"/>
  <c r="V11" i="1"/>
  <c r="U11" i="1"/>
  <c r="P11" i="1"/>
  <c r="O11" i="1"/>
  <c r="N11" i="1"/>
  <c r="M11" i="1"/>
  <c r="L11" i="1"/>
  <c r="K11" i="1"/>
  <c r="J11" i="1"/>
  <c r="I11" i="1"/>
  <c r="H10" i="52" s="1"/>
  <c r="AQ10" i="1"/>
  <c r="AD10" i="1"/>
  <c r="AF10" i="1" s="1"/>
  <c r="AB10" i="1"/>
  <c r="AG10" i="1" s="1"/>
  <c r="Z10" i="1"/>
  <c r="V10" i="1"/>
  <c r="X10" i="1" s="1"/>
  <c r="AJ10" i="1" s="1"/>
  <c r="U10" i="1"/>
  <c r="P10" i="1"/>
  <c r="O10" i="1"/>
  <c r="N10" i="1"/>
  <c r="M10" i="1"/>
  <c r="L10" i="1"/>
  <c r="K10" i="1"/>
  <c r="J10" i="1"/>
  <c r="AE10" i="1" s="1"/>
  <c r="I10" i="1"/>
  <c r="H9" i="52" s="1"/>
  <c r="AQ9" i="1"/>
  <c r="AD9" i="1"/>
  <c r="AF9" i="1" s="1"/>
  <c r="AB9" i="1"/>
  <c r="AG9" i="1" s="1"/>
  <c r="Z9" i="1"/>
  <c r="V9" i="1"/>
  <c r="U9" i="1"/>
  <c r="P9" i="1"/>
  <c r="O9" i="1"/>
  <c r="N9" i="1"/>
  <c r="M9" i="1"/>
  <c r="L9" i="1"/>
  <c r="K9" i="1"/>
  <c r="J9" i="1"/>
  <c r="I9" i="1"/>
  <c r="H8" i="52" s="1"/>
  <c r="AQ8" i="1"/>
  <c r="AD8" i="1"/>
  <c r="AF8" i="1" s="1"/>
  <c r="AB8" i="1"/>
  <c r="AG8" i="1" s="1"/>
  <c r="Z8" i="1"/>
  <c r="V8" i="1"/>
  <c r="X8" i="1" s="1"/>
  <c r="AJ8" i="1" s="1"/>
  <c r="U8" i="1"/>
  <c r="W8" i="1" s="1"/>
  <c r="AI8" i="1" s="1"/>
  <c r="P8" i="1"/>
  <c r="O8" i="1"/>
  <c r="N8" i="1"/>
  <c r="M8" i="1"/>
  <c r="L8" i="1"/>
  <c r="K8" i="1"/>
  <c r="J8" i="1"/>
  <c r="AE8" i="1" s="1"/>
  <c r="AO8" i="1" s="1"/>
  <c r="I8" i="1"/>
  <c r="H7" i="52" s="1"/>
  <c r="AQ7" i="1"/>
  <c r="AD7" i="1"/>
  <c r="AF7" i="1" s="1"/>
  <c r="AB7" i="1"/>
  <c r="AG7" i="1" s="1"/>
  <c r="Z7" i="1"/>
  <c r="V7" i="1"/>
  <c r="U7" i="1"/>
  <c r="W7" i="1" s="1"/>
  <c r="AI7" i="1" s="1"/>
  <c r="P7" i="1"/>
  <c r="O7" i="1"/>
  <c r="N7" i="1"/>
  <c r="M7" i="1"/>
  <c r="L7" i="1"/>
  <c r="K7" i="1"/>
  <c r="J7" i="1"/>
  <c r="I7" i="1"/>
  <c r="H6" i="52" s="1"/>
  <c r="AQ6" i="1"/>
  <c r="AD6" i="1"/>
  <c r="AF6" i="1" s="1"/>
  <c r="AB6" i="1"/>
  <c r="AG6" i="1" s="1"/>
  <c r="Z6" i="1"/>
  <c r="AE6" i="1" s="1"/>
  <c r="AO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D5" i="1"/>
  <c r="AB5" i="1"/>
  <c r="AG5" i="1" s="1"/>
  <c r="Z5" i="1"/>
  <c r="V5" i="1"/>
  <c r="X6" i="1" s="1"/>
  <c r="AJ6" i="1" s="1"/>
  <c r="U5" i="1"/>
  <c r="P5" i="1"/>
  <c r="O5" i="1"/>
  <c r="N5" i="1"/>
  <c r="M5" i="1"/>
  <c r="L5" i="1"/>
  <c r="K5" i="1"/>
  <c r="J5" i="1"/>
  <c r="I5" i="1"/>
  <c r="H4" i="52" s="1"/>
  <c r="BJ4" i="1"/>
  <c r="AD4" i="1"/>
  <c r="AB4" i="1"/>
  <c r="V4" i="1"/>
  <c r="U4" i="1"/>
  <c r="I4" i="1"/>
  <c r="L34" i="5" l="1"/>
  <c r="B34" i="5"/>
  <c r="L35" i="5"/>
  <c r="C55" i="52" s="1"/>
  <c r="I55" i="52" s="1"/>
  <c r="B35" i="5"/>
  <c r="H54" i="77" s="1"/>
  <c r="L38" i="5"/>
  <c r="B38" i="5"/>
  <c r="L39" i="5"/>
  <c r="B39" i="5"/>
  <c r="M39" i="5" s="1"/>
  <c r="L42" i="5"/>
  <c r="B42" i="5"/>
  <c r="L43" i="5"/>
  <c r="B43" i="5"/>
  <c r="L46" i="5"/>
  <c r="B46" i="5"/>
  <c r="L47" i="5"/>
  <c r="B47" i="5"/>
  <c r="U47" i="5" s="1"/>
  <c r="W47" i="5" s="1"/>
  <c r="L50" i="5"/>
  <c r="B50" i="5"/>
  <c r="L51" i="5"/>
  <c r="B51" i="5"/>
  <c r="C50" i="5"/>
  <c r="V50" i="5" s="1"/>
  <c r="E36" i="5"/>
  <c r="E37" i="5"/>
  <c r="E40" i="5"/>
  <c r="E41" i="5"/>
  <c r="E44" i="5"/>
  <c r="E45" i="5"/>
  <c r="E48" i="5"/>
  <c r="E49" i="5"/>
  <c r="E52" i="5"/>
  <c r="F35" i="5"/>
  <c r="F36" i="5"/>
  <c r="F39" i="5"/>
  <c r="F40" i="5"/>
  <c r="F43" i="5"/>
  <c r="F44" i="5"/>
  <c r="F47" i="5"/>
  <c r="F48" i="5"/>
  <c r="F51" i="5"/>
  <c r="F52" i="5"/>
  <c r="E55" i="14"/>
  <c r="E24" i="52"/>
  <c r="AV25" i="1"/>
  <c r="E16" i="52"/>
  <c r="AV17" i="1"/>
  <c r="F15" i="7" s="1"/>
  <c r="AR8" i="1"/>
  <c r="W14" i="1"/>
  <c r="AI14" i="1" s="1"/>
  <c r="AP22" i="1"/>
  <c r="G21" i="63" s="1"/>
  <c r="H21" i="63" s="1"/>
  <c r="AU22" i="1"/>
  <c r="U34" i="5"/>
  <c r="M34" i="5"/>
  <c r="P36" i="5"/>
  <c r="Q36" i="5"/>
  <c r="H37" i="5"/>
  <c r="I37" i="5"/>
  <c r="G37" i="5"/>
  <c r="I41" i="5"/>
  <c r="G41" i="5"/>
  <c r="H41" i="5"/>
  <c r="M42" i="5"/>
  <c r="U42" i="5"/>
  <c r="I45" i="5"/>
  <c r="G45" i="5"/>
  <c r="H45" i="5"/>
  <c r="V41" i="5"/>
  <c r="M46" i="5"/>
  <c r="U46" i="5"/>
  <c r="W46" i="5" s="1"/>
  <c r="R46" i="5"/>
  <c r="P48" i="5"/>
  <c r="Q48" i="5"/>
  <c r="H49" i="5"/>
  <c r="I49" i="5"/>
  <c r="G49" i="5"/>
  <c r="V49" i="5"/>
  <c r="M50" i="5"/>
  <c r="R50" i="5"/>
  <c r="U50" i="5"/>
  <c r="W50" i="5" s="1"/>
  <c r="Q52" i="5"/>
  <c r="P52" i="5"/>
  <c r="X14" i="1"/>
  <c r="AJ14" i="1" s="1"/>
  <c r="AP14" i="1" s="1"/>
  <c r="E24" i="2"/>
  <c r="E28" i="2"/>
  <c r="R34" i="5"/>
  <c r="V34" i="5"/>
  <c r="W34" i="5" s="1"/>
  <c r="H38" i="5"/>
  <c r="I38" i="5"/>
  <c r="G38" i="5"/>
  <c r="U43" i="5"/>
  <c r="P45" i="5"/>
  <c r="Q45" i="5"/>
  <c r="P49" i="5"/>
  <c r="Q49" i="5"/>
  <c r="G50" i="5"/>
  <c r="H50" i="5"/>
  <c r="I50" i="5"/>
  <c r="U51" i="5"/>
  <c r="E2" i="14"/>
  <c r="E28" i="49"/>
  <c r="E41" i="49"/>
  <c r="E23" i="64"/>
  <c r="F51" i="64"/>
  <c r="X5" i="1"/>
  <c r="AJ5" i="1" s="1"/>
  <c r="E4" i="52" s="1"/>
  <c r="K4" i="52" s="1"/>
  <c r="W5" i="1"/>
  <c r="AI5" i="1" s="1"/>
  <c r="AE7" i="1"/>
  <c r="X7" i="1"/>
  <c r="AJ7" i="1" s="1"/>
  <c r="AE9" i="1"/>
  <c r="C8" i="52" s="1"/>
  <c r="I8" i="52" s="1"/>
  <c r="W11" i="1"/>
  <c r="AI11" i="1" s="1"/>
  <c r="AE12" i="1"/>
  <c r="AE19" i="1"/>
  <c r="AO19" i="1" s="1"/>
  <c r="AE22" i="1"/>
  <c r="C20" i="73" s="1"/>
  <c r="X22" i="1"/>
  <c r="AJ22" i="1" s="1"/>
  <c r="W23" i="1"/>
  <c r="AI23" i="1" s="1"/>
  <c r="W27" i="1"/>
  <c r="AI27" i="1" s="1"/>
  <c r="W31" i="1"/>
  <c r="AI31" i="1" s="1"/>
  <c r="D30" i="52" s="1"/>
  <c r="J30" i="52" s="1"/>
  <c r="AE35" i="1"/>
  <c r="AO35" i="1" s="1"/>
  <c r="AE38" i="1"/>
  <c r="X38" i="1"/>
  <c r="AJ38" i="1" s="1"/>
  <c r="AP38" i="1" s="1"/>
  <c r="C21" i="2"/>
  <c r="E47" i="52" s="1"/>
  <c r="K47" i="52" s="1"/>
  <c r="E23" i="2"/>
  <c r="AC8" i="2"/>
  <c r="F24" i="2" s="1"/>
  <c r="L24" i="2"/>
  <c r="B24" i="2"/>
  <c r="H49" i="49" s="1"/>
  <c r="D25" i="2"/>
  <c r="E27" i="2"/>
  <c r="AC12" i="2"/>
  <c r="F28" i="2" s="1"/>
  <c r="L28" i="2"/>
  <c r="B28" i="2"/>
  <c r="U28" i="2" s="1"/>
  <c r="D29" i="2"/>
  <c r="G20" i="2"/>
  <c r="Q34" i="5"/>
  <c r="P34" i="5"/>
  <c r="E34" i="5"/>
  <c r="H55" i="52"/>
  <c r="I35" i="5"/>
  <c r="G35" i="5"/>
  <c r="H35" i="5"/>
  <c r="D35" i="5"/>
  <c r="C35" i="5"/>
  <c r="V35" i="5" s="1"/>
  <c r="L36" i="5"/>
  <c r="B36" i="5"/>
  <c r="F37" i="5"/>
  <c r="Q38" i="5"/>
  <c r="P38" i="5"/>
  <c r="E38" i="5"/>
  <c r="H39" i="5"/>
  <c r="I39" i="5"/>
  <c r="G39" i="5"/>
  <c r="D39" i="5"/>
  <c r="C39" i="5"/>
  <c r="V39" i="5" s="1"/>
  <c r="L40" i="5"/>
  <c r="B40" i="5"/>
  <c r="F41" i="5"/>
  <c r="Q42" i="5"/>
  <c r="P42" i="5"/>
  <c r="E42" i="5"/>
  <c r="H43" i="5"/>
  <c r="I43" i="5"/>
  <c r="G43" i="5"/>
  <c r="D43" i="5"/>
  <c r="C43" i="5"/>
  <c r="V43" i="5" s="1"/>
  <c r="L44" i="5"/>
  <c r="B44" i="5"/>
  <c r="F45" i="5"/>
  <c r="P46" i="5"/>
  <c r="Q46" i="5"/>
  <c r="E46" i="5"/>
  <c r="H47" i="5"/>
  <c r="G47" i="5"/>
  <c r="I47" i="5"/>
  <c r="D47" i="5"/>
  <c r="C47" i="5"/>
  <c r="V47" i="5" s="1"/>
  <c r="L48" i="5"/>
  <c r="B48" i="5"/>
  <c r="F49" i="5"/>
  <c r="P50" i="5"/>
  <c r="Q50" i="5"/>
  <c r="E50" i="5"/>
  <c r="G51" i="5"/>
  <c r="H51" i="5"/>
  <c r="I51" i="5"/>
  <c r="D51" i="5"/>
  <c r="C51" i="5"/>
  <c r="L52" i="5"/>
  <c r="B52" i="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F32" i="14"/>
  <c r="E33" i="14"/>
  <c r="E47" i="14"/>
  <c r="E51" i="14"/>
  <c r="E5" i="49"/>
  <c r="E8" i="49"/>
  <c r="F11" i="49"/>
  <c r="E24" i="49"/>
  <c r="F27" i="49"/>
  <c r="E40" i="49"/>
  <c r="F43" i="49"/>
  <c r="E3" i="63"/>
  <c r="F13" i="63"/>
  <c r="E33" i="63"/>
  <c r="F48" i="63"/>
  <c r="F50" i="63"/>
  <c r="F52" i="63"/>
  <c r="E2" i="64"/>
  <c r="E7" i="64"/>
  <c r="E8" i="64"/>
  <c r="F16" i="64"/>
  <c r="F25" i="64"/>
  <c r="E32" i="64"/>
  <c r="E33" i="64"/>
  <c r="F41" i="64"/>
  <c r="E50" i="64"/>
  <c r="M38" i="5"/>
  <c r="U38" i="5"/>
  <c r="Q40" i="5"/>
  <c r="P40" i="5"/>
  <c r="Q44" i="5"/>
  <c r="P44" i="5"/>
  <c r="V45" i="5"/>
  <c r="W10" i="1"/>
  <c r="AI10" i="1" s="1"/>
  <c r="X42" i="1"/>
  <c r="AJ42" i="1" s="1"/>
  <c r="H54" i="52"/>
  <c r="I34" i="5"/>
  <c r="G34" i="5"/>
  <c r="H34" i="5"/>
  <c r="U35" i="5"/>
  <c r="Q37" i="5"/>
  <c r="P37" i="5"/>
  <c r="R38" i="5"/>
  <c r="V38" i="5"/>
  <c r="P41" i="5"/>
  <c r="Q41" i="5"/>
  <c r="H42" i="5"/>
  <c r="I42" i="5"/>
  <c r="G42" i="5"/>
  <c r="R42" i="5"/>
  <c r="V42" i="5"/>
  <c r="H46" i="5"/>
  <c r="G46" i="5"/>
  <c r="I46" i="5"/>
  <c r="M47" i="5"/>
  <c r="E9" i="49"/>
  <c r="AE5" i="1"/>
  <c r="C3" i="73" s="1"/>
  <c r="AR5" i="1"/>
  <c r="AE11" i="1"/>
  <c r="AO11" i="1" s="1"/>
  <c r="W15" i="1"/>
  <c r="AI15" i="1" s="1"/>
  <c r="AE16" i="1"/>
  <c r="C14" i="73" s="1"/>
  <c r="AR16" i="1"/>
  <c r="AE18" i="1"/>
  <c r="AE23" i="1"/>
  <c r="AO23" i="1" s="1"/>
  <c r="AE27" i="1"/>
  <c r="AO27" i="1" s="1"/>
  <c r="D25" i="73" s="1"/>
  <c r="AE30" i="1"/>
  <c r="X30" i="1"/>
  <c r="AJ30" i="1" s="1"/>
  <c r="AE31" i="1"/>
  <c r="AO31" i="1" s="1"/>
  <c r="AE34" i="1"/>
  <c r="C33" i="52" s="1"/>
  <c r="I33" i="52" s="1"/>
  <c r="X34" i="1"/>
  <c r="AJ34" i="1" s="1"/>
  <c r="AP34" i="1" s="1"/>
  <c r="W43" i="1"/>
  <c r="AI43" i="1" s="1"/>
  <c r="AC7" i="2"/>
  <c r="F23" i="2" s="1"/>
  <c r="L23" i="2"/>
  <c r="C48" i="73" s="1"/>
  <c r="B23" i="2"/>
  <c r="D24" i="2"/>
  <c r="AC11" i="2"/>
  <c r="F27" i="2" s="1"/>
  <c r="L27" i="2"/>
  <c r="B27" i="2"/>
  <c r="U27" i="2" s="1"/>
  <c r="D28" i="2"/>
  <c r="F34" i="5"/>
  <c r="Q35" i="5"/>
  <c r="P35" i="5"/>
  <c r="E35" i="5"/>
  <c r="H56" i="52"/>
  <c r="I36" i="5"/>
  <c r="G36" i="5"/>
  <c r="H36" i="5"/>
  <c r="D36" i="5"/>
  <c r="C36" i="5"/>
  <c r="E56" i="52" s="1"/>
  <c r="K56" i="52" s="1"/>
  <c r="L37" i="5"/>
  <c r="B37" i="5"/>
  <c r="F38" i="5"/>
  <c r="P39" i="5"/>
  <c r="Q39" i="5"/>
  <c r="E39" i="5"/>
  <c r="I40" i="5"/>
  <c r="G40" i="5"/>
  <c r="H40" i="5"/>
  <c r="D40" i="5"/>
  <c r="C40" i="5"/>
  <c r="V40" i="5" s="1"/>
  <c r="L41" i="5"/>
  <c r="B41" i="5"/>
  <c r="M41" i="5" s="1"/>
  <c r="F42" i="5"/>
  <c r="P43" i="5"/>
  <c r="Q43" i="5"/>
  <c r="E43" i="5"/>
  <c r="I44" i="5"/>
  <c r="G44" i="5"/>
  <c r="H44" i="5"/>
  <c r="D44" i="5"/>
  <c r="C44" i="5"/>
  <c r="V44" i="5" s="1"/>
  <c r="L45" i="5"/>
  <c r="B45" i="5"/>
  <c r="M45" i="5" s="1"/>
  <c r="F46" i="5"/>
  <c r="P47" i="5"/>
  <c r="Q47" i="5"/>
  <c r="E47" i="5"/>
  <c r="H48" i="5"/>
  <c r="I48" i="5"/>
  <c r="G48" i="5"/>
  <c r="D48" i="5"/>
  <c r="C48" i="5"/>
  <c r="V48" i="5" s="1"/>
  <c r="L49" i="5"/>
  <c r="B49" i="5"/>
  <c r="R49" i="5" s="1"/>
  <c r="F50" i="5"/>
  <c r="P51" i="5"/>
  <c r="Q51" i="5"/>
  <c r="E51" i="5"/>
  <c r="I52" i="5"/>
  <c r="G52" i="5"/>
  <c r="H52" i="5"/>
  <c r="D52" i="5"/>
  <c r="C52" i="5"/>
  <c r="V52" i="5" s="1"/>
  <c r="E30" i="14"/>
  <c r="F34" i="14"/>
  <c r="F48" i="14"/>
  <c r="E50" i="14"/>
  <c r="F7" i="49"/>
  <c r="F13" i="49"/>
  <c r="E15" i="49"/>
  <c r="F23" i="49"/>
  <c r="E31" i="49"/>
  <c r="F39" i="49"/>
  <c r="E49" i="49"/>
  <c r="F3" i="64"/>
  <c r="E4" i="64"/>
  <c r="F12" i="64"/>
  <c r="E20" i="64"/>
  <c r="F24" i="64"/>
  <c r="F37" i="64"/>
  <c r="E47" i="64"/>
  <c r="K63" i="52"/>
  <c r="K59" i="52"/>
  <c r="P70" i="77"/>
  <c r="R70" i="77" s="1"/>
  <c r="P70" i="49"/>
  <c r="R70" i="49" s="1"/>
  <c r="E42" i="3"/>
  <c r="I42" i="3" s="1"/>
  <c r="K51" i="5"/>
  <c r="F17" i="63"/>
  <c r="F26" i="63"/>
  <c r="F5" i="63"/>
  <c r="F21" i="63"/>
  <c r="F9" i="63"/>
  <c r="F25" i="63"/>
  <c r="E48" i="63"/>
  <c r="E49" i="63"/>
  <c r="E50" i="63"/>
  <c r="E51" i="63"/>
  <c r="E52" i="63"/>
  <c r="F29" i="63"/>
  <c r="F55" i="64"/>
  <c r="F52" i="14"/>
  <c r="S42" i="3"/>
  <c r="T42" i="3" s="1"/>
  <c r="N70" i="73" s="1"/>
  <c r="O70" i="73" s="1"/>
  <c r="Q71" i="52"/>
  <c r="C33" i="5"/>
  <c r="E53" i="52" s="1"/>
  <c r="K53" i="52" s="1"/>
  <c r="F54" i="63"/>
  <c r="F56" i="63"/>
  <c r="E54" i="64"/>
  <c r="E53" i="49"/>
  <c r="F54" i="64"/>
  <c r="L33" i="5"/>
  <c r="C53" i="52" s="1"/>
  <c r="E33" i="5"/>
  <c r="E54" i="63"/>
  <c r="E56" i="63"/>
  <c r="E53" i="63"/>
  <c r="E55" i="63"/>
  <c r="E55" i="49"/>
  <c r="G32" i="5"/>
  <c r="F53" i="14"/>
  <c r="F55" i="14"/>
  <c r="E54" i="49"/>
  <c r="R70" i="64"/>
  <c r="G40" i="3"/>
  <c r="F66" i="49"/>
  <c r="G29" i="3"/>
  <c r="N70" i="7"/>
  <c r="O70" i="7" s="1"/>
  <c r="P33" i="5"/>
  <c r="M52" i="7"/>
  <c r="E53" i="14"/>
  <c r="F53" i="49"/>
  <c r="F54" i="49"/>
  <c r="E52" i="14"/>
  <c r="F54" i="14"/>
  <c r="F52" i="64"/>
  <c r="B33" i="5"/>
  <c r="E54" i="14"/>
  <c r="E55" i="64"/>
  <c r="F56" i="14"/>
  <c r="E58" i="14"/>
  <c r="E60" i="14"/>
  <c r="E62" i="14"/>
  <c r="E64" i="14"/>
  <c r="E66" i="14"/>
  <c r="F68" i="14"/>
  <c r="P59" i="7"/>
  <c r="U41" i="3"/>
  <c r="U42" i="3" s="1"/>
  <c r="U43" i="3" s="1"/>
  <c r="U44" i="3" s="1"/>
  <c r="F58" i="63"/>
  <c r="F60" i="63"/>
  <c r="F62" i="63"/>
  <c r="F64" i="63"/>
  <c r="F66" i="63"/>
  <c r="F68" i="63"/>
  <c r="F70" i="63"/>
  <c r="F61" i="64"/>
  <c r="F65" i="64"/>
  <c r="F69" i="64"/>
  <c r="E59" i="14"/>
  <c r="E61" i="14"/>
  <c r="E63" i="14"/>
  <c r="E65" i="14"/>
  <c r="E67" i="14"/>
  <c r="F69" i="14"/>
  <c r="E57" i="49"/>
  <c r="E61" i="49"/>
  <c r="E65" i="49"/>
  <c r="E69" i="49"/>
  <c r="F58" i="49"/>
  <c r="F62" i="49"/>
  <c r="F62" i="64"/>
  <c r="E64" i="64"/>
  <c r="F66" i="64"/>
  <c r="F68" i="64"/>
  <c r="K32" i="3"/>
  <c r="G60" i="76" s="1"/>
  <c r="H60" i="76" s="1"/>
  <c r="K60" i="76" s="1"/>
  <c r="F59" i="14"/>
  <c r="F60" i="14"/>
  <c r="F61" i="14"/>
  <c r="F62" i="14"/>
  <c r="F63" i="14"/>
  <c r="F64" i="14"/>
  <c r="F65" i="14"/>
  <c r="F66" i="14"/>
  <c r="F67" i="14"/>
  <c r="E67" i="49"/>
  <c r="F57" i="63"/>
  <c r="F59" i="63"/>
  <c r="F61" i="63"/>
  <c r="F63" i="63"/>
  <c r="F65" i="63"/>
  <c r="F67" i="63"/>
  <c r="F69" i="63"/>
  <c r="F56" i="64"/>
  <c r="E61" i="64"/>
  <c r="F64" i="64"/>
  <c r="E69" i="64"/>
  <c r="E68" i="64"/>
  <c r="D34" i="3"/>
  <c r="O63" i="52" s="1"/>
  <c r="M56" i="7"/>
  <c r="M60" i="7"/>
  <c r="M62" i="7"/>
  <c r="F57" i="14"/>
  <c r="E68" i="14"/>
  <c r="E69" i="14"/>
  <c r="E59" i="49"/>
  <c r="E63" i="49"/>
  <c r="E66" i="49"/>
  <c r="E60" i="64"/>
  <c r="D41" i="3"/>
  <c r="M41" i="3" s="1"/>
  <c r="O29" i="3"/>
  <c r="F57" i="61" s="1"/>
  <c r="D39" i="3"/>
  <c r="G67" i="77" s="1"/>
  <c r="E58" i="49"/>
  <c r="H59" i="49"/>
  <c r="E62" i="49"/>
  <c r="F65" i="49"/>
  <c r="F69" i="49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31" i="3"/>
  <c r="M31" i="3" s="1"/>
  <c r="M68" i="7"/>
  <c r="E57" i="14"/>
  <c r="F57" i="49"/>
  <c r="F61" i="49"/>
  <c r="U36" i="3"/>
  <c r="P67" i="7"/>
  <c r="O40" i="3"/>
  <c r="F68" i="73" s="1"/>
  <c r="E56" i="14"/>
  <c r="F58" i="14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F23" i="63"/>
  <c r="E25" i="63"/>
  <c r="F27" i="63"/>
  <c r="E29" i="63"/>
  <c r="F31" i="63"/>
  <c r="D4" i="61"/>
  <c r="D4" i="73"/>
  <c r="D4" i="7"/>
  <c r="H5" i="77"/>
  <c r="H5" i="64"/>
  <c r="D6" i="52"/>
  <c r="P5" i="73"/>
  <c r="P5" i="61"/>
  <c r="H5" i="49"/>
  <c r="P5" i="7"/>
  <c r="AU7" i="1"/>
  <c r="AP7" i="1"/>
  <c r="AK7" i="1"/>
  <c r="D9" i="61"/>
  <c r="D9" i="73"/>
  <c r="D9" i="7"/>
  <c r="H6" i="77"/>
  <c r="H6" i="64"/>
  <c r="P6" i="61"/>
  <c r="D7" i="52"/>
  <c r="J7" i="52" s="1"/>
  <c r="P6" i="73"/>
  <c r="H6" i="49"/>
  <c r="P6" i="7"/>
  <c r="AU8" i="1"/>
  <c r="AP8" i="1"/>
  <c r="AK8" i="1"/>
  <c r="G7" i="77"/>
  <c r="H7" i="73"/>
  <c r="I7" i="73"/>
  <c r="D13" i="61"/>
  <c r="D13" i="7"/>
  <c r="D13" i="73"/>
  <c r="E16" i="61"/>
  <c r="E16" i="73"/>
  <c r="E16" i="7"/>
  <c r="E7" i="52"/>
  <c r="K7" i="52" s="1"/>
  <c r="AV8" i="1"/>
  <c r="G9" i="77"/>
  <c r="I9" i="73"/>
  <c r="H9" i="73"/>
  <c r="G3" i="77"/>
  <c r="H3" i="73"/>
  <c r="I3" i="73"/>
  <c r="G4" i="77"/>
  <c r="I4" i="73"/>
  <c r="H4" i="73"/>
  <c r="G5" i="77"/>
  <c r="I5" i="73"/>
  <c r="H5" i="73"/>
  <c r="H8" i="77"/>
  <c r="H8" i="64"/>
  <c r="P8" i="61"/>
  <c r="H8" i="49"/>
  <c r="P8" i="73"/>
  <c r="P8" i="7"/>
  <c r="D9" i="52"/>
  <c r="J9" i="52" s="1"/>
  <c r="AK10" i="1"/>
  <c r="AU10" i="1"/>
  <c r="AP10" i="1"/>
  <c r="J12" i="77"/>
  <c r="K12" i="77" s="1"/>
  <c r="G12" i="76"/>
  <c r="H12" i="76" s="1"/>
  <c r="J12" i="64"/>
  <c r="K12" i="64" s="1"/>
  <c r="G13" i="63"/>
  <c r="H13" i="63" s="1"/>
  <c r="J12" i="49"/>
  <c r="K12" i="49" s="1"/>
  <c r="G12" i="14"/>
  <c r="H12" i="14" s="1"/>
  <c r="E24" i="61"/>
  <c r="E24" i="73"/>
  <c r="E24" i="7"/>
  <c r="H3" i="77"/>
  <c r="H3" i="64"/>
  <c r="D4" i="52"/>
  <c r="H3" i="49"/>
  <c r="P3" i="73"/>
  <c r="AU5" i="1"/>
  <c r="G4" i="49"/>
  <c r="H4" i="7"/>
  <c r="I4" i="7"/>
  <c r="C5" i="61"/>
  <c r="C6" i="52"/>
  <c r="I6" i="52" s="1"/>
  <c r="C5" i="73"/>
  <c r="C5" i="7"/>
  <c r="AO7" i="1"/>
  <c r="E6" i="52"/>
  <c r="AV7" i="1"/>
  <c r="G5" i="49"/>
  <c r="I5" i="49" s="1"/>
  <c r="I5" i="7"/>
  <c r="H5" i="7"/>
  <c r="AR7" i="1"/>
  <c r="C7" i="73"/>
  <c r="G13" i="77"/>
  <c r="I13" i="73"/>
  <c r="H13" i="73"/>
  <c r="C4" i="52"/>
  <c r="I4" i="52" s="1"/>
  <c r="E5" i="52"/>
  <c r="K5" i="52" s="1"/>
  <c r="AV6" i="1"/>
  <c r="G6" i="77"/>
  <c r="I6" i="73"/>
  <c r="H6" i="73"/>
  <c r="C6" i="61"/>
  <c r="C7" i="52"/>
  <c r="I7" i="52" s="1"/>
  <c r="C6" i="73"/>
  <c r="C6" i="7"/>
  <c r="W9" i="1"/>
  <c r="AI9" i="1" s="1"/>
  <c r="X12" i="1"/>
  <c r="AJ12" i="1" s="1"/>
  <c r="X11" i="1"/>
  <c r="AJ11" i="1" s="1"/>
  <c r="P9" i="73" s="1"/>
  <c r="G10" i="77"/>
  <c r="I10" i="73"/>
  <c r="H10" i="73"/>
  <c r="Q5" i="1"/>
  <c r="AS5" i="1"/>
  <c r="W6" i="1"/>
  <c r="AI6" i="1" s="1"/>
  <c r="M6" i="61"/>
  <c r="M6" i="73"/>
  <c r="M6" i="7"/>
  <c r="H6" i="7"/>
  <c r="G6" i="49"/>
  <c r="I6" i="49" s="1"/>
  <c r="I6" i="7"/>
  <c r="Q9" i="1"/>
  <c r="X9" i="1"/>
  <c r="AJ9" i="1" s="1"/>
  <c r="G8" i="77"/>
  <c r="I8" i="77" s="1"/>
  <c r="I8" i="73"/>
  <c r="H8" i="73"/>
  <c r="W13" i="1"/>
  <c r="AI13" i="1" s="1"/>
  <c r="W12" i="1"/>
  <c r="AI12" i="1" s="1"/>
  <c r="C11" i="61"/>
  <c r="C12" i="52"/>
  <c r="I12" i="52" s="1"/>
  <c r="C11" i="73"/>
  <c r="AO13" i="1"/>
  <c r="C11" i="7"/>
  <c r="AV13" i="1"/>
  <c r="G12" i="77"/>
  <c r="I12" i="73"/>
  <c r="H12" i="73"/>
  <c r="W17" i="1"/>
  <c r="AI17" i="1" s="1"/>
  <c r="W16" i="1"/>
  <c r="AI16" i="1" s="1"/>
  <c r="H16" i="52"/>
  <c r="Q17" i="1"/>
  <c r="G15" i="77"/>
  <c r="H15" i="73"/>
  <c r="I15" i="73"/>
  <c r="G17" i="77"/>
  <c r="I17" i="73"/>
  <c r="H17" i="73"/>
  <c r="AV21" i="1"/>
  <c r="H20" i="77"/>
  <c r="H20" i="64"/>
  <c r="P20" i="61"/>
  <c r="D21" i="52"/>
  <c r="H20" i="49"/>
  <c r="P20" i="73"/>
  <c r="P20" i="7"/>
  <c r="AK22" i="1"/>
  <c r="D21" i="73"/>
  <c r="D21" i="61"/>
  <c r="D21" i="7"/>
  <c r="W25" i="1"/>
  <c r="AI25" i="1" s="1"/>
  <c r="W24" i="1"/>
  <c r="AI24" i="1" s="1"/>
  <c r="C23" i="61"/>
  <c r="C23" i="73"/>
  <c r="C23" i="7"/>
  <c r="AO25" i="1"/>
  <c r="C24" i="52"/>
  <c r="I24" i="52" s="1"/>
  <c r="AP26" i="1"/>
  <c r="H25" i="77"/>
  <c r="H25" i="64"/>
  <c r="D26" i="52"/>
  <c r="J26" i="52" s="1"/>
  <c r="H25" i="49"/>
  <c r="AU27" i="1"/>
  <c r="H29" i="64"/>
  <c r="M30" i="61"/>
  <c r="M30" i="73"/>
  <c r="M30" i="7"/>
  <c r="AM47" i="1"/>
  <c r="AL47" i="1"/>
  <c r="J47" i="77"/>
  <c r="K47" i="77" s="1"/>
  <c r="G47" i="76"/>
  <c r="H47" i="76" s="1"/>
  <c r="K47" i="76" s="1"/>
  <c r="J47" i="64"/>
  <c r="K47" i="64" s="1"/>
  <c r="G48" i="63"/>
  <c r="H48" i="63" s="1"/>
  <c r="J47" i="49"/>
  <c r="K47" i="49" s="1"/>
  <c r="G47" i="14"/>
  <c r="H47" i="14" s="1"/>
  <c r="K47" i="14" s="1"/>
  <c r="J51" i="77"/>
  <c r="K51" i="77" s="1"/>
  <c r="G51" i="76"/>
  <c r="H51" i="76" s="1"/>
  <c r="J51" i="64"/>
  <c r="K51" i="64" s="1"/>
  <c r="G52" i="63"/>
  <c r="H52" i="63" s="1"/>
  <c r="K52" i="63" s="1"/>
  <c r="J51" i="49"/>
  <c r="K51" i="49" s="1"/>
  <c r="G51" i="14"/>
  <c r="H51" i="14" s="1"/>
  <c r="AS6" i="1"/>
  <c r="D6" i="61"/>
  <c r="D6" i="73"/>
  <c r="D6" i="7"/>
  <c r="M7" i="61"/>
  <c r="M7" i="73"/>
  <c r="M7" i="7"/>
  <c r="E9" i="52"/>
  <c r="AV10" i="1"/>
  <c r="Q13" i="1"/>
  <c r="G12" i="49"/>
  <c r="H12" i="7"/>
  <c r="I12" i="7"/>
  <c r="AR14" i="1"/>
  <c r="H16" i="77"/>
  <c r="H16" i="64"/>
  <c r="P16" i="61"/>
  <c r="P16" i="73"/>
  <c r="H16" i="49"/>
  <c r="D17" i="52"/>
  <c r="P16" i="7"/>
  <c r="AK18" i="1"/>
  <c r="D17" i="61"/>
  <c r="D17" i="73"/>
  <c r="D17" i="7"/>
  <c r="W21" i="1"/>
  <c r="AI21" i="1" s="1"/>
  <c r="W20" i="1"/>
  <c r="AI20" i="1" s="1"/>
  <c r="C19" i="61"/>
  <c r="C20" i="52"/>
  <c r="I20" i="52" s="1"/>
  <c r="C19" i="73"/>
  <c r="AO21" i="1"/>
  <c r="C19" i="7"/>
  <c r="J20" i="64"/>
  <c r="K20" i="64" s="1"/>
  <c r="H21" i="77"/>
  <c r="H21" i="64"/>
  <c r="D22" i="52"/>
  <c r="H21" i="49"/>
  <c r="AU23" i="1"/>
  <c r="G24" i="77"/>
  <c r="I24" i="73"/>
  <c r="H24" i="73"/>
  <c r="M26" i="61"/>
  <c r="M26" i="73"/>
  <c r="M26" i="7"/>
  <c r="G27" i="77"/>
  <c r="H27" i="73"/>
  <c r="I27" i="73"/>
  <c r="H28" i="77"/>
  <c r="H28" i="64"/>
  <c r="P28" i="61"/>
  <c r="P28" i="73"/>
  <c r="H28" i="49"/>
  <c r="D29" i="52"/>
  <c r="P28" i="7"/>
  <c r="AK30" i="1"/>
  <c r="AP30" i="1"/>
  <c r="M3" i="61"/>
  <c r="Q3" i="61" s="1"/>
  <c r="M3" i="73"/>
  <c r="Q3" i="73" s="1"/>
  <c r="M3" i="7"/>
  <c r="Q3" i="7" s="1"/>
  <c r="Q6" i="1"/>
  <c r="C4" i="61"/>
  <c r="C5" i="52"/>
  <c r="I5" i="52" s="1"/>
  <c r="C4" i="73"/>
  <c r="C4" i="7"/>
  <c r="G7" i="49"/>
  <c r="I7" i="7"/>
  <c r="H7" i="7"/>
  <c r="C8" i="61"/>
  <c r="C9" i="52"/>
  <c r="I9" i="52" s="1"/>
  <c r="C8" i="73"/>
  <c r="C8" i="7"/>
  <c r="AO10" i="1"/>
  <c r="G8" i="49"/>
  <c r="I8" i="49" s="1"/>
  <c r="H8" i="7"/>
  <c r="AR10" i="1"/>
  <c r="I8" i="7"/>
  <c r="C10" i="61"/>
  <c r="C11" i="52"/>
  <c r="I11" i="52" s="1"/>
  <c r="C10" i="7"/>
  <c r="C10" i="73"/>
  <c r="AO12" i="1"/>
  <c r="H10" i="7"/>
  <c r="G10" i="49"/>
  <c r="I10" i="7"/>
  <c r="AR12" i="1"/>
  <c r="C12" i="61"/>
  <c r="C13" i="52"/>
  <c r="I13" i="52" s="1"/>
  <c r="C12" i="73"/>
  <c r="C12" i="7"/>
  <c r="AO14" i="1"/>
  <c r="E13" i="52"/>
  <c r="AV14" i="1"/>
  <c r="C15" i="52"/>
  <c r="I15" i="52" s="1"/>
  <c r="H14" i="7"/>
  <c r="G14" i="49"/>
  <c r="I14" i="7"/>
  <c r="F15" i="73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M4" i="73"/>
  <c r="M4" i="7"/>
  <c r="AR6" i="1"/>
  <c r="Q7" i="1"/>
  <c r="AS7" i="1"/>
  <c r="H9" i="77"/>
  <c r="H9" i="64"/>
  <c r="D10" i="52"/>
  <c r="P9" i="61"/>
  <c r="H9" i="49"/>
  <c r="P9" i="7"/>
  <c r="AU11" i="1"/>
  <c r="M10" i="61"/>
  <c r="M10" i="73"/>
  <c r="M10" i="7"/>
  <c r="G11" i="77"/>
  <c r="I11" i="73"/>
  <c r="H11" i="73"/>
  <c r="H12" i="77"/>
  <c r="I12" i="77" s="1"/>
  <c r="N12" i="77" s="1"/>
  <c r="H12" i="64"/>
  <c r="P12" i="61"/>
  <c r="H12" i="49"/>
  <c r="D13" i="52"/>
  <c r="P12" i="73"/>
  <c r="P12" i="7"/>
  <c r="AK14" i="1"/>
  <c r="AU14" i="1"/>
  <c r="H13" i="77"/>
  <c r="H13" i="64"/>
  <c r="D14" i="52"/>
  <c r="H13" i="49"/>
  <c r="AU15" i="1"/>
  <c r="M14" i="61"/>
  <c r="M14" i="7"/>
  <c r="M14" i="73"/>
  <c r="C15" i="61"/>
  <c r="C15" i="73"/>
  <c r="C16" i="52"/>
  <c r="I16" i="52" s="1"/>
  <c r="C15" i="7"/>
  <c r="AO17" i="1"/>
  <c r="AP18" i="1"/>
  <c r="H17" i="77"/>
  <c r="H17" i="64"/>
  <c r="D18" i="52"/>
  <c r="H17" i="49"/>
  <c r="P17" i="7"/>
  <c r="AU19" i="1"/>
  <c r="G20" i="77"/>
  <c r="I20" i="77" s="1"/>
  <c r="I20" i="73"/>
  <c r="H20" i="73"/>
  <c r="M22" i="61"/>
  <c r="M22" i="73"/>
  <c r="M22" i="7"/>
  <c r="G23" i="77"/>
  <c r="I23" i="73"/>
  <c r="H23" i="73"/>
  <c r="G25" i="77"/>
  <c r="I25" i="77" s="1"/>
  <c r="I25" i="73"/>
  <c r="H25" i="73"/>
  <c r="D45" i="61"/>
  <c r="D45" i="73"/>
  <c r="D45" i="7"/>
  <c r="G3" i="49"/>
  <c r="I3" i="49" s="1"/>
  <c r="I3" i="7"/>
  <c r="H3" i="7"/>
  <c r="M5" i="61"/>
  <c r="M5" i="73"/>
  <c r="M5" i="7"/>
  <c r="Q8" i="1"/>
  <c r="AS8" i="1"/>
  <c r="AS9" i="1"/>
  <c r="AR9" i="1"/>
  <c r="C9" i="61"/>
  <c r="C10" i="52"/>
  <c r="I10" i="52" s="1"/>
  <c r="C9" i="73"/>
  <c r="C9" i="7"/>
  <c r="G11" i="49"/>
  <c r="I11" i="7"/>
  <c r="H11" i="7"/>
  <c r="AS13" i="1"/>
  <c r="AR13" i="1"/>
  <c r="C13" i="61"/>
  <c r="C14" i="52"/>
  <c r="I14" i="52" s="1"/>
  <c r="C13" i="73"/>
  <c r="C13" i="7"/>
  <c r="X16" i="1"/>
  <c r="AJ16" i="1" s="1"/>
  <c r="X15" i="1"/>
  <c r="AJ15" i="1" s="1"/>
  <c r="G14" i="77"/>
  <c r="I14" i="73"/>
  <c r="H14" i="73"/>
  <c r="G16" i="77"/>
  <c r="I16" i="73"/>
  <c r="H16" i="73"/>
  <c r="M18" i="61"/>
  <c r="M18" i="73"/>
  <c r="M18" i="7"/>
  <c r="G19" i="77"/>
  <c r="I19" i="73"/>
  <c r="H19" i="73"/>
  <c r="E20" i="61"/>
  <c r="E20" i="73"/>
  <c r="E20" i="7"/>
  <c r="G21" i="77"/>
  <c r="I21" i="73"/>
  <c r="H21" i="73"/>
  <c r="F23" i="61"/>
  <c r="F23" i="73"/>
  <c r="F23" i="7"/>
  <c r="H24" i="77"/>
  <c r="H24" i="64"/>
  <c r="P24" i="61"/>
  <c r="P24" i="73"/>
  <c r="H24" i="49"/>
  <c r="D25" i="52"/>
  <c r="P24" i="7"/>
  <c r="AK26" i="1"/>
  <c r="D25" i="61"/>
  <c r="W29" i="1"/>
  <c r="AI29" i="1" s="1"/>
  <c r="W28" i="1"/>
  <c r="AI28" i="1" s="1"/>
  <c r="E28" i="61"/>
  <c r="E28" i="73"/>
  <c r="E28" i="7"/>
  <c r="D29" i="61"/>
  <c r="D29" i="73"/>
  <c r="D29" i="7"/>
  <c r="G15" i="49"/>
  <c r="I15" i="7"/>
  <c r="H15" i="7"/>
  <c r="AS17" i="1"/>
  <c r="AR17" i="1"/>
  <c r="C17" i="61"/>
  <c r="C18" i="52"/>
  <c r="I18" i="52" s="1"/>
  <c r="C17" i="73"/>
  <c r="X20" i="1"/>
  <c r="AJ20" i="1" s="1"/>
  <c r="X19" i="1"/>
  <c r="AJ19" i="1" s="1"/>
  <c r="P17" i="61" s="1"/>
  <c r="G18" i="77"/>
  <c r="I18" i="73"/>
  <c r="H18" i="73"/>
  <c r="G19" i="49"/>
  <c r="I19" i="7"/>
  <c r="H19" i="7"/>
  <c r="AS21" i="1"/>
  <c r="AR21" i="1"/>
  <c r="C21" i="61"/>
  <c r="C22" i="52"/>
  <c r="I22" i="52" s="1"/>
  <c r="C21" i="73"/>
  <c r="C21" i="7"/>
  <c r="X24" i="1"/>
  <c r="AJ24" i="1" s="1"/>
  <c r="X23" i="1"/>
  <c r="AJ23" i="1" s="1"/>
  <c r="P21" i="7" s="1"/>
  <c r="G22" i="77"/>
  <c r="I22" i="73"/>
  <c r="H22" i="73"/>
  <c r="G23" i="49"/>
  <c r="I23" i="7"/>
  <c r="H23" i="7"/>
  <c r="AS25" i="1"/>
  <c r="AR25" i="1"/>
  <c r="X28" i="1"/>
  <c r="AJ28" i="1" s="1"/>
  <c r="X27" i="1"/>
  <c r="AJ27" i="1" s="1"/>
  <c r="P25" i="73" s="1"/>
  <c r="G26" i="77"/>
  <c r="I26" i="73"/>
  <c r="H26" i="73"/>
  <c r="G27" i="49"/>
  <c r="I27" i="7"/>
  <c r="H27" i="7"/>
  <c r="AS29" i="1"/>
  <c r="AR29" i="1"/>
  <c r="C29" i="61"/>
  <c r="C30" i="52"/>
  <c r="I30" i="52" s="1"/>
  <c r="C29" i="73"/>
  <c r="C29" i="7"/>
  <c r="X32" i="1"/>
  <c r="AJ32" i="1" s="1"/>
  <c r="X31" i="1"/>
  <c r="AJ31" i="1" s="1"/>
  <c r="G30" i="77"/>
  <c r="I30" i="73"/>
  <c r="H30" i="73"/>
  <c r="G31" i="49"/>
  <c r="I31" i="7"/>
  <c r="H31" i="7"/>
  <c r="AS33" i="1"/>
  <c r="AR33" i="1"/>
  <c r="C33" i="61"/>
  <c r="C34" i="52"/>
  <c r="I34" i="52" s="1"/>
  <c r="C33" i="73"/>
  <c r="X36" i="1"/>
  <c r="AJ36" i="1" s="1"/>
  <c r="X35" i="1"/>
  <c r="AJ35" i="1" s="1"/>
  <c r="P33" i="73" s="1"/>
  <c r="G34" i="77"/>
  <c r="I34" i="73"/>
  <c r="H34" i="73"/>
  <c r="G35" i="49"/>
  <c r="I35" i="7"/>
  <c r="H35" i="7"/>
  <c r="AS37" i="1"/>
  <c r="AR37" i="1"/>
  <c r="C37" i="61"/>
  <c r="C38" i="52"/>
  <c r="I38" i="52" s="1"/>
  <c r="C37" i="73"/>
  <c r="C37" i="7"/>
  <c r="X40" i="1"/>
  <c r="AJ40" i="1" s="1"/>
  <c r="X39" i="1"/>
  <c r="AJ39" i="1" s="1"/>
  <c r="G38" i="77"/>
  <c r="I38" i="73"/>
  <c r="H38" i="73"/>
  <c r="G39" i="49"/>
  <c r="I39" i="7"/>
  <c r="H39" i="7"/>
  <c r="AS41" i="1"/>
  <c r="AR41" i="1"/>
  <c r="C41" i="61"/>
  <c r="C42" i="52"/>
  <c r="I42" i="52" s="1"/>
  <c r="C41" i="73"/>
  <c r="X44" i="1"/>
  <c r="AJ44" i="1" s="1"/>
  <c r="X43" i="1"/>
  <c r="AJ43" i="1" s="1"/>
  <c r="AK43" i="1" s="1"/>
  <c r="G42" i="77"/>
  <c r="I42" i="73"/>
  <c r="H42" i="73"/>
  <c r="M43" i="61"/>
  <c r="M43" i="73"/>
  <c r="M43" i="7"/>
  <c r="AE45" i="1"/>
  <c r="E44" i="52"/>
  <c r="K44" i="52" s="1"/>
  <c r="AV45" i="1"/>
  <c r="G44" i="49"/>
  <c r="H44" i="7"/>
  <c r="I44" i="7"/>
  <c r="AR46" i="1"/>
  <c r="B21" i="2"/>
  <c r="H50" i="52"/>
  <c r="H24" i="2"/>
  <c r="G24" i="2"/>
  <c r="J24" i="2" s="1"/>
  <c r="C50" i="61"/>
  <c r="C50" i="73"/>
  <c r="C51" i="52"/>
  <c r="C50" i="7"/>
  <c r="H50" i="77"/>
  <c r="H50" i="64"/>
  <c r="D51" i="52"/>
  <c r="H50" i="49"/>
  <c r="U25" i="2"/>
  <c r="H28" i="2"/>
  <c r="G28" i="2"/>
  <c r="R23" i="2"/>
  <c r="R27" i="2"/>
  <c r="R30" i="2"/>
  <c r="H53" i="52"/>
  <c r="G33" i="5"/>
  <c r="I33" i="5"/>
  <c r="C53" i="61"/>
  <c r="C53" i="73"/>
  <c r="C54" i="52"/>
  <c r="C53" i="7"/>
  <c r="H53" i="77"/>
  <c r="H53" i="64"/>
  <c r="D54" i="52"/>
  <c r="H53" i="49"/>
  <c r="P53" i="61"/>
  <c r="P53" i="73"/>
  <c r="P53" i="7"/>
  <c r="M55" i="61"/>
  <c r="M55" i="73"/>
  <c r="M55" i="7"/>
  <c r="H33" i="5"/>
  <c r="I59" i="61"/>
  <c r="C33" i="7"/>
  <c r="F60" i="49"/>
  <c r="E60" i="49"/>
  <c r="F10" i="64"/>
  <c r="E10" i="64"/>
  <c r="C27" i="61"/>
  <c r="C27" i="73"/>
  <c r="C28" i="52"/>
  <c r="I28" i="52" s="1"/>
  <c r="AO29" i="1"/>
  <c r="C27" i="7"/>
  <c r="AV29" i="1"/>
  <c r="G28" i="77"/>
  <c r="I28" i="77" s="1"/>
  <c r="I28" i="73"/>
  <c r="H28" i="73"/>
  <c r="G29" i="77"/>
  <c r="I29" i="73"/>
  <c r="H29" i="73"/>
  <c r="W33" i="1"/>
  <c r="AI33" i="1" s="1"/>
  <c r="W32" i="1"/>
  <c r="AI32" i="1" s="1"/>
  <c r="C31" i="61"/>
  <c r="C31" i="73"/>
  <c r="C32" i="52"/>
  <c r="I32" i="52" s="1"/>
  <c r="C31" i="7"/>
  <c r="AO33" i="1"/>
  <c r="AV33" i="1"/>
  <c r="G32" i="77"/>
  <c r="I32" i="73"/>
  <c r="H32" i="73"/>
  <c r="G33" i="77"/>
  <c r="I33" i="73"/>
  <c r="H33" i="73"/>
  <c r="W37" i="1"/>
  <c r="AI37" i="1" s="1"/>
  <c r="W36" i="1"/>
  <c r="AI36" i="1" s="1"/>
  <c r="C35" i="61"/>
  <c r="C35" i="73"/>
  <c r="C36" i="52"/>
  <c r="I36" i="52" s="1"/>
  <c r="AO37" i="1"/>
  <c r="C35" i="7"/>
  <c r="AV37" i="1"/>
  <c r="G36" i="77"/>
  <c r="I36" i="73"/>
  <c r="H36" i="73"/>
  <c r="G37" i="77"/>
  <c r="I37" i="73"/>
  <c r="H37" i="73"/>
  <c r="W41" i="1"/>
  <c r="AI41" i="1" s="1"/>
  <c r="W40" i="1"/>
  <c r="AI40" i="1" s="1"/>
  <c r="C39" i="61"/>
  <c r="C39" i="73"/>
  <c r="C40" i="52"/>
  <c r="I40" i="52" s="1"/>
  <c r="C39" i="7"/>
  <c r="AO41" i="1"/>
  <c r="AV41" i="1"/>
  <c r="G40" i="77"/>
  <c r="I40" i="73"/>
  <c r="H40" i="73"/>
  <c r="AP42" i="1"/>
  <c r="G41" i="77"/>
  <c r="I41" i="73"/>
  <c r="H41" i="73"/>
  <c r="H42" i="77"/>
  <c r="H42" i="64"/>
  <c r="P42" i="61"/>
  <c r="D43" i="52"/>
  <c r="J43" i="52" s="1"/>
  <c r="P42" i="73"/>
  <c r="H42" i="49"/>
  <c r="P42" i="7"/>
  <c r="AU44" i="1"/>
  <c r="AP44" i="1"/>
  <c r="AK44" i="1"/>
  <c r="W45" i="1"/>
  <c r="AI45" i="1" s="1"/>
  <c r="G43" i="77"/>
  <c r="H43" i="73"/>
  <c r="I43" i="73"/>
  <c r="M44" i="61"/>
  <c r="M44" i="73"/>
  <c r="AE46" i="1"/>
  <c r="E45" i="52"/>
  <c r="K45" i="52" s="1"/>
  <c r="AV46" i="1"/>
  <c r="H45" i="77"/>
  <c r="I45" i="77" s="1"/>
  <c r="H45" i="64"/>
  <c r="D46" i="52"/>
  <c r="P45" i="61"/>
  <c r="P45" i="73"/>
  <c r="H45" i="49"/>
  <c r="P45" i="7"/>
  <c r="AP47" i="1"/>
  <c r="AC5" i="2"/>
  <c r="F21" i="2" s="1"/>
  <c r="D21" i="2"/>
  <c r="H49" i="52"/>
  <c r="H23" i="2"/>
  <c r="G23" i="2"/>
  <c r="C49" i="61"/>
  <c r="C49" i="73"/>
  <c r="C50" i="52"/>
  <c r="D50" i="52"/>
  <c r="C25" i="2"/>
  <c r="P50" i="7" s="1"/>
  <c r="H27" i="2"/>
  <c r="G27" i="2"/>
  <c r="C29" i="2"/>
  <c r="V21" i="2"/>
  <c r="C54" i="61"/>
  <c r="C54" i="73"/>
  <c r="C54" i="7"/>
  <c r="C52" i="61"/>
  <c r="I62" i="73"/>
  <c r="C58" i="61"/>
  <c r="C58" i="73"/>
  <c r="C59" i="52"/>
  <c r="C58" i="7"/>
  <c r="E61" i="52"/>
  <c r="K61" i="52" s="1"/>
  <c r="O32" i="3"/>
  <c r="G32" i="3"/>
  <c r="E66" i="61"/>
  <c r="E66" i="73"/>
  <c r="C41" i="7"/>
  <c r="M44" i="7"/>
  <c r="C16" i="61"/>
  <c r="C17" i="52"/>
  <c r="I17" i="52" s="1"/>
  <c r="C16" i="73"/>
  <c r="C16" i="7"/>
  <c r="AO18" i="1"/>
  <c r="E17" i="52"/>
  <c r="AV18" i="1"/>
  <c r="AW18" i="1" s="1"/>
  <c r="G16" i="49"/>
  <c r="H16" i="7"/>
  <c r="AR18" i="1"/>
  <c r="I16" i="7"/>
  <c r="AE20" i="1"/>
  <c r="H18" i="7"/>
  <c r="G18" i="49"/>
  <c r="I18" i="7"/>
  <c r="AR20" i="1"/>
  <c r="Q21" i="1"/>
  <c r="C21" i="52"/>
  <c r="I21" i="52" s="1"/>
  <c r="E21" i="52"/>
  <c r="AV22" i="1"/>
  <c r="G20" i="49"/>
  <c r="I20" i="49" s="1"/>
  <c r="H20" i="7"/>
  <c r="I20" i="7"/>
  <c r="AR22" i="1"/>
  <c r="AE24" i="1"/>
  <c r="H22" i="7"/>
  <c r="G22" i="49"/>
  <c r="AR24" i="1"/>
  <c r="Q25" i="1"/>
  <c r="C24" i="61"/>
  <c r="C25" i="52"/>
  <c r="I25" i="52" s="1"/>
  <c r="C24" i="73"/>
  <c r="C24" i="7"/>
  <c r="AO26" i="1"/>
  <c r="E25" i="52"/>
  <c r="K25" i="52" s="1"/>
  <c r="AV26" i="1"/>
  <c r="G24" i="49"/>
  <c r="H24" i="7"/>
  <c r="AR26" i="1"/>
  <c r="I24" i="7"/>
  <c r="AE28" i="1"/>
  <c r="H26" i="7"/>
  <c r="G26" i="49"/>
  <c r="I26" i="7"/>
  <c r="AR28" i="1"/>
  <c r="Q29" i="1"/>
  <c r="C28" i="61"/>
  <c r="C29" i="52"/>
  <c r="I29" i="52" s="1"/>
  <c r="C28" i="73"/>
  <c r="C28" i="7"/>
  <c r="AO30" i="1"/>
  <c r="E29" i="52"/>
  <c r="AV30" i="1"/>
  <c r="AW30" i="1" s="1"/>
  <c r="G28" i="49"/>
  <c r="I28" i="49" s="1"/>
  <c r="H28" i="7"/>
  <c r="I28" i="7"/>
  <c r="AR30" i="1"/>
  <c r="AE32" i="1"/>
  <c r="H30" i="7"/>
  <c r="G30" i="49"/>
  <c r="AR32" i="1"/>
  <c r="Q33" i="1"/>
  <c r="C32" i="61"/>
  <c r="AO34" i="1"/>
  <c r="E33" i="52"/>
  <c r="AV34" i="1"/>
  <c r="G32" i="49"/>
  <c r="H32" i="7"/>
  <c r="AR34" i="1"/>
  <c r="I32" i="7"/>
  <c r="AE36" i="1"/>
  <c r="H34" i="7"/>
  <c r="G34" i="49"/>
  <c r="I34" i="7"/>
  <c r="AR36" i="1"/>
  <c r="Q37" i="1"/>
  <c r="C36" i="61"/>
  <c r="C37" i="52"/>
  <c r="I37" i="52" s="1"/>
  <c r="C36" i="73"/>
  <c r="C36" i="7"/>
  <c r="AO38" i="1"/>
  <c r="E37" i="52"/>
  <c r="AV38" i="1"/>
  <c r="G36" i="49"/>
  <c r="H36" i="7"/>
  <c r="I36" i="7"/>
  <c r="AR38" i="1"/>
  <c r="AE40" i="1"/>
  <c r="H38" i="7"/>
  <c r="G38" i="49"/>
  <c r="AR40" i="1"/>
  <c r="Q41" i="1"/>
  <c r="C40" i="61"/>
  <c r="C41" i="52"/>
  <c r="I41" i="52" s="1"/>
  <c r="C40" i="73"/>
  <c r="C40" i="7"/>
  <c r="AO42" i="1"/>
  <c r="E41" i="52"/>
  <c r="AV42" i="1"/>
  <c r="G40" i="49"/>
  <c r="I40" i="49" s="1"/>
  <c r="H40" i="7"/>
  <c r="AR42" i="1"/>
  <c r="I40" i="7"/>
  <c r="AE44" i="1"/>
  <c r="H42" i="7"/>
  <c r="G42" i="49"/>
  <c r="I42" i="7"/>
  <c r="AR44" i="1"/>
  <c r="H44" i="52"/>
  <c r="Q45" i="1"/>
  <c r="W46" i="1"/>
  <c r="AI46" i="1" s="1"/>
  <c r="G44" i="77"/>
  <c r="I44" i="73"/>
  <c r="H44" i="73"/>
  <c r="D45" i="49"/>
  <c r="H48" i="52"/>
  <c r="H22" i="2"/>
  <c r="G22" i="2"/>
  <c r="C49" i="52"/>
  <c r="H48" i="77"/>
  <c r="H48" i="64"/>
  <c r="P48" i="61"/>
  <c r="P48" i="73"/>
  <c r="D49" i="52"/>
  <c r="H48" i="49"/>
  <c r="P48" i="7"/>
  <c r="U23" i="2"/>
  <c r="C24" i="2"/>
  <c r="H52" i="52"/>
  <c r="H26" i="2"/>
  <c r="G26" i="2"/>
  <c r="C28" i="2"/>
  <c r="V28" i="2" s="1"/>
  <c r="W28" i="2" s="1"/>
  <c r="H30" i="2"/>
  <c r="G30" i="2"/>
  <c r="I22" i="2"/>
  <c r="V22" i="2"/>
  <c r="I23" i="2"/>
  <c r="V23" i="2"/>
  <c r="I24" i="2"/>
  <c r="I26" i="2"/>
  <c r="V26" i="2"/>
  <c r="I27" i="2"/>
  <c r="V27" i="2"/>
  <c r="W27" i="2" s="1"/>
  <c r="I28" i="2"/>
  <c r="I30" i="2"/>
  <c r="F33" i="5"/>
  <c r="D53" i="61"/>
  <c r="D53" i="73"/>
  <c r="D53" i="7"/>
  <c r="D52" i="61"/>
  <c r="D52" i="73"/>
  <c r="D52" i="7"/>
  <c r="H54" i="49"/>
  <c r="H63" i="77"/>
  <c r="H63" i="64"/>
  <c r="P63" i="61"/>
  <c r="D64" i="52"/>
  <c r="J64" i="52" s="1"/>
  <c r="P63" i="73"/>
  <c r="P63" i="7"/>
  <c r="K35" i="3"/>
  <c r="G35" i="3"/>
  <c r="H63" i="49"/>
  <c r="N35" i="3"/>
  <c r="C17" i="7"/>
  <c r="I38" i="7"/>
  <c r="C49" i="7"/>
  <c r="E66" i="7"/>
  <c r="G31" i="77"/>
  <c r="I31" i="73"/>
  <c r="H31" i="73"/>
  <c r="H32" i="77"/>
  <c r="I32" i="77" s="1"/>
  <c r="H32" i="64"/>
  <c r="P32" i="61"/>
  <c r="P32" i="73"/>
  <c r="H32" i="49"/>
  <c r="D33" i="52"/>
  <c r="P32" i="7"/>
  <c r="AK34" i="1"/>
  <c r="AU34" i="1"/>
  <c r="H33" i="77"/>
  <c r="H33" i="64"/>
  <c r="D34" i="52"/>
  <c r="P33" i="61"/>
  <c r="H33" i="49"/>
  <c r="AU35" i="1"/>
  <c r="D33" i="61"/>
  <c r="D33" i="73"/>
  <c r="D33" i="7"/>
  <c r="M34" i="61"/>
  <c r="M34" i="73"/>
  <c r="M34" i="7"/>
  <c r="G35" i="77"/>
  <c r="I35" i="73"/>
  <c r="H35" i="73"/>
  <c r="H36" i="77"/>
  <c r="I36" i="77" s="1"/>
  <c r="H36" i="64"/>
  <c r="P36" i="61"/>
  <c r="D37" i="52"/>
  <c r="H36" i="49"/>
  <c r="P36" i="73"/>
  <c r="P36" i="7"/>
  <c r="AK38" i="1"/>
  <c r="AU38" i="1"/>
  <c r="H37" i="77"/>
  <c r="H37" i="64"/>
  <c r="D38" i="52"/>
  <c r="P37" i="73"/>
  <c r="P37" i="61"/>
  <c r="H37" i="49"/>
  <c r="P37" i="7"/>
  <c r="AU39" i="1"/>
  <c r="AP39" i="1"/>
  <c r="D37" i="73"/>
  <c r="D37" i="61"/>
  <c r="D37" i="7"/>
  <c r="M38" i="61"/>
  <c r="M38" i="73"/>
  <c r="M38" i="7"/>
  <c r="G39" i="77"/>
  <c r="H39" i="73"/>
  <c r="I39" i="73"/>
  <c r="H40" i="77"/>
  <c r="H40" i="64"/>
  <c r="P40" i="61"/>
  <c r="P40" i="73"/>
  <c r="H40" i="49"/>
  <c r="P40" i="7"/>
  <c r="AK42" i="1"/>
  <c r="AU42" i="1"/>
  <c r="H41" i="77"/>
  <c r="H41" i="64"/>
  <c r="D42" i="52"/>
  <c r="J42" i="52" s="1"/>
  <c r="P41" i="61"/>
  <c r="P41" i="73"/>
  <c r="H41" i="49"/>
  <c r="P41" i="7"/>
  <c r="AU43" i="1"/>
  <c r="AP43" i="1"/>
  <c r="D41" i="61"/>
  <c r="D41" i="73"/>
  <c r="D41" i="7"/>
  <c r="M42" i="61"/>
  <c r="M42" i="73"/>
  <c r="M42" i="7"/>
  <c r="G43" i="49"/>
  <c r="I43" i="7"/>
  <c r="H43" i="7"/>
  <c r="AR45" i="1"/>
  <c r="H45" i="52"/>
  <c r="Q46" i="1"/>
  <c r="C45" i="61"/>
  <c r="C46" i="52"/>
  <c r="C45" i="73"/>
  <c r="C45" i="7"/>
  <c r="C47" i="61"/>
  <c r="C48" i="52"/>
  <c r="I48" i="52" s="1"/>
  <c r="C47" i="73"/>
  <c r="C47" i="7"/>
  <c r="H47" i="77"/>
  <c r="H47" i="64"/>
  <c r="P47" i="61"/>
  <c r="D48" i="52"/>
  <c r="P47" i="73"/>
  <c r="P47" i="7"/>
  <c r="U22" i="2"/>
  <c r="H47" i="49"/>
  <c r="H51" i="52"/>
  <c r="H25" i="2"/>
  <c r="G25" i="2"/>
  <c r="C51" i="61"/>
  <c r="C52" i="52"/>
  <c r="C51" i="73"/>
  <c r="C51" i="7"/>
  <c r="H51" i="77"/>
  <c r="H51" i="64"/>
  <c r="P51" i="61"/>
  <c r="D52" i="52"/>
  <c r="P51" i="73"/>
  <c r="P51" i="7"/>
  <c r="U26" i="2"/>
  <c r="H51" i="49"/>
  <c r="H29" i="2"/>
  <c r="G29" i="2"/>
  <c r="J29" i="2" s="1"/>
  <c r="W30" i="2"/>
  <c r="M22" i="2"/>
  <c r="M23" i="2"/>
  <c r="M26" i="2"/>
  <c r="M28" i="2"/>
  <c r="M30" i="2"/>
  <c r="H52" i="77"/>
  <c r="H52" i="64"/>
  <c r="P52" i="61"/>
  <c r="P52" i="73"/>
  <c r="D53" i="52"/>
  <c r="J53" i="52" s="1"/>
  <c r="H52" i="49"/>
  <c r="P52" i="7"/>
  <c r="R33" i="5"/>
  <c r="U33" i="5"/>
  <c r="D54" i="61"/>
  <c r="D54" i="73"/>
  <c r="D54" i="7"/>
  <c r="E54" i="52"/>
  <c r="K54" i="52" s="1"/>
  <c r="Q10" i="1"/>
  <c r="AS10" i="1"/>
  <c r="M11" i="61"/>
  <c r="M11" i="73"/>
  <c r="M11" i="7"/>
  <c r="Q14" i="1"/>
  <c r="AS14" i="1"/>
  <c r="M15" i="61"/>
  <c r="M15" i="73"/>
  <c r="M15" i="7"/>
  <c r="Q18" i="1"/>
  <c r="AS18" i="1"/>
  <c r="M19" i="61"/>
  <c r="M19" i="73"/>
  <c r="M19" i="7"/>
  <c r="Q22" i="1"/>
  <c r="AS22" i="1"/>
  <c r="M23" i="61"/>
  <c r="M23" i="73"/>
  <c r="M23" i="7"/>
  <c r="Q26" i="1"/>
  <c r="AS26" i="1"/>
  <c r="M27" i="61"/>
  <c r="M27" i="73"/>
  <c r="M27" i="7"/>
  <c r="Q30" i="1"/>
  <c r="AS30" i="1"/>
  <c r="M31" i="61"/>
  <c r="M31" i="73"/>
  <c r="M31" i="7"/>
  <c r="Q34" i="1"/>
  <c r="AS34" i="1"/>
  <c r="M35" i="61"/>
  <c r="M35" i="73"/>
  <c r="M35" i="7"/>
  <c r="Q38" i="1"/>
  <c r="AS38" i="1"/>
  <c r="M39" i="61"/>
  <c r="M39" i="73"/>
  <c r="M39" i="7"/>
  <c r="Q42" i="1"/>
  <c r="AS42" i="1"/>
  <c r="C45" i="77"/>
  <c r="H45" i="73"/>
  <c r="C45" i="76"/>
  <c r="C45" i="64"/>
  <c r="C46" i="63"/>
  <c r="F46" i="52"/>
  <c r="C45" i="49"/>
  <c r="C45" i="14"/>
  <c r="H45" i="7"/>
  <c r="P47" i="1"/>
  <c r="AU47" i="1"/>
  <c r="M52" i="61"/>
  <c r="M52" i="73"/>
  <c r="H32" i="5"/>
  <c r="Q33" i="5"/>
  <c r="AB33" i="5" s="1"/>
  <c r="H57" i="52"/>
  <c r="D28" i="3"/>
  <c r="H59" i="52"/>
  <c r="D30" i="3"/>
  <c r="P57" i="7"/>
  <c r="M58" i="61"/>
  <c r="M58" i="73"/>
  <c r="U30" i="3"/>
  <c r="G37" i="3"/>
  <c r="O37" i="3"/>
  <c r="C66" i="61"/>
  <c r="C67" i="52"/>
  <c r="I67" i="52" s="1"/>
  <c r="C66" i="73"/>
  <c r="C66" i="7"/>
  <c r="K40" i="3"/>
  <c r="M54" i="7"/>
  <c r="F3" i="14"/>
  <c r="F29" i="14"/>
  <c r="E29" i="14"/>
  <c r="F56" i="49"/>
  <c r="E56" i="49"/>
  <c r="M8" i="61"/>
  <c r="M8" i="73"/>
  <c r="Q11" i="1"/>
  <c r="AS11" i="1"/>
  <c r="M12" i="61"/>
  <c r="M12" i="73"/>
  <c r="Q15" i="1"/>
  <c r="AS15" i="1"/>
  <c r="M16" i="61"/>
  <c r="M16" i="73"/>
  <c r="Q19" i="1"/>
  <c r="AS19" i="1"/>
  <c r="M20" i="61"/>
  <c r="M20" i="73"/>
  <c r="Q23" i="1"/>
  <c r="AS23" i="1"/>
  <c r="M24" i="61"/>
  <c r="M24" i="73"/>
  <c r="Q27" i="1"/>
  <c r="AS27" i="1"/>
  <c r="M28" i="61"/>
  <c r="M28" i="73"/>
  <c r="Q31" i="1"/>
  <c r="AS31" i="1"/>
  <c r="M32" i="61"/>
  <c r="M32" i="73"/>
  <c r="Q35" i="1"/>
  <c r="AS35" i="1"/>
  <c r="M36" i="61"/>
  <c r="M36" i="73"/>
  <c r="Q39" i="1"/>
  <c r="AS39" i="1"/>
  <c r="M40" i="61"/>
  <c r="M40" i="73"/>
  <c r="Q43" i="1"/>
  <c r="AS43" i="1"/>
  <c r="D45" i="77"/>
  <c r="D45" i="76"/>
  <c r="I45" i="73"/>
  <c r="D45" i="64"/>
  <c r="D46" i="63"/>
  <c r="G46" i="52"/>
  <c r="K46" i="52" s="1"/>
  <c r="D45" i="14"/>
  <c r="I45" i="7"/>
  <c r="AQ47" i="1"/>
  <c r="AV47" i="1"/>
  <c r="M47" i="61"/>
  <c r="M47" i="73"/>
  <c r="M47" i="7"/>
  <c r="M48" i="61"/>
  <c r="M48" i="73"/>
  <c r="M49" i="61"/>
  <c r="M49" i="73"/>
  <c r="M49" i="7"/>
  <c r="M50" i="61"/>
  <c r="M50" i="73"/>
  <c r="M51" i="61"/>
  <c r="M51" i="73"/>
  <c r="M51" i="7"/>
  <c r="G21" i="2"/>
  <c r="M53" i="61"/>
  <c r="M53" i="73"/>
  <c r="M53" i="7"/>
  <c r="K29" i="3"/>
  <c r="H58" i="77"/>
  <c r="H58" i="64"/>
  <c r="P58" i="61"/>
  <c r="D59" i="52"/>
  <c r="J59" i="52" s="1"/>
  <c r="P58" i="73"/>
  <c r="H58" i="49"/>
  <c r="P58" i="7"/>
  <c r="K30" i="3"/>
  <c r="G30" i="3"/>
  <c r="C63" i="61"/>
  <c r="C64" i="52"/>
  <c r="I64" i="52" s="1"/>
  <c r="C63" i="73"/>
  <c r="P65" i="7"/>
  <c r="M66" i="61"/>
  <c r="M66" i="73"/>
  <c r="U38" i="3"/>
  <c r="M8" i="7"/>
  <c r="M16" i="7"/>
  <c r="M24" i="7"/>
  <c r="M32" i="7"/>
  <c r="M40" i="7"/>
  <c r="M48" i="7"/>
  <c r="M58" i="7"/>
  <c r="C63" i="7"/>
  <c r="M66" i="7"/>
  <c r="K12" i="14"/>
  <c r="F52" i="49"/>
  <c r="E52" i="49"/>
  <c r="F68" i="49"/>
  <c r="E68" i="49"/>
  <c r="J21" i="52"/>
  <c r="K49" i="52"/>
  <c r="M9" i="61"/>
  <c r="M9" i="73"/>
  <c r="M9" i="7"/>
  <c r="G9" i="49"/>
  <c r="I9" i="49" s="1"/>
  <c r="I9" i="7"/>
  <c r="H9" i="7"/>
  <c r="AR11" i="1"/>
  <c r="Q12" i="1"/>
  <c r="AS12" i="1"/>
  <c r="M13" i="61"/>
  <c r="M13" i="73"/>
  <c r="M13" i="7"/>
  <c r="G13" i="49"/>
  <c r="I13" i="7"/>
  <c r="H13" i="7"/>
  <c r="AR15" i="1"/>
  <c r="Q16" i="1"/>
  <c r="AS16" i="1"/>
  <c r="M17" i="61"/>
  <c r="M17" i="73"/>
  <c r="M17" i="7"/>
  <c r="G17" i="49"/>
  <c r="I17" i="49" s="1"/>
  <c r="I17" i="7"/>
  <c r="H17" i="7"/>
  <c r="AR19" i="1"/>
  <c r="Q20" i="1"/>
  <c r="AS20" i="1"/>
  <c r="M21" i="61"/>
  <c r="M21" i="73"/>
  <c r="M21" i="7"/>
  <c r="G21" i="49"/>
  <c r="I21" i="49" s="1"/>
  <c r="I21" i="7"/>
  <c r="H21" i="7"/>
  <c r="AR23" i="1"/>
  <c r="Q24" i="1"/>
  <c r="AS24" i="1"/>
  <c r="M25" i="61"/>
  <c r="M25" i="73"/>
  <c r="M25" i="7"/>
  <c r="G25" i="49"/>
  <c r="I25" i="49" s="1"/>
  <c r="I25" i="7"/>
  <c r="H25" i="7"/>
  <c r="AR27" i="1"/>
  <c r="Q28" i="1"/>
  <c r="AS28" i="1"/>
  <c r="M29" i="61"/>
  <c r="M29" i="73"/>
  <c r="M29" i="7"/>
  <c r="G29" i="49"/>
  <c r="I29" i="7"/>
  <c r="H29" i="7"/>
  <c r="AR31" i="1"/>
  <c r="Q32" i="1"/>
  <c r="AS32" i="1"/>
  <c r="M33" i="61"/>
  <c r="M33" i="73"/>
  <c r="M33" i="7"/>
  <c r="G33" i="49"/>
  <c r="I33" i="49" s="1"/>
  <c r="I33" i="7"/>
  <c r="H33" i="7"/>
  <c r="AR35" i="1"/>
  <c r="Q36" i="1"/>
  <c r="AS36" i="1"/>
  <c r="M37" i="61"/>
  <c r="M37" i="7"/>
  <c r="G37" i="49"/>
  <c r="I37" i="49" s="1"/>
  <c r="I37" i="7"/>
  <c r="H37" i="7"/>
  <c r="AR39" i="1"/>
  <c r="Q40" i="1"/>
  <c r="AS40" i="1"/>
  <c r="M41" i="61"/>
  <c r="M41" i="73"/>
  <c r="M41" i="7"/>
  <c r="G41" i="49"/>
  <c r="I41" i="7"/>
  <c r="H41" i="7"/>
  <c r="AR43" i="1"/>
  <c r="Q44" i="1"/>
  <c r="AS44" i="1"/>
  <c r="AS45" i="1"/>
  <c r="AS46" i="1"/>
  <c r="I47" i="1"/>
  <c r="M45" i="61"/>
  <c r="M45" i="73"/>
  <c r="M45" i="7"/>
  <c r="I45" i="49"/>
  <c r="M46" i="61"/>
  <c r="M46" i="73"/>
  <c r="H21" i="2"/>
  <c r="L21" i="2"/>
  <c r="P21" i="2"/>
  <c r="P22" i="2"/>
  <c r="P23" i="2"/>
  <c r="P24" i="2"/>
  <c r="P25" i="2"/>
  <c r="P26" i="2"/>
  <c r="M54" i="61"/>
  <c r="M54" i="73"/>
  <c r="G69" i="64"/>
  <c r="H69" i="7"/>
  <c r="E58" i="61"/>
  <c r="E58" i="73"/>
  <c r="M63" i="61"/>
  <c r="M63" i="73"/>
  <c r="M63" i="7"/>
  <c r="K37" i="3"/>
  <c r="H66" i="77"/>
  <c r="H66" i="64"/>
  <c r="P66" i="61"/>
  <c r="D67" i="52"/>
  <c r="J67" i="52" s="1"/>
  <c r="P66" i="73"/>
  <c r="H66" i="49"/>
  <c r="P66" i="7"/>
  <c r="K38" i="3"/>
  <c r="G38" i="3"/>
  <c r="F68" i="61"/>
  <c r="M50" i="7"/>
  <c r="F31" i="14"/>
  <c r="E31" i="14"/>
  <c r="F48" i="49"/>
  <c r="E48" i="49"/>
  <c r="F64" i="49"/>
  <c r="E64" i="49"/>
  <c r="K32" i="52"/>
  <c r="K36" i="52"/>
  <c r="H56" i="77"/>
  <c r="H56" i="64"/>
  <c r="D57" i="52"/>
  <c r="J57" i="52" s="1"/>
  <c r="P56" i="61"/>
  <c r="P56" i="73"/>
  <c r="H56" i="49"/>
  <c r="C56" i="61"/>
  <c r="C57" i="52"/>
  <c r="C56" i="73"/>
  <c r="M56" i="61"/>
  <c r="M56" i="73"/>
  <c r="N28" i="3"/>
  <c r="D29" i="3"/>
  <c r="O30" i="3"/>
  <c r="P30" i="3" s="1"/>
  <c r="D32" i="3"/>
  <c r="H61" i="77"/>
  <c r="H61" i="64"/>
  <c r="P61" i="61"/>
  <c r="D62" i="52"/>
  <c r="J62" i="52" s="1"/>
  <c r="P61" i="73"/>
  <c r="H61" i="49"/>
  <c r="C61" i="61"/>
  <c r="C62" i="52"/>
  <c r="I62" i="52" s="1"/>
  <c r="C61" i="73"/>
  <c r="M61" i="61"/>
  <c r="M61" i="73"/>
  <c r="N33" i="3"/>
  <c r="O35" i="3"/>
  <c r="H64" i="77"/>
  <c r="H64" i="64"/>
  <c r="D65" i="52"/>
  <c r="J65" i="52" s="1"/>
  <c r="P64" i="61"/>
  <c r="P64" i="73"/>
  <c r="H64" i="49"/>
  <c r="C64" i="61"/>
  <c r="C65" i="52"/>
  <c r="I65" i="52" s="1"/>
  <c r="C64" i="73"/>
  <c r="M64" i="61"/>
  <c r="M64" i="73"/>
  <c r="N36" i="3"/>
  <c r="D37" i="3"/>
  <c r="O38" i="3"/>
  <c r="P38" i="3" s="1"/>
  <c r="D40" i="3"/>
  <c r="H69" i="77"/>
  <c r="H69" i="64"/>
  <c r="P69" i="61"/>
  <c r="D70" i="52"/>
  <c r="J70" i="52" s="1"/>
  <c r="P69" i="73"/>
  <c r="H69" i="49"/>
  <c r="C69" i="61"/>
  <c r="C70" i="52"/>
  <c r="I70" i="52" s="1"/>
  <c r="C69" i="73"/>
  <c r="M69" i="61"/>
  <c r="M69" i="73"/>
  <c r="N41" i="3"/>
  <c r="P61" i="7"/>
  <c r="P69" i="7"/>
  <c r="E3" i="14"/>
  <c r="F28" i="14"/>
  <c r="E32" i="14"/>
  <c r="F35" i="14"/>
  <c r="E35" i="14"/>
  <c r="F37" i="14"/>
  <c r="E37" i="14"/>
  <c r="F39" i="14"/>
  <c r="E39" i="14"/>
  <c r="F41" i="14"/>
  <c r="E41" i="14"/>
  <c r="F43" i="14"/>
  <c r="E43" i="14"/>
  <c r="F3" i="49"/>
  <c r="F17" i="49"/>
  <c r="E17" i="49"/>
  <c r="F21" i="49"/>
  <c r="E21" i="49"/>
  <c r="F25" i="49"/>
  <c r="E25" i="49"/>
  <c r="F29" i="49"/>
  <c r="E29" i="49"/>
  <c r="F33" i="49"/>
  <c r="E33" i="49"/>
  <c r="F37" i="49"/>
  <c r="E37" i="49"/>
  <c r="J4" i="52"/>
  <c r="K17" i="52"/>
  <c r="J37" i="52"/>
  <c r="J50" i="52"/>
  <c r="G28" i="3"/>
  <c r="K28" i="3"/>
  <c r="O28" i="3"/>
  <c r="H59" i="77"/>
  <c r="H59" i="64"/>
  <c r="P59" i="61"/>
  <c r="D60" i="52"/>
  <c r="J60" i="52" s="1"/>
  <c r="P59" i="73"/>
  <c r="C59" i="61"/>
  <c r="C60" i="52"/>
  <c r="I60" i="52" s="1"/>
  <c r="C59" i="73"/>
  <c r="M59" i="61"/>
  <c r="M59" i="73"/>
  <c r="N31" i="3"/>
  <c r="G33" i="3"/>
  <c r="K33" i="3"/>
  <c r="O33" i="3"/>
  <c r="H62" i="77"/>
  <c r="H62" i="64"/>
  <c r="P62" i="61"/>
  <c r="D63" i="52"/>
  <c r="J63" i="52" s="1"/>
  <c r="L63" i="52" s="1"/>
  <c r="P62" i="73"/>
  <c r="H62" i="49"/>
  <c r="C62" i="61"/>
  <c r="C62" i="73"/>
  <c r="C63" i="52"/>
  <c r="I63" i="52" s="1"/>
  <c r="M62" i="61"/>
  <c r="M62" i="73"/>
  <c r="N34" i="3"/>
  <c r="D35" i="3"/>
  <c r="G36" i="3"/>
  <c r="K36" i="3"/>
  <c r="O36" i="3"/>
  <c r="D38" i="3"/>
  <c r="H67" i="77"/>
  <c r="H67" i="64"/>
  <c r="P67" i="61"/>
  <c r="D68" i="52"/>
  <c r="P67" i="73"/>
  <c r="C67" i="61"/>
  <c r="C68" i="52"/>
  <c r="I68" i="52" s="1"/>
  <c r="C67" i="73"/>
  <c r="M67" i="61"/>
  <c r="M67" i="73"/>
  <c r="N39" i="3"/>
  <c r="G41" i="3"/>
  <c r="K41" i="3"/>
  <c r="O41" i="3"/>
  <c r="C56" i="7"/>
  <c r="M59" i="7"/>
  <c r="M61" i="7"/>
  <c r="C62" i="7"/>
  <c r="C64" i="7"/>
  <c r="M67" i="7"/>
  <c r="M69" i="7"/>
  <c r="F46" i="14"/>
  <c r="E46" i="14"/>
  <c r="F6" i="49"/>
  <c r="E6" i="49"/>
  <c r="F10" i="49"/>
  <c r="E10" i="49"/>
  <c r="F14" i="49"/>
  <c r="E14" i="49"/>
  <c r="F18" i="49"/>
  <c r="E18" i="49"/>
  <c r="F22" i="49"/>
  <c r="E22" i="49"/>
  <c r="F26" i="49"/>
  <c r="E26" i="49"/>
  <c r="F30" i="49"/>
  <c r="E30" i="49"/>
  <c r="F34" i="49"/>
  <c r="E34" i="49"/>
  <c r="F38" i="49"/>
  <c r="E38" i="49"/>
  <c r="F42" i="49"/>
  <c r="E42" i="49"/>
  <c r="F47" i="49"/>
  <c r="F51" i="49"/>
  <c r="F55" i="49"/>
  <c r="F59" i="49"/>
  <c r="F63" i="49"/>
  <c r="F67" i="49"/>
  <c r="J18" i="52"/>
  <c r="K24" i="52"/>
  <c r="K33" i="52"/>
  <c r="J68" i="52"/>
  <c r="H57" i="77"/>
  <c r="H57" i="64"/>
  <c r="P57" i="61"/>
  <c r="H57" i="49"/>
  <c r="P57" i="73"/>
  <c r="C57" i="61"/>
  <c r="C58" i="52"/>
  <c r="I58" i="52" s="1"/>
  <c r="C57" i="73"/>
  <c r="M57" i="61"/>
  <c r="M57" i="73"/>
  <c r="N29" i="3"/>
  <c r="G31" i="3"/>
  <c r="K31" i="3"/>
  <c r="O31" i="3"/>
  <c r="H60" i="77"/>
  <c r="H60" i="64"/>
  <c r="D61" i="52"/>
  <c r="J61" i="52" s="1"/>
  <c r="P60" i="61"/>
  <c r="P60" i="73"/>
  <c r="H60" i="49"/>
  <c r="C60" i="61"/>
  <c r="C61" i="52"/>
  <c r="I61" i="52" s="1"/>
  <c r="C60" i="73"/>
  <c r="M60" i="61"/>
  <c r="M60" i="73"/>
  <c r="N32" i="3"/>
  <c r="D33" i="3"/>
  <c r="G34" i="3"/>
  <c r="K34" i="3"/>
  <c r="O34" i="3"/>
  <c r="D36" i="3"/>
  <c r="H65" i="77"/>
  <c r="H65" i="64"/>
  <c r="P65" i="61"/>
  <c r="D66" i="52"/>
  <c r="J66" i="52" s="1"/>
  <c r="H65" i="49"/>
  <c r="P65" i="73"/>
  <c r="C65" i="61"/>
  <c r="C66" i="52"/>
  <c r="I66" i="52" s="1"/>
  <c r="C65" i="73"/>
  <c r="M65" i="61"/>
  <c r="M65" i="73"/>
  <c r="N37" i="3"/>
  <c r="G39" i="3"/>
  <c r="K39" i="3"/>
  <c r="O39" i="3"/>
  <c r="H68" i="77"/>
  <c r="H68" i="64"/>
  <c r="D69" i="52"/>
  <c r="J69" i="52" s="1"/>
  <c r="P68" i="61"/>
  <c r="P68" i="73"/>
  <c r="H68" i="49"/>
  <c r="C68" i="61"/>
  <c r="C69" i="52"/>
  <c r="I69" i="52" s="1"/>
  <c r="C68" i="73"/>
  <c r="M68" i="61"/>
  <c r="M68" i="73"/>
  <c r="N40" i="3"/>
  <c r="U2" i="64"/>
  <c r="R3" i="63"/>
  <c r="U2" i="49"/>
  <c r="P56" i="7"/>
  <c r="P60" i="7"/>
  <c r="P62" i="7"/>
  <c r="P64" i="7"/>
  <c r="P68" i="7"/>
  <c r="F36" i="14"/>
  <c r="E36" i="14"/>
  <c r="F38" i="14"/>
  <c r="E38" i="14"/>
  <c r="F40" i="14"/>
  <c r="E40" i="14"/>
  <c r="F42" i="14"/>
  <c r="E42" i="14"/>
  <c r="F44" i="14"/>
  <c r="E44" i="14"/>
  <c r="K51" i="14"/>
  <c r="K16" i="52"/>
  <c r="K20" i="52"/>
  <c r="J34" i="52"/>
  <c r="K40" i="52"/>
  <c r="J51" i="52"/>
  <c r="J6" i="52"/>
  <c r="K21" i="52"/>
  <c r="J22" i="52"/>
  <c r="J25" i="52"/>
  <c r="K37" i="52"/>
  <c r="J38" i="52"/>
  <c r="J41" i="52"/>
  <c r="J52" i="52"/>
  <c r="K66" i="52"/>
  <c r="K6" i="52"/>
  <c r="K9" i="52"/>
  <c r="J10" i="52"/>
  <c r="J13" i="52"/>
  <c r="J29" i="52"/>
  <c r="K41" i="52"/>
  <c r="J48" i="52"/>
  <c r="K52" i="52"/>
  <c r="K13" i="52"/>
  <c r="J14" i="52"/>
  <c r="J17" i="52"/>
  <c r="L17" i="52" s="1"/>
  <c r="K29" i="52"/>
  <c r="J33" i="52"/>
  <c r="K48" i="52"/>
  <c r="J49" i="52"/>
  <c r="J54" i="52"/>
  <c r="K67" i="52"/>
  <c r="K57" i="52"/>
  <c r="K62" i="52"/>
  <c r="K68" i="52"/>
  <c r="K58" i="52"/>
  <c r="K64" i="52"/>
  <c r="K69" i="52"/>
  <c r="K60" i="52"/>
  <c r="K65" i="52"/>
  <c r="K70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F39" i="63"/>
  <c r="E39" i="63"/>
  <c r="F41" i="63"/>
  <c r="E41" i="63"/>
  <c r="F43" i="63"/>
  <c r="F45" i="63"/>
  <c r="K48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K12" i="76"/>
  <c r="K51" i="76"/>
  <c r="N70" i="61" l="1"/>
  <c r="O70" i="61" s="1"/>
  <c r="H40" i="3"/>
  <c r="D55" i="52"/>
  <c r="J55" i="52" s="1"/>
  <c r="R47" i="5"/>
  <c r="U39" i="5"/>
  <c r="M33" i="5"/>
  <c r="H54" i="64"/>
  <c r="V33" i="5"/>
  <c r="R39" i="5"/>
  <c r="G61" i="63"/>
  <c r="H61" i="63" s="1"/>
  <c r="M34" i="3"/>
  <c r="I62" i="61"/>
  <c r="H67" i="73"/>
  <c r="W38" i="5"/>
  <c r="J37" i="5"/>
  <c r="T37" i="5" s="1"/>
  <c r="J43" i="5"/>
  <c r="T43" i="5" s="1"/>
  <c r="AB34" i="5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C52" i="7"/>
  <c r="C52" i="73"/>
  <c r="M35" i="5"/>
  <c r="J51" i="5"/>
  <c r="T51" i="5" s="1"/>
  <c r="R43" i="5"/>
  <c r="J36" i="64"/>
  <c r="K36" i="64" s="1"/>
  <c r="G36" i="76"/>
  <c r="H36" i="76" s="1"/>
  <c r="K36" i="76" s="1"/>
  <c r="G37" i="63"/>
  <c r="H37" i="63" s="1"/>
  <c r="G36" i="14"/>
  <c r="H36" i="14" s="1"/>
  <c r="J36" i="77"/>
  <c r="K36" i="77" s="1"/>
  <c r="J36" i="49"/>
  <c r="K36" i="49" s="1"/>
  <c r="J32" i="64"/>
  <c r="K32" i="64" s="1"/>
  <c r="G32" i="76"/>
  <c r="H32" i="76" s="1"/>
  <c r="K32" i="76" s="1"/>
  <c r="G33" i="63"/>
  <c r="H33" i="63" s="1"/>
  <c r="K33" i="63" s="1"/>
  <c r="J32" i="77"/>
  <c r="K32" i="77" s="1"/>
  <c r="J32" i="49"/>
  <c r="K32" i="49" s="1"/>
  <c r="G32" i="14"/>
  <c r="H32" i="14" s="1"/>
  <c r="R51" i="5"/>
  <c r="V51" i="5"/>
  <c r="W51" i="5" s="1"/>
  <c r="R44" i="5"/>
  <c r="M44" i="5"/>
  <c r="U44" i="5"/>
  <c r="W44" i="5" s="1"/>
  <c r="H67" i="61"/>
  <c r="I52" i="52"/>
  <c r="N36" i="77"/>
  <c r="P33" i="7"/>
  <c r="P54" i="61"/>
  <c r="P49" i="73"/>
  <c r="C48" i="61"/>
  <c r="C32" i="7"/>
  <c r="AO22" i="1"/>
  <c r="C20" i="61"/>
  <c r="M17" i="52"/>
  <c r="H49" i="64"/>
  <c r="I42" i="77"/>
  <c r="R25" i="2"/>
  <c r="P50" i="61"/>
  <c r="P29" i="61"/>
  <c r="C25" i="73"/>
  <c r="F15" i="61"/>
  <c r="AO16" i="1"/>
  <c r="C14" i="61"/>
  <c r="G20" i="14"/>
  <c r="H20" i="14" s="1"/>
  <c r="K20" i="14" s="1"/>
  <c r="G20" i="76"/>
  <c r="H20" i="76" s="1"/>
  <c r="K20" i="76" s="1"/>
  <c r="J60" i="77"/>
  <c r="K60" i="77" s="1"/>
  <c r="AU31" i="1"/>
  <c r="H29" i="77"/>
  <c r="AO5" i="1"/>
  <c r="C3" i="61"/>
  <c r="AO9" i="1"/>
  <c r="C7" i="61"/>
  <c r="AK5" i="1"/>
  <c r="I5" i="77"/>
  <c r="J52" i="5"/>
  <c r="T52" i="5" s="1"/>
  <c r="M49" i="5"/>
  <c r="U49" i="5"/>
  <c r="W49" i="5" s="1"/>
  <c r="J48" i="5"/>
  <c r="T48" i="5" s="1"/>
  <c r="U48" i="5"/>
  <c r="W48" i="5" s="1"/>
  <c r="R48" i="5"/>
  <c r="M48" i="5"/>
  <c r="M43" i="5"/>
  <c r="N43" i="5" s="1"/>
  <c r="J49" i="5"/>
  <c r="T49" i="5" s="1"/>
  <c r="J45" i="5"/>
  <c r="T45" i="5" s="1"/>
  <c r="K32" i="14"/>
  <c r="L33" i="52"/>
  <c r="M33" i="52" s="1"/>
  <c r="F45" i="77"/>
  <c r="M39" i="3"/>
  <c r="I67" i="61"/>
  <c r="I41" i="77"/>
  <c r="P54" i="7"/>
  <c r="J26" i="2"/>
  <c r="C48" i="7"/>
  <c r="J22" i="2"/>
  <c r="I42" i="49"/>
  <c r="C32" i="73"/>
  <c r="I24" i="49"/>
  <c r="C20" i="7"/>
  <c r="U24" i="2"/>
  <c r="H49" i="77"/>
  <c r="J23" i="2"/>
  <c r="C26" i="52"/>
  <c r="I26" i="52" s="1"/>
  <c r="D25" i="7"/>
  <c r="I21" i="77"/>
  <c r="AP19" i="1"/>
  <c r="P17" i="73"/>
  <c r="C14" i="7"/>
  <c r="J20" i="49"/>
  <c r="K20" i="49" s="1"/>
  <c r="N20" i="49" s="1"/>
  <c r="J20" i="77"/>
  <c r="K20" i="77" s="1"/>
  <c r="N20" i="77" s="1"/>
  <c r="H29" i="49"/>
  <c r="I29" i="49" s="1"/>
  <c r="C3" i="7"/>
  <c r="C7" i="7"/>
  <c r="AP5" i="1"/>
  <c r="AV5" i="1"/>
  <c r="J40" i="5"/>
  <c r="T40" i="5" s="1"/>
  <c r="M37" i="5"/>
  <c r="N37" i="5" s="1"/>
  <c r="R37" i="5"/>
  <c r="U37" i="5"/>
  <c r="W37" i="5" s="1"/>
  <c r="X37" i="5" s="1"/>
  <c r="J46" i="5"/>
  <c r="T46" i="5" s="1"/>
  <c r="X46" i="5" s="1"/>
  <c r="Y46" i="5" s="1"/>
  <c r="J42" i="5"/>
  <c r="T42" i="5" s="1"/>
  <c r="W35" i="5"/>
  <c r="J34" i="5"/>
  <c r="T34" i="5" s="1"/>
  <c r="X34" i="5" s="1"/>
  <c r="Y34" i="5" s="1"/>
  <c r="R52" i="5"/>
  <c r="M52" i="5"/>
  <c r="U52" i="5"/>
  <c r="W52" i="5" s="1"/>
  <c r="J47" i="5"/>
  <c r="T47" i="5" s="1"/>
  <c r="X47" i="5" s="1"/>
  <c r="Y47" i="5" s="1"/>
  <c r="M36" i="5"/>
  <c r="U36" i="5"/>
  <c r="J50" i="5"/>
  <c r="T50" i="5" s="1"/>
  <c r="X50" i="5" s="1"/>
  <c r="J38" i="5"/>
  <c r="T38" i="5" s="1"/>
  <c r="J41" i="5"/>
  <c r="T41" i="5" s="1"/>
  <c r="N32" i="77"/>
  <c r="U45" i="5"/>
  <c r="W45" i="5" s="1"/>
  <c r="R45" i="5"/>
  <c r="R36" i="5"/>
  <c r="V36" i="5"/>
  <c r="W36" i="5" s="1"/>
  <c r="I13" i="49"/>
  <c r="K37" i="63"/>
  <c r="K36" i="14"/>
  <c r="I41" i="49"/>
  <c r="L59" i="52"/>
  <c r="J21" i="2"/>
  <c r="G67" i="49"/>
  <c r="I67" i="49" s="1"/>
  <c r="C25" i="7"/>
  <c r="J25" i="2"/>
  <c r="AP35" i="1"/>
  <c r="P54" i="73"/>
  <c r="J30" i="2"/>
  <c r="I16" i="49"/>
  <c r="J27" i="2"/>
  <c r="I29" i="77"/>
  <c r="I54" i="52"/>
  <c r="J28" i="2"/>
  <c r="C25" i="61"/>
  <c r="AP11" i="1"/>
  <c r="J60" i="49"/>
  <c r="K60" i="49" s="1"/>
  <c r="P3" i="7"/>
  <c r="P3" i="61"/>
  <c r="J44" i="5"/>
  <c r="T44" i="5" s="1"/>
  <c r="X44" i="5" s="1"/>
  <c r="Y44" i="5" s="1"/>
  <c r="U41" i="5"/>
  <c r="W41" i="5" s="1"/>
  <c r="X41" i="5" s="1"/>
  <c r="R41" i="5"/>
  <c r="J36" i="5"/>
  <c r="T36" i="5" s="1"/>
  <c r="W39" i="5"/>
  <c r="R35" i="5"/>
  <c r="M40" i="5"/>
  <c r="R40" i="5"/>
  <c r="U40" i="5"/>
  <c r="W40" i="5" s="1"/>
  <c r="J39" i="5"/>
  <c r="T39" i="5" s="1"/>
  <c r="J35" i="5"/>
  <c r="T35" i="5" s="1"/>
  <c r="Z34" i="5"/>
  <c r="AA34" i="5" s="1"/>
  <c r="M51" i="5"/>
  <c r="W43" i="5"/>
  <c r="X43" i="5" s="1"/>
  <c r="M27" i="2"/>
  <c r="W42" i="5"/>
  <c r="Q70" i="49"/>
  <c r="Q70" i="77"/>
  <c r="K21" i="63"/>
  <c r="I53" i="52"/>
  <c r="I69" i="7"/>
  <c r="G69" i="77"/>
  <c r="I69" i="77" s="1"/>
  <c r="G59" i="49"/>
  <c r="I59" i="49" s="1"/>
  <c r="I69" i="73"/>
  <c r="O60" i="52"/>
  <c r="O70" i="52"/>
  <c r="H59" i="61"/>
  <c r="M63" i="52"/>
  <c r="J33" i="5"/>
  <c r="G52" i="77" s="1"/>
  <c r="I52" i="77" s="1"/>
  <c r="L49" i="52"/>
  <c r="J46" i="52"/>
  <c r="L46" i="52" s="1"/>
  <c r="I49" i="52"/>
  <c r="I50" i="52"/>
  <c r="L7" i="52"/>
  <c r="M7" i="52" s="1"/>
  <c r="F68" i="7"/>
  <c r="H67" i="7"/>
  <c r="I67" i="73"/>
  <c r="G67" i="64"/>
  <c r="I67" i="64" s="1"/>
  <c r="J60" i="64"/>
  <c r="K60" i="64" s="1"/>
  <c r="I67" i="7"/>
  <c r="O68" i="52"/>
  <c r="G60" i="14"/>
  <c r="H60" i="14" s="1"/>
  <c r="K60" i="14" s="1"/>
  <c r="S71" i="63"/>
  <c r="S70" i="14"/>
  <c r="K61" i="63"/>
  <c r="F57" i="7"/>
  <c r="I62" i="7"/>
  <c r="G62" i="64"/>
  <c r="I62" i="64" s="1"/>
  <c r="G69" i="49"/>
  <c r="H69" i="61"/>
  <c r="F57" i="73"/>
  <c r="H62" i="7"/>
  <c r="H62" i="73"/>
  <c r="G62" i="77"/>
  <c r="I62" i="77" s="1"/>
  <c r="H59" i="7"/>
  <c r="H59" i="73"/>
  <c r="G59" i="64"/>
  <c r="I59" i="64" s="1"/>
  <c r="H62" i="61"/>
  <c r="I57" i="52"/>
  <c r="H69" i="73"/>
  <c r="I69" i="61"/>
  <c r="G62" i="49"/>
  <c r="I62" i="49" s="1"/>
  <c r="I59" i="7"/>
  <c r="I59" i="73"/>
  <c r="G59" i="77"/>
  <c r="I59" i="77" s="1"/>
  <c r="L57" i="52"/>
  <c r="L66" i="52"/>
  <c r="M66" i="52" s="1"/>
  <c r="K46" i="5" s="1"/>
  <c r="O46" i="5" s="1"/>
  <c r="L61" i="52"/>
  <c r="M61" i="52" s="1"/>
  <c r="K41" i="5" s="1"/>
  <c r="O41" i="5" s="1"/>
  <c r="I69" i="49"/>
  <c r="I69" i="64"/>
  <c r="L60" i="52"/>
  <c r="M60" i="52" s="1"/>
  <c r="AM43" i="1"/>
  <c r="AL43" i="1"/>
  <c r="L65" i="52"/>
  <c r="M65" i="52" s="1"/>
  <c r="K45" i="5" s="1"/>
  <c r="O45" i="5" s="1"/>
  <c r="L67" i="52"/>
  <c r="M67" i="52" s="1"/>
  <c r="K47" i="5" s="1"/>
  <c r="O47" i="5" s="1"/>
  <c r="L48" i="52"/>
  <c r="M48" i="52" s="1"/>
  <c r="L29" i="52"/>
  <c r="M29" i="52" s="1"/>
  <c r="H39" i="3"/>
  <c r="H34" i="3"/>
  <c r="H31" i="3"/>
  <c r="L68" i="52"/>
  <c r="M68" i="52" s="1"/>
  <c r="K48" i="5" s="1"/>
  <c r="O48" i="5" s="1"/>
  <c r="H41" i="3"/>
  <c r="G66" i="77"/>
  <c r="I66" i="77" s="1"/>
  <c r="G66" i="64"/>
  <c r="I66" i="64" s="1"/>
  <c r="I66" i="61"/>
  <c r="O67" i="52"/>
  <c r="H66" i="73"/>
  <c r="H66" i="61"/>
  <c r="G66" i="49"/>
  <c r="I66" i="49" s="1"/>
  <c r="H66" i="7"/>
  <c r="M38" i="3"/>
  <c r="Q38" i="3" s="1"/>
  <c r="I66" i="73"/>
  <c r="I66" i="7"/>
  <c r="G63" i="77"/>
  <c r="I63" i="77" s="1"/>
  <c r="G63" i="64"/>
  <c r="I63" i="64" s="1"/>
  <c r="I63" i="61"/>
  <c r="H63" i="61"/>
  <c r="I63" i="73"/>
  <c r="H63" i="73"/>
  <c r="G63" i="49"/>
  <c r="I63" i="49" s="1"/>
  <c r="O64" i="52"/>
  <c r="M35" i="3"/>
  <c r="I63" i="7"/>
  <c r="H63" i="7"/>
  <c r="E59" i="61"/>
  <c r="E59" i="73"/>
  <c r="E59" i="7"/>
  <c r="P31" i="3"/>
  <c r="Q31" i="3" s="1"/>
  <c r="J56" i="77"/>
  <c r="K56" i="77" s="1"/>
  <c r="G56" i="76"/>
  <c r="H56" i="76" s="1"/>
  <c r="K56" i="76" s="1"/>
  <c r="J56" i="64"/>
  <c r="K56" i="64" s="1"/>
  <c r="G57" i="63"/>
  <c r="H57" i="63" s="1"/>
  <c r="K57" i="63" s="1"/>
  <c r="J56" i="49"/>
  <c r="K56" i="49" s="1"/>
  <c r="G56" i="14"/>
  <c r="H56" i="14" s="1"/>
  <c r="K56" i="14" s="1"/>
  <c r="L4" i="52"/>
  <c r="M4" i="52" s="1"/>
  <c r="G65" i="77"/>
  <c r="I65" i="77" s="1"/>
  <c r="G65" i="64"/>
  <c r="I65" i="64" s="1"/>
  <c r="I65" i="61"/>
  <c r="H65" i="61"/>
  <c r="O66" i="52"/>
  <c r="I65" i="73"/>
  <c r="H65" i="73"/>
  <c r="G65" i="49"/>
  <c r="I65" i="49" s="1"/>
  <c r="I65" i="7"/>
  <c r="M37" i="3"/>
  <c r="H65" i="7"/>
  <c r="G57" i="77"/>
  <c r="I57" i="77" s="1"/>
  <c r="G57" i="64"/>
  <c r="I57" i="64" s="1"/>
  <c r="I57" i="61"/>
  <c r="H57" i="61"/>
  <c r="O58" i="52"/>
  <c r="I57" i="73"/>
  <c r="H57" i="73"/>
  <c r="G57" i="49"/>
  <c r="I57" i="49" s="1"/>
  <c r="I57" i="7"/>
  <c r="M29" i="3"/>
  <c r="H57" i="7"/>
  <c r="J66" i="77"/>
  <c r="K66" i="77" s="1"/>
  <c r="G66" i="76"/>
  <c r="H66" i="76" s="1"/>
  <c r="K66" i="76" s="1"/>
  <c r="J66" i="64"/>
  <c r="K66" i="64" s="1"/>
  <c r="G67" i="63"/>
  <c r="H67" i="63" s="1"/>
  <c r="K67" i="63" s="1"/>
  <c r="G66" i="14"/>
  <c r="H66" i="14" s="1"/>
  <c r="K66" i="14" s="1"/>
  <c r="J66" i="49"/>
  <c r="K66" i="49" s="1"/>
  <c r="J65" i="77"/>
  <c r="K65" i="77" s="1"/>
  <c r="G65" i="76"/>
  <c r="H65" i="76" s="1"/>
  <c r="K65" i="76" s="1"/>
  <c r="J65" i="64"/>
  <c r="K65" i="64" s="1"/>
  <c r="G66" i="63"/>
  <c r="H66" i="63" s="1"/>
  <c r="K66" i="63" s="1"/>
  <c r="G65" i="14"/>
  <c r="H65" i="14" s="1"/>
  <c r="K65" i="14" s="1"/>
  <c r="J65" i="49"/>
  <c r="K65" i="49" s="1"/>
  <c r="D50" i="61"/>
  <c r="D50" i="73"/>
  <c r="D50" i="7"/>
  <c r="D46" i="61"/>
  <c r="D46" i="73"/>
  <c r="D46" i="7"/>
  <c r="AS47" i="1"/>
  <c r="AR47" i="1"/>
  <c r="J68" i="77"/>
  <c r="K68" i="77" s="1"/>
  <c r="G68" i="76"/>
  <c r="H68" i="76" s="1"/>
  <c r="K68" i="76" s="1"/>
  <c r="J68" i="64"/>
  <c r="K68" i="64" s="1"/>
  <c r="G69" i="63"/>
  <c r="H69" i="63" s="1"/>
  <c r="K69" i="63" s="1"/>
  <c r="J68" i="49"/>
  <c r="K68" i="49" s="1"/>
  <c r="G68" i="14"/>
  <c r="H68" i="14" s="1"/>
  <c r="K68" i="14" s="1"/>
  <c r="F65" i="61"/>
  <c r="F65" i="73"/>
  <c r="F65" i="7"/>
  <c r="AY18" i="1"/>
  <c r="BC18" i="1" s="1"/>
  <c r="BF18" i="1" s="1"/>
  <c r="N16" i="73" s="1"/>
  <c r="O16" i="73" s="1"/>
  <c r="H29" i="3"/>
  <c r="F55" i="61"/>
  <c r="N22" i="2"/>
  <c r="E47" i="61"/>
  <c r="E47" i="73"/>
  <c r="E47" i="7"/>
  <c r="W22" i="2"/>
  <c r="AM42" i="1"/>
  <c r="AL42" i="1"/>
  <c r="AM38" i="1"/>
  <c r="AL38" i="1"/>
  <c r="E33" i="61"/>
  <c r="E33" i="73"/>
  <c r="E33" i="7"/>
  <c r="E32" i="61"/>
  <c r="E32" i="73"/>
  <c r="AW34" i="1"/>
  <c r="AX34" i="1" s="1"/>
  <c r="E32" i="7"/>
  <c r="F47" i="61"/>
  <c r="F47" i="7"/>
  <c r="F47" i="73"/>
  <c r="D40" i="61"/>
  <c r="D40" i="73"/>
  <c r="D40" i="7"/>
  <c r="D36" i="61"/>
  <c r="D36" i="73"/>
  <c r="D36" i="7"/>
  <c r="F24" i="61"/>
  <c r="F24" i="73"/>
  <c r="F24" i="7"/>
  <c r="F20" i="73"/>
  <c r="F20" i="61"/>
  <c r="F20" i="7"/>
  <c r="C18" i="61"/>
  <c r="C19" i="52"/>
  <c r="I19" i="52" s="1"/>
  <c r="C18" i="73"/>
  <c r="C18" i="7"/>
  <c r="AO20" i="1"/>
  <c r="M29" i="2"/>
  <c r="V29" i="2"/>
  <c r="W29" i="2" s="1"/>
  <c r="E51" i="52"/>
  <c r="K51" i="52" s="1"/>
  <c r="L51" i="52" s="1"/>
  <c r="M25" i="2"/>
  <c r="V25" i="2"/>
  <c r="J42" i="77"/>
  <c r="K42" i="77" s="1"/>
  <c r="N42" i="77" s="1"/>
  <c r="G42" i="76"/>
  <c r="H42" i="76" s="1"/>
  <c r="K42" i="76" s="1"/>
  <c r="J42" i="64"/>
  <c r="K42" i="64" s="1"/>
  <c r="G43" i="63"/>
  <c r="H43" i="63" s="1"/>
  <c r="K43" i="63" s="1"/>
  <c r="J42" i="49"/>
  <c r="K42" i="49" s="1"/>
  <c r="G42" i="14"/>
  <c r="H42" i="14" s="1"/>
  <c r="J40" i="77"/>
  <c r="K40" i="77" s="1"/>
  <c r="G40" i="76"/>
  <c r="H40" i="76" s="1"/>
  <c r="K40" i="76" s="1"/>
  <c r="J40" i="64"/>
  <c r="K40" i="64" s="1"/>
  <c r="G41" i="63"/>
  <c r="H41" i="63" s="1"/>
  <c r="K41" i="63" s="1"/>
  <c r="J40" i="49"/>
  <c r="K40" i="49" s="1"/>
  <c r="N40" i="49" s="1"/>
  <c r="G40" i="14"/>
  <c r="H40" i="14" s="1"/>
  <c r="F39" i="61"/>
  <c r="F39" i="7"/>
  <c r="F39" i="73"/>
  <c r="H39" i="77"/>
  <c r="H39" i="64"/>
  <c r="P39" i="61"/>
  <c r="D40" i="52"/>
  <c r="J40" i="52" s="1"/>
  <c r="L40" i="52" s="1"/>
  <c r="M40" i="52" s="1"/>
  <c r="P39" i="73"/>
  <c r="H39" i="49"/>
  <c r="P39" i="7"/>
  <c r="AU41" i="1"/>
  <c r="AP41" i="1"/>
  <c r="AK41" i="1"/>
  <c r="J53" i="77"/>
  <c r="K53" i="77" s="1"/>
  <c r="G53" i="76"/>
  <c r="H53" i="76" s="1"/>
  <c r="K53" i="76" s="1"/>
  <c r="J53" i="64"/>
  <c r="K53" i="64" s="1"/>
  <c r="G54" i="63"/>
  <c r="H54" i="63" s="1"/>
  <c r="K54" i="63" s="1"/>
  <c r="G53" i="14"/>
  <c r="H53" i="14" s="1"/>
  <c r="K53" i="14" s="1"/>
  <c r="J53" i="49"/>
  <c r="K53" i="49" s="1"/>
  <c r="F52" i="61"/>
  <c r="F52" i="73"/>
  <c r="F52" i="7"/>
  <c r="T29" i="2"/>
  <c r="X29" i="2" s="1"/>
  <c r="C43" i="61"/>
  <c r="C43" i="73"/>
  <c r="C44" i="52"/>
  <c r="I44" i="52" s="1"/>
  <c r="C43" i="7"/>
  <c r="AO45" i="1"/>
  <c r="E43" i="52"/>
  <c r="K43" i="52" s="1"/>
  <c r="AV44" i="1"/>
  <c r="E34" i="52"/>
  <c r="K34" i="52" s="1"/>
  <c r="AV35" i="1"/>
  <c r="E23" i="52"/>
  <c r="K23" i="52" s="1"/>
  <c r="AV24" i="1"/>
  <c r="H26" i="77"/>
  <c r="I26" i="77" s="1"/>
  <c r="H26" i="64"/>
  <c r="P26" i="61"/>
  <c r="D27" i="52"/>
  <c r="J27" i="52" s="1"/>
  <c r="P26" i="73"/>
  <c r="H26" i="49"/>
  <c r="P26" i="7"/>
  <c r="AU28" i="1"/>
  <c r="AP28" i="1"/>
  <c r="AK28" i="1"/>
  <c r="E17" i="61"/>
  <c r="E17" i="73"/>
  <c r="E17" i="7"/>
  <c r="J16" i="77"/>
  <c r="K16" i="77" s="1"/>
  <c r="G16" i="76"/>
  <c r="H16" i="76" s="1"/>
  <c r="K16" i="76" s="1"/>
  <c r="J16" i="64"/>
  <c r="K16" i="64" s="1"/>
  <c r="G17" i="63"/>
  <c r="H17" i="63" s="1"/>
  <c r="K17" i="63" s="1"/>
  <c r="J16" i="49"/>
  <c r="K16" i="49" s="1"/>
  <c r="N16" i="49" s="1"/>
  <c r="G16" i="14"/>
  <c r="H16" i="14" s="1"/>
  <c r="K16" i="14" s="1"/>
  <c r="D12" i="61"/>
  <c r="D12" i="73"/>
  <c r="D12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AK35" i="1"/>
  <c r="AP23" i="1"/>
  <c r="P21" i="73"/>
  <c r="D19" i="73"/>
  <c r="D19" i="61"/>
  <c r="D19" i="7"/>
  <c r="H18" i="77"/>
  <c r="H18" i="64"/>
  <c r="P18" i="61"/>
  <c r="D19" i="52"/>
  <c r="J19" i="52" s="1"/>
  <c r="P18" i="73"/>
  <c r="H18" i="49"/>
  <c r="P18" i="7"/>
  <c r="AU20" i="1"/>
  <c r="AP20" i="1"/>
  <c r="AK20" i="1"/>
  <c r="I45" i="14"/>
  <c r="J45" i="14" s="1"/>
  <c r="L45" i="49"/>
  <c r="M45" i="49" s="1"/>
  <c r="P29" i="7"/>
  <c r="AP27" i="1"/>
  <c r="H23" i="77"/>
  <c r="H23" i="64"/>
  <c r="P23" i="61"/>
  <c r="D24" i="52"/>
  <c r="J24" i="52" s="1"/>
  <c r="L24" i="52" s="1"/>
  <c r="M24" i="52" s="1"/>
  <c r="H23" i="49"/>
  <c r="P23" i="7"/>
  <c r="P23" i="73"/>
  <c r="AU25" i="1"/>
  <c r="AP25" i="1"/>
  <c r="AK25" i="1"/>
  <c r="H14" i="77"/>
  <c r="I14" i="77" s="1"/>
  <c r="H14" i="64"/>
  <c r="P14" i="61"/>
  <c r="D15" i="52"/>
  <c r="J15" i="52" s="1"/>
  <c r="P14" i="73"/>
  <c r="H14" i="49"/>
  <c r="P14" i="7"/>
  <c r="AU16" i="1"/>
  <c r="AP16" i="1"/>
  <c r="AK16" i="1"/>
  <c r="H10" i="77"/>
  <c r="I10" i="77" s="1"/>
  <c r="H10" i="64"/>
  <c r="P10" i="61"/>
  <c r="D11" i="52"/>
  <c r="J11" i="52" s="1"/>
  <c r="P10" i="73"/>
  <c r="H10" i="49"/>
  <c r="P10" i="7"/>
  <c r="AU12" i="1"/>
  <c r="AP12" i="1"/>
  <c r="AK12" i="1"/>
  <c r="E11" i="52"/>
  <c r="K11" i="52" s="1"/>
  <c r="AV12" i="1"/>
  <c r="I6" i="77"/>
  <c r="F5" i="61"/>
  <c r="F5" i="73"/>
  <c r="F5" i="7"/>
  <c r="G3" i="76"/>
  <c r="H3" i="76" s="1"/>
  <c r="K3" i="76" s="1"/>
  <c r="J3" i="77"/>
  <c r="K3" i="77" s="1"/>
  <c r="J3" i="64"/>
  <c r="K3" i="64" s="1"/>
  <c r="G4" i="63"/>
  <c r="H4" i="63" s="1"/>
  <c r="K4" i="63" s="1"/>
  <c r="J3" i="49"/>
  <c r="K3" i="49" s="1"/>
  <c r="N3" i="49" s="1"/>
  <c r="G3" i="14"/>
  <c r="H3" i="14" s="1"/>
  <c r="K3" i="14" s="1"/>
  <c r="F3" i="61"/>
  <c r="F3" i="7"/>
  <c r="F3" i="73"/>
  <c r="AW26" i="1"/>
  <c r="F6" i="61"/>
  <c r="F6" i="7"/>
  <c r="F6" i="73"/>
  <c r="AL8" i="1"/>
  <c r="AM8" i="1"/>
  <c r="AM7" i="1"/>
  <c r="AL7" i="1"/>
  <c r="L69" i="52"/>
  <c r="M69" i="52" s="1"/>
  <c r="K49" i="5" s="1"/>
  <c r="L58" i="52"/>
  <c r="M58" i="52" s="1"/>
  <c r="K38" i="5" s="1"/>
  <c r="O38" i="5" s="1"/>
  <c r="L41" i="52"/>
  <c r="M41" i="52" s="1"/>
  <c r="L9" i="52"/>
  <c r="M9" i="52" s="1"/>
  <c r="K42" i="14"/>
  <c r="E65" i="61"/>
  <c r="E65" i="73"/>
  <c r="E65" i="7"/>
  <c r="P37" i="3"/>
  <c r="G64" i="77"/>
  <c r="I64" i="77" s="1"/>
  <c r="G64" i="64"/>
  <c r="I64" i="64" s="1"/>
  <c r="I64" i="61"/>
  <c r="H64" i="61"/>
  <c r="O65" i="52"/>
  <c r="I64" i="73"/>
  <c r="H64" i="73"/>
  <c r="H64" i="7"/>
  <c r="G64" i="49"/>
  <c r="I64" i="49" s="1"/>
  <c r="M36" i="3"/>
  <c r="I64" i="7"/>
  <c r="G61" i="77"/>
  <c r="I61" i="77" s="1"/>
  <c r="G61" i="64"/>
  <c r="I61" i="64" s="1"/>
  <c r="I61" i="61"/>
  <c r="H61" i="61"/>
  <c r="O62" i="52"/>
  <c r="I61" i="73"/>
  <c r="H61" i="73"/>
  <c r="G61" i="49"/>
  <c r="I61" i="49" s="1"/>
  <c r="I61" i="7"/>
  <c r="H61" i="7"/>
  <c r="M33" i="3"/>
  <c r="E57" i="61"/>
  <c r="E57" i="73"/>
  <c r="E57" i="7"/>
  <c r="P29" i="3"/>
  <c r="E67" i="61"/>
  <c r="E67" i="73"/>
  <c r="E67" i="7"/>
  <c r="P39" i="3"/>
  <c r="F64" i="61"/>
  <c r="F64" i="73"/>
  <c r="F64" i="7"/>
  <c r="E62" i="61"/>
  <c r="E62" i="73"/>
  <c r="E62" i="7"/>
  <c r="P34" i="3"/>
  <c r="Q34" i="3" s="1"/>
  <c r="F61" i="61"/>
  <c r="F61" i="73"/>
  <c r="F61" i="7"/>
  <c r="H28" i="3"/>
  <c r="E64" i="61"/>
  <c r="E64" i="73"/>
  <c r="P36" i="3"/>
  <c r="E64" i="7"/>
  <c r="F63" i="61"/>
  <c r="F63" i="73"/>
  <c r="F63" i="7"/>
  <c r="E56" i="61"/>
  <c r="E56" i="73"/>
  <c r="P28" i="3"/>
  <c r="E56" i="7"/>
  <c r="L68" i="77"/>
  <c r="M68" i="77" s="1"/>
  <c r="O68" i="77" s="1"/>
  <c r="I68" i="76"/>
  <c r="J68" i="76" s="1"/>
  <c r="L68" i="76" s="1"/>
  <c r="L68" i="64"/>
  <c r="M68" i="64" s="1"/>
  <c r="O68" i="64" s="1"/>
  <c r="I69" i="63"/>
  <c r="J69" i="63" s="1"/>
  <c r="L69" i="63" s="1"/>
  <c r="L68" i="49"/>
  <c r="M68" i="49" s="1"/>
  <c r="O68" i="49" s="1"/>
  <c r="I68" i="14"/>
  <c r="J68" i="14" s="1"/>
  <c r="L68" i="14" s="1"/>
  <c r="D49" i="61"/>
  <c r="D49" i="73"/>
  <c r="D49" i="7"/>
  <c r="C46" i="61"/>
  <c r="C46" i="73"/>
  <c r="C47" i="52"/>
  <c r="I47" i="52" s="1"/>
  <c r="C46" i="7"/>
  <c r="H46" i="52"/>
  <c r="I46" i="52" s="1"/>
  <c r="M46" i="52" s="1"/>
  <c r="Q47" i="1"/>
  <c r="L21" i="52"/>
  <c r="M21" i="52" s="1"/>
  <c r="G47" i="77"/>
  <c r="I47" i="77" s="1"/>
  <c r="N47" i="77" s="1"/>
  <c r="G47" i="64"/>
  <c r="I47" i="64" s="1"/>
  <c r="N47" i="64" s="1"/>
  <c r="I47" i="61"/>
  <c r="H47" i="61"/>
  <c r="I47" i="73"/>
  <c r="H47" i="73"/>
  <c r="O48" i="52"/>
  <c r="G47" i="49"/>
  <c r="I47" i="49" s="1"/>
  <c r="N47" i="49" s="1"/>
  <c r="I47" i="7"/>
  <c r="H47" i="7"/>
  <c r="T22" i="2"/>
  <c r="X22" i="2" s="1"/>
  <c r="Y22" i="2" s="1"/>
  <c r="H37" i="3"/>
  <c r="G56" i="77"/>
  <c r="I56" i="77" s="1"/>
  <c r="G56" i="64"/>
  <c r="I56" i="64" s="1"/>
  <c r="I56" i="61"/>
  <c r="H56" i="61"/>
  <c r="O57" i="52"/>
  <c r="I56" i="73"/>
  <c r="H56" i="73"/>
  <c r="H56" i="7"/>
  <c r="G56" i="49"/>
  <c r="I56" i="49" s="1"/>
  <c r="I56" i="7"/>
  <c r="M28" i="3"/>
  <c r="F45" i="14"/>
  <c r="L45" i="14" s="1"/>
  <c r="E45" i="14"/>
  <c r="F46" i="63"/>
  <c r="E46" i="63"/>
  <c r="E45" i="77"/>
  <c r="AY30" i="1"/>
  <c r="BC30" i="1" s="1"/>
  <c r="BF30" i="1" s="1"/>
  <c r="N28" i="73" s="1"/>
  <c r="O28" i="73" s="1"/>
  <c r="N26" i="2"/>
  <c r="E51" i="61"/>
  <c r="E51" i="73"/>
  <c r="E51" i="7"/>
  <c r="W26" i="2"/>
  <c r="I39" i="77"/>
  <c r="AM34" i="1"/>
  <c r="AL34" i="1"/>
  <c r="H35" i="3"/>
  <c r="L64" i="52"/>
  <c r="M64" i="52" s="1"/>
  <c r="K44" i="5" s="1"/>
  <c r="H55" i="77"/>
  <c r="H55" i="64"/>
  <c r="P55" i="61"/>
  <c r="D56" i="52"/>
  <c r="J56" i="52" s="1"/>
  <c r="L56" i="52" s="1"/>
  <c r="P55" i="73"/>
  <c r="P55" i="7"/>
  <c r="H55" i="49"/>
  <c r="E50" i="52"/>
  <c r="K50" i="52" s="1"/>
  <c r="L50" i="52" s="1"/>
  <c r="V24" i="2"/>
  <c r="W24" i="2" s="1"/>
  <c r="H44" i="77"/>
  <c r="I44" i="77" s="1"/>
  <c r="H44" i="64"/>
  <c r="P44" i="61"/>
  <c r="P44" i="73"/>
  <c r="H44" i="49"/>
  <c r="I44" i="49" s="1"/>
  <c r="D45" i="52"/>
  <c r="J45" i="52" s="1"/>
  <c r="L45" i="52" s="1"/>
  <c r="P44" i="7"/>
  <c r="AU46" i="1"/>
  <c r="AP46" i="1"/>
  <c r="AK46" i="1"/>
  <c r="C42" i="61"/>
  <c r="C42" i="73"/>
  <c r="C43" i="52"/>
  <c r="I43" i="52" s="1"/>
  <c r="M43" i="52" s="1"/>
  <c r="C42" i="7"/>
  <c r="AO44" i="1"/>
  <c r="C38" i="61"/>
  <c r="C38" i="73"/>
  <c r="C39" i="52"/>
  <c r="I39" i="52" s="1"/>
  <c r="C38" i="7"/>
  <c r="AO40" i="1"/>
  <c r="I36" i="49"/>
  <c r="N36" i="49" s="1"/>
  <c r="D32" i="61"/>
  <c r="D32" i="73"/>
  <c r="D32" i="7"/>
  <c r="D28" i="61"/>
  <c r="D28" i="7"/>
  <c r="D28" i="73"/>
  <c r="I26" i="49"/>
  <c r="AX26" i="1"/>
  <c r="BA26" i="1" s="1"/>
  <c r="F16" i="61"/>
  <c r="F16" i="73"/>
  <c r="F16" i="7"/>
  <c r="H32" i="3"/>
  <c r="I59" i="52"/>
  <c r="M59" i="52" s="1"/>
  <c r="K39" i="5" s="1"/>
  <c r="O39" i="5" s="1"/>
  <c r="E49" i="61"/>
  <c r="E49" i="73"/>
  <c r="E49" i="7"/>
  <c r="J45" i="77"/>
  <c r="K45" i="77" s="1"/>
  <c r="G45" i="76"/>
  <c r="H45" i="76" s="1"/>
  <c r="J45" i="64"/>
  <c r="K45" i="64" s="1"/>
  <c r="G46" i="63"/>
  <c r="H46" i="63" s="1"/>
  <c r="J45" i="49"/>
  <c r="K45" i="49" s="1"/>
  <c r="G45" i="14"/>
  <c r="H45" i="14" s="1"/>
  <c r="F44" i="61"/>
  <c r="F44" i="73"/>
  <c r="F44" i="7"/>
  <c r="H43" i="77"/>
  <c r="I43" i="77" s="1"/>
  <c r="H43" i="64"/>
  <c r="P43" i="61"/>
  <c r="P43" i="73"/>
  <c r="D44" i="52"/>
  <c r="J44" i="52" s="1"/>
  <c r="L44" i="52" s="1"/>
  <c r="H43" i="49"/>
  <c r="I43" i="49" s="1"/>
  <c r="P43" i="7"/>
  <c r="AU45" i="1"/>
  <c r="AP45" i="1"/>
  <c r="AK45" i="1"/>
  <c r="E42" i="61"/>
  <c r="E42" i="73"/>
  <c r="E42" i="7"/>
  <c r="AW44" i="1"/>
  <c r="AY44" i="1" s="1"/>
  <c r="BC44" i="1" s="1"/>
  <c r="BF44" i="1" s="1"/>
  <c r="N42" i="73" s="1"/>
  <c r="O42" i="73" s="1"/>
  <c r="L43" i="52"/>
  <c r="D39" i="61"/>
  <c r="D39" i="73"/>
  <c r="D39" i="7"/>
  <c r="D35" i="73"/>
  <c r="D35" i="61"/>
  <c r="D35" i="7"/>
  <c r="H30" i="77"/>
  <c r="I30" i="77" s="1"/>
  <c r="H30" i="64"/>
  <c r="P30" i="61"/>
  <c r="D31" i="52"/>
  <c r="J31" i="52" s="1"/>
  <c r="P30" i="73"/>
  <c r="H30" i="49"/>
  <c r="I30" i="49" s="1"/>
  <c r="P30" i="7"/>
  <c r="AU32" i="1"/>
  <c r="AP32" i="1"/>
  <c r="AK32" i="1"/>
  <c r="F27" i="61"/>
  <c r="F27" i="73"/>
  <c r="F27" i="7"/>
  <c r="J50" i="77"/>
  <c r="K50" i="77" s="1"/>
  <c r="G50" i="76"/>
  <c r="H50" i="76" s="1"/>
  <c r="K50" i="76" s="1"/>
  <c r="J50" i="64"/>
  <c r="K50" i="64" s="1"/>
  <c r="G51" i="63"/>
  <c r="H51" i="63" s="1"/>
  <c r="K51" i="63" s="1"/>
  <c r="G50" i="14"/>
  <c r="H50" i="14" s="1"/>
  <c r="K50" i="14" s="1"/>
  <c r="J50" i="49"/>
  <c r="K50" i="49" s="1"/>
  <c r="H46" i="77"/>
  <c r="H46" i="64"/>
  <c r="P46" i="61"/>
  <c r="P46" i="73"/>
  <c r="D47" i="52"/>
  <c r="J47" i="52" s="1"/>
  <c r="L47" i="52" s="1"/>
  <c r="H46" i="49"/>
  <c r="P46" i="7"/>
  <c r="U21" i="2"/>
  <c r="R21" i="2"/>
  <c r="M21" i="2"/>
  <c r="I39" i="49"/>
  <c r="E38" i="52"/>
  <c r="K38" i="52" s="1"/>
  <c r="L38" i="52" s="1"/>
  <c r="M38" i="52" s="1"/>
  <c r="AV39" i="1"/>
  <c r="E35" i="52"/>
  <c r="K35" i="52" s="1"/>
  <c r="AV36" i="1"/>
  <c r="E26" i="52"/>
  <c r="K26" i="52" s="1"/>
  <c r="AV27" i="1"/>
  <c r="AW27" i="1" s="1"/>
  <c r="I18" i="77"/>
  <c r="H27" i="77"/>
  <c r="I27" i="77" s="1"/>
  <c r="H27" i="64"/>
  <c r="P27" i="61"/>
  <c r="D28" i="52"/>
  <c r="J28" i="52" s="1"/>
  <c r="L28" i="52" s="1"/>
  <c r="M28" i="52" s="1"/>
  <c r="P27" i="73"/>
  <c r="H27" i="49"/>
  <c r="I27" i="49" s="1"/>
  <c r="P27" i="7"/>
  <c r="AU29" i="1"/>
  <c r="AP29" i="1"/>
  <c r="AK29" i="1"/>
  <c r="AW22" i="1"/>
  <c r="AX22" i="1" s="1"/>
  <c r="E14" i="52"/>
  <c r="K14" i="52" s="1"/>
  <c r="L14" i="52" s="1"/>
  <c r="M14" i="52" s="1"/>
  <c r="AV15" i="1"/>
  <c r="AK15" i="1"/>
  <c r="D15" i="61"/>
  <c r="D15" i="73"/>
  <c r="D15" i="7"/>
  <c r="AP15" i="1"/>
  <c r="P13" i="73"/>
  <c r="G9" i="76"/>
  <c r="H9" i="76" s="1"/>
  <c r="K9" i="76" s="1"/>
  <c r="J9" i="77"/>
  <c r="K9" i="77" s="1"/>
  <c r="J9" i="64"/>
  <c r="K9" i="64" s="1"/>
  <c r="G10" i="63"/>
  <c r="H10" i="63" s="1"/>
  <c r="K10" i="63" s="1"/>
  <c r="J9" i="49"/>
  <c r="K9" i="49" s="1"/>
  <c r="N9" i="49" s="1"/>
  <c r="G9" i="14"/>
  <c r="H9" i="14" s="1"/>
  <c r="K9" i="14" s="1"/>
  <c r="D14" i="61"/>
  <c r="D14" i="73"/>
  <c r="D14" i="7"/>
  <c r="D10" i="61"/>
  <c r="D10" i="73"/>
  <c r="D10" i="7"/>
  <c r="Q4" i="73"/>
  <c r="Q5" i="73" s="1"/>
  <c r="Q6" i="73" s="1"/>
  <c r="Q7" i="73" s="1"/>
  <c r="Q8" i="73" s="1"/>
  <c r="Q9" i="73" s="1"/>
  <c r="Q10" i="73" s="1"/>
  <c r="Q11" i="73" s="1"/>
  <c r="Q12" i="73" s="1"/>
  <c r="Q13" i="73" s="1"/>
  <c r="Q14" i="73" s="1"/>
  <c r="Q15" i="73" s="1"/>
  <c r="Q16" i="73" s="1"/>
  <c r="Q17" i="73" s="1"/>
  <c r="Q18" i="73" s="1"/>
  <c r="Q19" i="73" s="1"/>
  <c r="Q20" i="73" s="1"/>
  <c r="Q21" i="73" s="1"/>
  <c r="Q22" i="73" s="1"/>
  <c r="Q23" i="73" s="1"/>
  <c r="Q24" i="73" s="1"/>
  <c r="Q25" i="73" s="1"/>
  <c r="Q26" i="73" s="1"/>
  <c r="Q27" i="73" s="1"/>
  <c r="Q28" i="73" s="1"/>
  <c r="Q29" i="73" s="1"/>
  <c r="Q30" i="73" s="1"/>
  <c r="Q31" i="73" s="1"/>
  <c r="Q32" i="73" s="1"/>
  <c r="Q33" i="73" s="1"/>
  <c r="Q34" i="73" s="1"/>
  <c r="Q35" i="73" s="1"/>
  <c r="Q36" i="73" s="1"/>
  <c r="Q37" i="73" s="1"/>
  <c r="Q38" i="73" s="1"/>
  <c r="Q39" i="73" s="1"/>
  <c r="Q40" i="73" s="1"/>
  <c r="Q41" i="73" s="1"/>
  <c r="Q42" i="73" s="1"/>
  <c r="Q43" i="73" s="1"/>
  <c r="Q44" i="73" s="1"/>
  <c r="Q45" i="73" s="1"/>
  <c r="Q46" i="73" s="1"/>
  <c r="Q47" i="73" s="1"/>
  <c r="Q48" i="73" s="1"/>
  <c r="Q49" i="73" s="1"/>
  <c r="Q50" i="73" s="1"/>
  <c r="Q51" i="73" s="1"/>
  <c r="Q52" i="73" s="1"/>
  <c r="Q53" i="73" s="1"/>
  <c r="Q54" i="73" s="1"/>
  <c r="Q55" i="73" s="1"/>
  <c r="Q56" i="73" s="1"/>
  <c r="Q57" i="73" s="1"/>
  <c r="Q58" i="73" s="1"/>
  <c r="Q59" i="73" s="1"/>
  <c r="Q60" i="73" s="1"/>
  <c r="Q61" i="73" s="1"/>
  <c r="Q62" i="73" s="1"/>
  <c r="Q63" i="73" s="1"/>
  <c r="Q64" i="73" s="1"/>
  <c r="Q65" i="73" s="1"/>
  <c r="Q66" i="73" s="1"/>
  <c r="Q67" i="73" s="1"/>
  <c r="Q68" i="73" s="1"/>
  <c r="Q69" i="73" s="1"/>
  <c r="J28" i="77"/>
  <c r="K28" i="77" s="1"/>
  <c r="N28" i="77" s="1"/>
  <c r="G28" i="76"/>
  <c r="H28" i="76" s="1"/>
  <c r="K28" i="76" s="1"/>
  <c r="J28" i="64"/>
  <c r="K28" i="64" s="1"/>
  <c r="G29" i="63"/>
  <c r="H29" i="63" s="1"/>
  <c r="K29" i="63" s="1"/>
  <c r="J28" i="49"/>
  <c r="K28" i="49" s="1"/>
  <c r="N28" i="49" s="1"/>
  <c r="G28" i="14"/>
  <c r="H28" i="14" s="1"/>
  <c r="K28" i="14" s="1"/>
  <c r="E21" i="61"/>
  <c r="E21" i="73"/>
  <c r="E21" i="7"/>
  <c r="P21" i="61"/>
  <c r="H19" i="77"/>
  <c r="H19" i="64"/>
  <c r="P19" i="61"/>
  <c r="D20" i="52"/>
  <c r="J20" i="52" s="1"/>
  <c r="L20" i="52" s="1"/>
  <c r="M20" i="52" s="1"/>
  <c r="P19" i="73"/>
  <c r="H19" i="49"/>
  <c r="P19" i="7"/>
  <c r="AU21" i="1"/>
  <c r="AP21" i="1"/>
  <c r="AK21" i="1"/>
  <c r="I16" i="77"/>
  <c r="N16" i="77" s="1"/>
  <c r="I12" i="49"/>
  <c r="N12" i="49" s="1"/>
  <c r="L45" i="77"/>
  <c r="M45" i="77" s="1"/>
  <c r="O45" i="77" s="1"/>
  <c r="I45" i="76"/>
  <c r="J45" i="76" s="1"/>
  <c r="AK31" i="1"/>
  <c r="E25" i="61"/>
  <c r="E25" i="73"/>
  <c r="E25" i="7"/>
  <c r="P25" i="61"/>
  <c r="J24" i="77"/>
  <c r="K24" i="77" s="1"/>
  <c r="G24" i="76"/>
  <c r="H24" i="76" s="1"/>
  <c r="K24" i="76" s="1"/>
  <c r="J24" i="64"/>
  <c r="K24" i="64" s="1"/>
  <c r="G25" i="63"/>
  <c r="H25" i="63" s="1"/>
  <c r="K25" i="63" s="1"/>
  <c r="J24" i="49"/>
  <c r="K24" i="49" s="1"/>
  <c r="N24" i="49" s="1"/>
  <c r="G24" i="14"/>
  <c r="H24" i="14" s="1"/>
  <c r="K24" i="14" s="1"/>
  <c r="AM22" i="1"/>
  <c r="AL22" i="1"/>
  <c r="F19" i="61"/>
  <c r="F19" i="73"/>
  <c r="F19" i="7"/>
  <c r="I17" i="77"/>
  <c r="H15" i="77"/>
  <c r="I15" i="77" s="1"/>
  <c r="H15" i="64"/>
  <c r="P15" i="61"/>
  <c r="D16" i="52"/>
  <c r="J16" i="52" s="1"/>
  <c r="L16" i="52" s="1"/>
  <c r="M16" i="52" s="1"/>
  <c r="H15" i="49"/>
  <c r="I15" i="49" s="1"/>
  <c r="P15" i="73"/>
  <c r="P15" i="7"/>
  <c r="AU17" i="1"/>
  <c r="AP17" i="1"/>
  <c r="AK17" i="1"/>
  <c r="F11" i="61"/>
  <c r="F11" i="7"/>
  <c r="F11" i="73"/>
  <c r="H11" i="77"/>
  <c r="I11" i="77" s="1"/>
  <c r="H11" i="64"/>
  <c r="P11" i="61"/>
  <c r="D12" i="52"/>
  <c r="J12" i="52" s="1"/>
  <c r="L12" i="52" s="1"/>
  <c r="M12" i="52" s="1"/>
  <c r="H11" i="49"/>
  <c r="I11" i="49" s="1"/>
  <c r="P11" i="73"/>
  <c r="P11" i="7"/>
  <c r="AU13" i="1"/>
  <c r="AP13" i="1"/>
  <c r="AK13" i="1"/>
  <c r="E8" i="52"/>
  <c r="K8" i="52" s="1"/>
  <c r="AV9" i="1"/>
  <c r="H4" i="77"/>
  <c r="I4" i="77" s="1"/>
  <c r="H4" i="64"/>
  <c r="P4" i="61"/>
  <c r="D5" i="52"/>
  <c r="J5" i="52" s="1"/>
  <c r="L5" i="52" s="1"/>
  <c r="M5" i="52" s="1"/>
  <c r="H4" i="49"/>
  <c r="I4" i="49" s="1"/>
  <c r="P4" i="73"/>
  <c r="P4" i="7"/>
  <c r="AK6" i="1"/>
  <c r="AU6" i="1"/>
  <c r="AP6" i="1"/>
  <c r="H7" i="77"/>
  <c r="I7" i="77" s="1"/>
  <c r="H7" i="64"/>
  <c r="P7" i="61"/>
  <c r="D8" i="52"/>
  <c r="J8" i="52" s="1"/>
  <c r="P7" i="73"/>
  <c r="H7" i="49"/>
  <c r="I7" i="49" s="1"/>
  <c r="P7" i="7"/>
  <c r="AU9" i="1"/>
  <c r="AP9" i="1"/>
  <c r="AK9" i="1"/>
  <c r="F4" i="61"/>
  <c r="F4" i="73"/>
  <c r="F4" i="7"/>
  <c r="J8" i="77"/>
  <c r="K8" i="77" s="1"/>
  <c r="N8" i="77" s="1"/>
  <c r="G8" i="76"/>
  <c r="H8" i="76" s="1"/>
  <c r="K8" i="76" s="1"/>
  <c r="J8" i="64"/>
  <c r="K8" i="64" s="1"/>
  <c r="G9" i="63"/>
  <c r="H9" i="63" s="1"/>
  <c r="K9" i="63" s="1"/>
  <c r="J8" i="49"/>
  <c r="K8" i="49" s="1"/>
  <c r="N8" i="49" s="1"/>
  <c r="G8" i="14"/>
  <c r="H8" i="14" s="1"/>
  <c r="K8" i="14" s="1"/>
  <c r="J6" i="77"/>
  <c r="K6" i="77" s="1"/>
  <c r="G6" i="76"/>
  <c r="H6" i="76" s="1"/>
  <c r="K6" i="76" s="1"/>
  <c r="J6" i="64"/>
  <c r="K6" i="64" s="1"/>
  <c r="G7" i="63"/>
  <c r="H7" i="63" s="1"/>
  <c r="K7" i="63" s="1"/>
  <c r="J6" i="49"/>
  <c r="K6" i="49" s="1"/>
  <c r="G6" i="14"/>
  <c r="H6" i="14" s="1"/>
  <c r="K6" i="14" s="1"/>
  <c r="J5" i="77"/>
  <c r="K5" i="77" s="1"/>
  <c r="N5" i="77" s="1"/>
  <c r="G5" i="76"/>
  <c r="H5" i="76" s="1"/>
  <c r="K5" i="76" s="1"/>
  <c r="J5" i="64"/>
  <c r="K5" i="64" s="1"/>
  <c r="G6" i="63"/>
  <c r="H6" i="63" s="1"/>
  <c r="K6" i="63" s="1"/>
  <c r="J5" i="49"/>
  <c r="K5" i="49" s="1"/>
  <c r="N5" i="49" s="1"/>
  <c r="G5" i="14"/>
  <c r="H5" i="14" s="1"/>
  <c r="K5" i="14" s="1"/>
  <c r="L70" i="52"/>
  <c r="M70" i="52" s="1"/>
  <c r="L54" i="52"/>
  <c r="L53" i="52"/>
  <c r="M53" i="52" s="1"/>
  <c r="L26" i="52"/>
  <c r="L13" i="52"/>
  <c r="M13" i="52" s="1"/>
  <c r="E68" i="61"/>
  <c r="E68" i="73"/>
  <c r="P40" i="3"/>
  <c r="E68" i="7"/>
  <c r="F67" i="61"/>
  <c r="F67" i="7"/>
  <c r="F67" i="73"/>
  <c r="F62" i="61"/>
  <c r="F62" i="73"/>
  <c r="F62" i="7"/>
  <c r="E60" i="61"/>
  <c r="E60" i="73"/>
  <c r="P32" i="3"/>
  <c r="E60" i="7"/>
  <c r="F59" i="61"/>
  <c r="F59" i="7"/>
  <c r="F59" i="73"/>
  <c r="N6" i="49"/>
  <c r="F69" i="61"/>
  <c r="F69" i="73"/>
  <c r="F69" i="7"/>
  <c r="J64" i="77"/>
  <c r="K64" i="77" s="1"/>
  <c r="G64" i="76"/>
  <c r="H64" i="76" s="1"/>
  <c r="K64" i="76" s="1"/>
  <c r="J64" i="64"/>
  <c r="K64" i="64" s="1"/>
  <c r="G65" i="63"/>
  <c r="H65" i="63" s="1"/>
  <c r="K65" i="63" s="1"/>
  <c r="J64" i="49"/>
  <c r="K64" i="49" s="1"/>
  <c r="G64" i="14"/>
  <c r="H64" i="14" s="1"/>
  <c r="K64" i="14" s="1"/>
  <c r="J61" i="77"/>
  <c r="K61" i="77" s="1"/>
  <c r="G61" i="76"/>
  <c r="H61" i="76" s="1"/>
  <c r="K61" i="76" s="1"/>
  <c r="J61" i="64"/>
  <c r="K61" i="64" s="1"/>
  <c r="G62" i="63"/>
  <c r="H62" i="63" s="1"/>
  <c r="K62" i="63" s="1"/>
  <c r="G61" i="14"/>
  <c r="H61" i="14" s="1"/>
  <c r="K61" i="14" s="1"/>
  <c r="J61" i="49"/>
  <c r="K61" i="49" s="1"/>
  <c r="L62" i="52"/>
  <c r="M62" i="52" s="1"/>
  <c r="K42" i="5" s="1"/>
  <c r="O42" i="5" s="1"/>
  <c r="L37" i="52"/>
  <c r="M37" i="52" s="1"/>
  <c r="E69" i="61"/>
  <c r="E69" i="73"/>
  <c r="P41" i="3"/>
  <c r="Q41" i="3" s="1"/>
  <c r="E69" i="7"/>
  <c r="G68" i="77"/>
  <c r="I68" i="77" s="1"/>
  <c r="G68" i="64"/>
  <c r="I68" i="64" s="1"/>
  <c r="I68" i="61"/>
  <c r="H68" i="61"/>
  <c r="O69" i="52"/>
  <c r="I68" i="73"/>
  <c r="H68" i="73"/>
  <c r="H68" i="7"/>
  <c r="G68" i="49"/>
  <c r="I68" i="49" s="1"/>
  <c r="M40" i="3"/>
  <c r="I68" i="7"/>
  <c r="E61" i="61"/>
  <c r="E61" i="73"/>
  <c r="P33" i="3"/>
  <c r="E61" i="7"/>
  <c r="G60" i="77"/>
  <c r="I60" i="77" s="1"/>
  <c r="N60" i="77" s="1"/>
  <c r="G60" i="64"/>
  <c r="I60" i="64" s="1"/>
  <c r="I60" i="61"/>
  <c r="H60" i="61"/>
  <c r="O61" i="52"/>
  <c r="I60" i="73"/>
  <c r="H60" i="73"/>
  <c r="H60" i="7"/>
  <c r="G60" i="49"/>
  <c r="I60" i="49" s="1"/>
  <c r="M32" i="3"/>
  <c r="I60" i="7"/>
  <c r="D48" i="61"/>
  <c r="D48" i="73"/>
  <c r="D48" i="7"/>
  <c r="H30" i="3"/>
  <c r="E45" i="61"/>
  <c r="E45" i="73"/>
  <c r="E45" i="7"/>
  <c r="AW47" i="1"/>
  <c r="F45" i="49"/>
  <c r="O45" i="49" s="1"/>
  <c r="E45" i="49"/>
  <c r="N45" i="49" s="1"/>
  <c r="F45" i="64"/>
  <c r="E45" i="64"/>
  <c r="AY26" i="1"/>
  <c r="BC26" i="1" s="1"/>
  <c r="BF26" i="1" s="1"/>
  <c r="N24" i="73" s="1"/>
  <c r="O24" i="73" s="1"/>
  <c r="E52" i="61"/>
  <c r="E52" i="73"/>
  <c r="W33" i="5"/>
  <c r="E52" i="7"/>
  <c r="G52" i="7" s="1"/>
  <c r="M24" i="2"/>
  <c r="T30" i="2"/>
  <c r="X30" i="2" s="1"/>
  <c r="J41" i="77"/>
  <c r="K41" i="77" s="1"/>
  <c r="N41" i="77" s="1"/>
  <c r="G41" i="76"/>
  <c r="H41" i="76" s="1"/>
  <c r="K41" i="76" s="1"/>
  <c r="J41" i="64"/>
  <c r="K41" i="64" s="1"/>
  <c r="G42" i="63"/>
  <c r="H42" i="63" s="1"/>
  <c r="K42" i="63" s="1"/>
  <c r="J41" i="49"/>
  <c r="K41" i="49" s="1"/>
  <c r="N41" i="49" s="1"/>
  <c r="G41" i="14"/>
  <c r="H41" i="14" s="1"/>
  <c r="K41" i="14" s="1"/>
  <c r="J37" i="77"/>
  <c r="K37" i="77" s="1"/>
  <c r="G37" i="76"/>
  <c r="H37" i="76" s="1"/>
  <c r="K37" i="76" s="1"/>
  <c r="J37" i="64"/>
  <c r="K37" i="64" s="1"/>
  <c r="G38" i="63"/>
  <c r="H38" i="63" s="1"/>
  <c r="K38" i="63" s="1"/>
  <c r="J37" i="49"/>
  <c r="K37" i="49" s="1"/>
  <c r="N37" i="49" s="1"/>
  <c r="G37" i="14"/>
  <c r="H37" i="14" s="1"/>
  <c r="K37" i="14" s="1"/>
  <c r="J63" i="77"/>
  <c r="K63" i="77" s="1"/>
  <c r="G63" i="76"/>
  <c r="H63" i="76" s="1"/>
  <c r="K63" i="76" s="1"/>
  <c r="J63" i="64"/>
  <c r="K63" i="64" s="1"/>
  <c r="G64" i="63"/>
  <c r="H64" i="63" s="1"/>
  <c r="K64" i="63" s="1"/>
  <c r="J63" i="49"/>
  <c r="K63" i="49" s="1"/>
  <c r="G63" i="14"/>
  <c r="H63" i="14" s="1"/>
  <c r="K63" i="14" s="1"/>
  <c r="E54" i="61"/>
  <c r="E54" i="73"/>
  <c r="E54" i="7"/>
  <c r="C55" i="61"/>
  <c r="C55" i="73"/>
  <c r="C56" i="52"/>
  <c r="I56" i="52" s="1"/>
  <c r="C55" i="7"/>
  <c r="F48" i="61"/>
  <c r="F48" i="73"/>
  <c r="F48" i="7"/>
  <c r="E48" i="61"/>
  <c r="E48" i="73"/>
  <c r="W23" i="2"/>
  <c r="E48" i="7"/>
  <c r="F40" i="61"/>
  <c r="F40" i="73"/>
  <c r="F40" i="7"/>
  <c r="F36" i="73"/>
  <c r="F36" i="61"/>
  <c r="F36" i="7"/>
  <c r="C34" i="61"/>
  <c r="C34" i="73"/>
  <c r="C35" i="52"/>
  <c r="I35" i="52" s="1"/>
  <c r="C34" i="7"/>
  <c r="AO36" i="1"/>
  <c r="I32" i="49"/>
  <c r="N32" i="49" s="1"/>
  <c r="C30" i="61"/>
  <c r="C31" i="52"/>
  <c r="I31" i="52" s="1"/>
  <c r="C30" i="73"/>
  <c r="C30" i="7"/>
  <c r="AO32" i="1"/>
  <c r="D24" i="61"/>
  <c r="D24" i="73"/>
  <c r="D24" i="7"/>
  <c r="BB26" i="1"/>
  <c r="BE26" i="1" s="1"/>
  <c r="N24" i="7" s="1"/>
  <c r="O24" i="7" s="1"/>
  <c r="D20" i="61"/>
  <c r="D20" i="73"/>
  <c r="D20" i="7"/>
  <c r="I18" i="49"/>
  <c r="AX18" i="1"/>
  <c r="BA18" i="1" s="1"/>
  <c r="F60" i="61"/>
  <c r="F60" i="73"/>
  <c r="F60" i="7"/>
  <c r="F46" i="61"/>
  <c r="F46" i="73"/>
  <c r="F46" i="7"/>
  <c r="T28" i="2"/>
  <c r="X28" i="2" s="1"/>
  <c r="P49" i="7"/>
  <c r="P49" i="61"/>
  <c r="H34" i="77"/>
  <c r="H34" i="64"/>
  <c r="P34" i="61"/>
  <c r="P34" i="73"/>
  <c r="D35" i="52"/>
  <c r="J35" i="52" s="1"/>
  <c r="L35" i="52" s="1"/>
  <c r="H34" i="49"/>
  <c r="I34" i="49" s="1"/>
  <c r="P34" i="7"/>
  <c r="AU36" i="1"/>
  <c r="AP36" i="1"/>
  <c r="AK36" i="1"/>
  <c r="I33" i="77"/>
  <c r="F31" i="61"/>
  <c r="F31" i="73"/>
  <c r="F31" i="7"/>
  <c r="H31" i="77"/>
  <c r="H31" i="64"/>
  <c r="P31" i="61"/>
  <c r="D32" i="52"/>
  <c r="J32" i="52" s="1"/>
  <c r="L32" i="52" s="1"/>
  <c r="M32" i="52" s="1"/>
  <c r="P31" i="73"/>
  <c r="H31" i="49"/>
  <c r="I31" i="49" s="1"/>
  <c r="P31" i="7"/>
  <c r="AU33" i="1"/>
  <c r="AP33" i="1"/>
  <c r="AK33" i="1"/>
  <c r="D55" i="61"/>
  <c r="D55" i="73"/>
  <c r="D55" i="7"/>
  <c r="R29" i="2"/>
  <c r="J48" i="77"/>
  <c r="K48" i="77" s="1"/>
  <c r="G48" i="76"/>
  <c r="H48" i="76" s="1"/>
  <c r="K48" i="76" s="1"/>
  <c r="J48" i="64"/>
  <c r="K48" i="64" s="1"/>
  <c r="G49" i="63"/>
  <c r="H49" i="63" s="1"/>
  <c r="K49" i="63" s="1"/>
  <c r="J48" i="49"/>
  <c r="K48" i="49" s="1"/>
  <c r="G48" i="14"/>
  <c r="H48" i="14" s="1"/>
  <c r="K48" i="14" s="1"/>
  <c r="E50" i="61"/>
  <c r="E50" i="73"/>
  <c r="E50" i="7"/>
  <c r="W25" i="2"/>
  <c r="P50" i="73"/>
  <c r="F43" i="61"/>
  <c r="F43" i="73"/>
  <c r="F43" i="7"/>
  <c r="E39" i="52"/>
  <c r="K39" i="52" s="1"/>
  <c r="AV40" i="1"/>
  <c r="E30" i="52"/>
  <c r="K30" i="52" s="1"/>
  <c r="L30" i="52" s="1"/>
  <c r="M30" i="52" s="1"/>
  <c r="AV31" i="1"/>
  <c r="E27" i="52"/>
  <c r="K27" i="52" s="1"/>
  <c r="AV28" i="1"/>
  <c r="I19" i="49"/>
  <c r="E18" i="52"/>
  <c r="K18" i="52" s="1"/>
  <c r="L18" i="52" s="1"/>
  <c r="M18" i="52" s="1"/>
  <c r="AV19" i="1"/>
  <c r="AM26" i="1"/>
  <c r="AL26" i="1"/>
  <c r="E15" i="52"/>
  <c r="K15" i="52" s="1"/>
  <c r="AV16" i="1"/>
  <c r="AK19" i="1"/>
  <c r="E13" i="61"/>
  <c r="E13" i="73"/>
  <c r="E13" i="7"/>
  <c r="AW15" i="1"/>
  <c r="AX15" i="1" s="1"/>
  <c r="P13" i="61"/>
  <c r="E12" i="61"/>
  <c r="E12" i="73"/>
  <c r="E12" i="7"/>
  <c r="AW14" i="1"/>
  <c r="AY14" i="1" s="1"/>
  <c r="BC14" i="1" s="1"/>
  <c r="BF14" i="1" s="1"/>
  <c r="N12" i="73" s="1"/>
  <c r="O12" i="73" s="1"/>
  <c r="E9" i="61"/>
  <c r="E9" i="73"/>
  <c r="E9" i="7"/>
  <c r="F12" i="61"/>
  <c r="F12" i="73"/>
  <c r="F12" i="7"/>
  <c r="D8" i="61"/>
  <c r="D8" i="73"/>
  <c r="D8" i="7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I24" i="77"/>
  <c r="N24" i="77" s="1"/>
  <c r="AM18" i="1"/>
  <c r="AL18" i="1"/>
  <c r="AX14" i="1"/>
  <c r="BA14" i="1" s="1"/>
  <c r="AP31" i="1"/>
  <c r="P25" i="7"/>
  <c r="I13" i="77"/>
  <c r="D5" i="61"/>
  <c r="D5" i="73"/>
  <c r="D5" i="7"/>
  <c r="E3" i="61"/>
  <c r="E3" i="73"/>
  <c r="E3" i="7"/>
  <c r="AW5" i="1"/>
  <c r="AX5" i="1" s="1"/>
  <c r="BA5" i="1" s="1"/>
  <c r="E8" i="61"/>
  <c r="E8" i="73"/>
  <c r="AW10" i="1"/>
  <c r="AY10" i="1" s="1"/>
  <c r="BC10" i="1" s="1"/>
  <c r="BF10" i="1" s="1"/>
  <c r="N8" i="73" s="1"/>
  <c r="O8" i="73" s="1"/>
  <c r="E8" i="7"/>
  <c r="E6" i="61"/>
  <c r="G6" i="61" s="1"/>
  <c r="E6" i="73"/>
  <c r="J6" i="73" s="1"/>
  <c r="K6" i="73" s="1"/>
  <c r="L6" i="73" s="1"/>
  <c r="E6" i="7"/>
  <c r="G6" i="7" s="1"/>
  <c r="AW8" i="1"/>
  <c r="AX8" i="1" s="1"/>
  <c r="E5" i="61"/>
  <c r="E5" i="73"/>
  <c r="E5" i="7"/>
  <c r="AW7" i="1"/>
  <c r="AX7" i="1" s="1"/>
  <c r="L52" i="52"/>
  <c r="L25" i="52"/>
  <c r="M25" i="52" s="1"/>
  <c r="L6" i="52"/>
  <c r="M6" i="52" s="1"/>
  <c r="L34" i="52"/>
  <c r="M34" i="52" s="1"/>
  <c r="K40" i="14"/>
  <c r="J67" i="77"/>
  <c r="K67" i="77" s="1"/>
  <c r="G67" i="76"/>
  <c r="H67" i="76" s="1"/>
  <c r="K67" i="76" s="1"/>
  <c r="J67" i="64"/>
  <c r="K67" i="64" s="1"/>
  <c r="G68" i="63"/>
  <c r="H68" i="63" s="1"/>
  <c r="K68" i="63" s="1"/>
  <c r="J67" i="49"/>
  <c r="K67" i="49" s="1"/>
  <c r="G67" i="14"/>
  <c r="H67" i="14" s="1"/>
  <c r="K67" i="14" s="1"/>
  <c r="J62" i="77"/>
  <c r="K62" i="77" s="1"/>
  <c r="G62" i="76"/>
  <c r="H62" i="76" s="1"/>
  <c r="K62" i="76" s="1"/>
  <c r="J62" i="64"/>
  <c r="K62" i="64" s="1"/>
  <c r="G63" i="63"/>
  <c r="H63" i="63" s="1"/>
  <c r="K63" i="63" s="1"/>
  <c r="G62" i="14"/>
  <c r="H62" i="14" s="1"/>
  <c r="K62" i="14" s="1"/>
  <c r="J62" i="49"/>
  <c r="K62" i="49" s="1"/>
  <c r="J59" i="77"/>
  <c r="K59" i="77" s="1"/>
  <c r="G59" i="76"/>
  <c r="H59" i="76" s="1"/>
  <c r="K59" i="76" s="1"/>
  <c r="J59" i="64"/>
  <c r="K59" i="64" s="1"/>
  <c r="G60" i="63"/>
  <c r="H60" i="63" s="1"/>
  <c r="K60" i="63" s="1"/>
  <c r="J59" i="49"/>
  <c r="K59" i="49" s="1"/>
  <c r="G59" i="14"/>
  <c r="H59" i="14" s="1"/>
  <c r="K59" i="14" s="1"/>
  <c r="N42" i="49"/>
  <c r="J69" i="77"/>
  <c r="K69" i="77" s="1"/>
  <c r="G69" i="76"/>
  <c r="H69" i="76" s="1"/>
  <c r="K69" i="76" s="1"/>
  <c r="J69" i="64"/>
  <c r="K69" i="64" s="1"/>
  <c r="G70" i="63"/>
  <c r="H70" i="63" s="1"/>
  <c r="K70" i="63" s="1"/>
  <c r="G69" i="14"/>
  <c r="H69" i="14" s="1"/>
  <c r="K69" i="14" s="1"/>
  <c r="J69" i="49"/>
  <c r="K69" i="49" s="1"/>
  <c r="H36" i="3"/>
  <c r="H33" i="3"/>
  <c r="F56" i="61"/>
  <c r="F56" i="73"/>
  <c r="F56" i="7"/>
  <c r="F66" i="61"/>
  <c r="F66" i="73"/>
  <c r="F66" i="7"/>
  <c r="F58" i="61"/>
  <c r="F58" i="73"/>
  <c r="F58" i="7"/>
  <c r="H38" i="3"/>
  <c r="D51" i="61"/>
  <c r="D51" i="73"/>
  <c r="D51" i="7"/>
  <c r="D47" i="73"/>
  <c r="D47" i="61"/>
  <c r="D47" i="7"/>
  <c r="Z22" i="2"/>
  <c r="AA22" i="2" s="1"/>
  <c r="AX39" i="1"/>
  <c r="J58" i="77"/>
  <c r="K58" i="77" s="1"/>
  <c r="G58" i="76"/>
  <c r="H58" i="76" s="1"/>
  <c r="K58" i="76" s="1"/>
  <c r="J58" i="64"/>
  <c r="K58" i="64" s="1"/>
  <c r="G59" i="63"/>
  <c r="H59" i="63" s="1"/>
  <c r="K59" i="63" s="1"/>
  <c r="G58" i="14"/>
  <c r="H58" i="14" s="1"/>
  <c r="K58" i="14" s="1"/>
  <c r="J58" i="49"/>
  <c r="K58" i="49" s="1"/>
  <c r="J57" i="77"/>
  <c r="K57" i="77" s="1"/>
  <c r="G57" i="76"/>
  <c r="H57" i="76" s="1"/>
  <c r="K57" i="76" s="1"/>
  <c r="J57" i="64"/>
  <c r="K57" i="64" s="1"/>
  <c r="G58" i="63"/>
  <c r="H58" i="63" s="1"/>
  <c r="K58" i="63" s="1"/>
  <c r="G57" i="14"/>
  <c r="H57" i="14" s="1"/>
  <c r="K57" i="14" s="1"/>
  <c r="J57" i="49"/>
  <c r="K57" i="49" s="1"/>
  <c r="F45" i="61"/>
  <c r="F45" i="73"/>
  <c r="F45" i="7"/>
  <c r="G45" i="7" s="1"/>
  <c r="I67" i="77"/>
  <c r="G58" i="77"/>
  <c r="I58" i="77" s="1"/>
  <c r="G58" i="64"/>
  <c r="I58" i="64" s="1"/>
  <c r="I58" i="61"/>
  <c r="O59" i="52"/>
  <c r="H58" i="73"/>
  <c r="H58" i="61"/>
  <c r="G58" i="49"/>
  <c r="I58" i="49" s="1"/>
  <c r="H58" i="7"/>
  <c r="M30" i="3"/>
  <c r="Q30" i="3" s="1"/>
  <c r="I58" i="73"/>
  <c r="I58" i="7"/>
  <c r="E45" i="76"/>
  <c r="K45" i="76" s="1"/>
  <c r="F45" i="76"/>
  <c r="L45" i="76" s="1"/>
  <c r="AY22" i="1"/>
  <c r="BC22" i="1" s="1"/>
  <c r="BF22" i="1" s="1"/>
  <c r="N20" i="73" s="1"/>
  <c r="O20" i="73" s="1"/>
  <c r="F53" i="61"/>
  <c r="F53" i="73"/>
  <c r="F53" i="7"/>
  <c r="J52" i="77"/>
  <c r="K52" i="77" s="1"/>
  <c r="G52" i="76"/>
  <c r="H52" i="76" s="1"/>
  <c r="K52" i="76" s="1"/>
  <c r="J52" i="64"/>
  <c r="K52" i="64" s="1"/>
  <c r="G53" i="63"/>
  <c r="H53" i="63" s="1"/>
  <c r="K53" i="63" s="1"/>
  <c r="J52" i="49"/>
  <c r="K52" i="49" s="1"/>
  <c r="G52" i="14"/>
  <c r="H52" i="14" s="1"/>
  <c r="K52" i="14" s="1"/>
  <c r="N30" i="2"/>
  <c r="N23" i="2"/>
  <c r="E41" i="61"/>
  <c r="E41" i="73"/>
  <c r="E41" i="7"/>
  <c r="E40" i="61"/>
  <c r="E40" i="73"/>
  <c r="AW42" i="1"/>
  <c r="AY42" i="1" s="1"/>
  <c r="BC42" i="1" s="1"/>
  <c r="BF42" i="1" s="1"/>
  <c r="N40" i="73" s="1"/>
  <c r="O40" i="73" s="1"/>
  <c r="E40" i="7"/>
  <c r="E37" i="61"/>
  <c r="E37" i="73"/>
  <c r="E37" i="7"/>
  <c r="AW39" i="1"/>
  <c r="AY39" i="1" s="1"/>
  <c r="BC39" i="1" s="1"/>
  <c r="BF39" i="1" s="1"/>
  <c r="N37" i="73" s="1"/>
  <c r="O37" i="73" s="1"/>
  <c r="E36" i="61"/>
  <c r="E36" i="73"/>
  <c r="E36" i="7"/>
  <c r="AW38" i="1"/>
  <c r="AY38" i="1" s="1"/>
  <c r="BC38" i="1" s="1"/>
  <c r="BF38" i="1" s="1"/>
  <c r="N36" i="73" s="1"/>
  <c r="O36" i="73" s="1"/>
  <c r="J33" i="77"/>
  <c r="K33" i="77" s="1"/>
  <c r="G33" i="76"/>
  <c r="H33" i="76" s="1"/>
  <c r="K33" i="76" s="1"/>
  <c r="J33" i="64"/>
  <c r="K33" i="64" s="1"/>
  <c r="G34" i="63"/>
  <c r="H34" i="63" s="1"/>
  <c r="K34" i="63" s="1"/>
  <c r="J33" i="49"/>
  <c r="K33" i="49" s="1"/>
  <c r="N33" i="49" s="1"/>
  <c r="G33" i="14"/>
  <c r="H33" i="14" s="1"/>
  <c r="K33" i="14" s="1"/>
  <c r="I31" i="77"/>
  <c r="E63" i="61"/>
  <c r="E63" i="73"/>
  <c r="E63" i="7"/>
  <c r="P35" i="3"/>
  <c r="E55" i="52"/>
  <c r="K55" i="52" s="1"/>
  <c r="L55" i="52" s="1"/>
  <c r="M55" i="52" s="1"/>
  <c r="K35" i="5" s="1"/>
  <c r="O35" i="5" s="1"/>
  <c r="F51" i="61"/>
  <c r="F51" i="73"/>
  <c r="F51" i="7"/>
  <c r="F32" i="61"/>
  <c r="F32" i="73"/>
  <c r="F32" i="7"/>
  <c r="AX30" i="1"/>
  <c r="BA30" i="1" s="1"/>
  <c r="F28" i="73"/>
  <c r="F28" i="61"/>
  <c r="F28" i="7"/>
  <c r="C26" i="61"/>
  <c r="C27" i="52"/>
  <c r="I27" i="52" s="1"/>
  <c r="C26" i="73"/>
  <c r="C26" i="7"/>
  <c r="AO28" i="1"/>
  <c r="C22" i="61"/>
  <c r="C22" i="73"/>
  <c r="C23" i="52"/>
  <c r="I23" i="52" s="1"/>
  <c r="C22" i="7"/>
  <c r="AO24" i="1"/>
  <c r="D16" i="61"/>
  <c r="D16" i="73"/>
  <c r="D16" i="7"/>
  <c r="BB18" i="1"/>
  <c r="BE18" i="1" s="1"/>
  <c r="N16" i="7" s="1"/>
  <c r="O16" i="7" s="1"/>
  <c r="G46" i="77"/>
  <c r="I46" i="77" s="1"/>
  <c r="G46" i="64"/>
  <c r="I46" i="64" s="1"/>
  <c r="I46" i="61"/>
  <c r="H46" i="61"/>
  <c r="H46" i="73"/>
  <c r="G46" i="49"/>
  <c r="I46" i="49" s="1"/>
  <c r="I46" i="73"/>
  <c r="O47" i="52"/>
  <c r="H46" i="7"/>
  <c r="T21" i="2"/>
  <c r="I46" i="7"/>
  <c r="C44" i="61"/>
  <c r="C45" i="52"/>
  <c r="I45" i="52" s="1"/>
  <c r="M45" i="52" s="1"/>
  <c r="C44" i="73"/>
  <c r="C44" i="7"/>
  <c r="AO46" i="1"/>
  <c r="AM44" i="1"/>
  <c r="AL44" i="1"/>
  <c r="I40" i="77"/>
  <c r="N40" i="77" s="1"/>
  <c r="H38" i="77"/>
  <c r="I38" i="77" s="1"/>
  <c r="H38" i="64"/>
  <c r="P38" i="61"/>
  <c r="P38" i="73"/>
  <c r="D39" i="52"/>
  <c r="J39" i="52" s="1"/>
  <c r="L39" i="52" s="1"/>
  <c r="H38" i="49"/>
  <c r="I38" i="49" s="1"/>
  <c r="P38" i="7"/>
  <c r="AU40" i="1"/>
  <c r="AP40" i="1"/>
  <c r="AK40" i="1"/>
  <c r="I37" i="77"/>
  <c r="N37" i="77" s="1"/>
  <c r="F35" i="61"/>
  <c r="F35" i="73"/>
  <c r="F35" i="7"/>
  <c r="H35" i="77"/>
  <c r="I35" i="77" s="1"/>
  <c r="H35" i="64"/>
  <c r="P35" i="61"/>
  <c r="P35" i="73"/>
  <c r="D36" i="52"/>
  <c r="J36" i="52" s="1"/>
  <c r="L36" i="52" s="1"/>
  <c r="M36" i="52" s="1"/>
  <c r="H35" i="49"/>
  <c r="I35" i="49" s="1"/>
  <c r="P35" i="7"/>
  <c r="AU37" i="1"/>
  <c r="AP37" i="1"/>
  <c r="AK37" i="1"/>
  <c r="D31" i="61"/>
  <c r="D31" i="73"/>
  <c r="D31" i="7"/>
  <c r="D27" i="73"/>
  <c r="D27" i="61"/>
  <c r="D27" i="7"/>
  <c r="E53" i="61"/>
  <c r="E53" i="73"/>
  <c r="E53" i="7"/>
  <c r="R28" i="2"/>
  <c r="I51" i="52"/>
  <c r="M51" i="52" s="1"/>
  <c r="E42" i="52"/>
  <c r="K42" i="52" s="1"/>
  <c r="L42" i="52" s="1"/>
  <c r="M42" i="52" s="1"/>
  <c r="AV43" i="1"/>
  <c r="AW43" i="1" s="1"/>
  <c r="AX43" i="1" s="1"/>
  <c r="I34" i="77"/>
  <c r="E31" i="52"/>
  <c r="K31" i="52" s="1"/>
  <c r="AV32" i="1"/>
  <c r="I23" i="49"/>
  <c r="E22" i="52"/>
  <c r="K22" i="52" s="1"/>
  <c r="L22" i="52" s="1"/>
  <c r="M22" i="52" s="1"/>
  <c r="AV23" i="1"/>
  <c r="E19" i="52"/>
  <c r="K19" i="52" s="1"/>
  <c r="AV20" i="1"/>
  <c r="I19" i="77"/>
  <c r="R24" i="2"/>
  <c r="J45" i="73"/>
  <c r="K45" i="73" s="1"/>
  <c r="L45" i="73" s="1"/>
  <c r="G45" i="73"/>
  <c r="I23" i="77"/>
  <c r="J17" i="77"/>
  <c r="K17" i="77" s="1"/>
  <c r="G17" i="76"/>
  <c r="H17" i="76" s="1"/>
  <c r="K17" i="76" s="1"/>
  <c r="J17" i="64"/>
  <c r="K17" i="64" s="1"/>
  <c r="G18" i="63"/>
  <c r="H18" i="63" s="1"/>
  <c r="K18" i="63" s="1"/>
  <c r="J17" i="49"/>
  <c r="K17" i="49" s="1"/>
  <c r="N17" i="49" s="1"/>
  <c r="G17" i="14"/>
  <c r="H17" i="14" s="1"/>
  <c r="K17" i="14" s="1"/>
  <c r="P13" i="7"/>
  <c r="AM14" i="1"/>
  <c r="AL14" i="1"/>
  <c r="AY7" i="1"/>
  <c r="BC7" i="1" s="1"/>
  <c r="BF7" i="1" s="1"/>
  <c r="N5" i="73" s="1"/>
  <c r="O5" i="73" s="1"/>
  <c r="I14" i="49"/>
  <c r="I10" i="49"/>
  <c r="AX10" i="1"/>
  <c r="BA10" i="1" s="1"/>
  <c r="AK23" i="1"/>
  <c r="F8" i="61"/>
  <c r="F8" i="73"/>
  <c r="F8" i="7"/>
  <c r="AK39" i="1"/>
  <c r="E29" i="61"/>
  <c r="E29" i="73"/>
  <c r="E29" i="7"/>
  <c r="AW31" i="1"/>
  <c r="AY31" i="1" s="1"/>
  <c r="BC31" i="1" s="1"/>
  <c r="BF31" i="1" s="1"/>
  <c r="N29" i="73" s="1"/>
  <c r="O29" i="73" s="1"/>
  <c r="P29" i="73"/>
  <c r="AK27" i="1"/>
  <c r="D23" i="61"/>
  <c r="D23" i="73"/>
  <c r="D23" i="7"/>
  <c r="H22" i="77"/>
  <c r="I22" i="77" s="1"/>
  <c r="H22" i="64"/>
  <c r="P22" i="61"/>
  <c r="D23" i="52"/>
  <c r="J23" i="52" s="1"/>
  <c r="P22" i="73"/>
  <c r="H22" i="49"/>
  <c r="I22" i="49" s="1"/>
  <c r="P22" i="7"/>
  <c r="AU24" i="1"/>
  <c r="AP24" i="1"/>
  <c r="AK24" i="1"/>
  <c r="D11" i="61"/>
  <c r="D11" i="73"/>
  <c r="D11" i="7"/>
  <c r="E10" i="52"/>
  <c r="K10" i="52" s="1"/>
  <c r="L10" i="52" s="1"/>
  <c r="M10" i="52" s="1"/>
  <c r="AV11" i="1"/>
  <c r="AW11" i="1" s="1"/>
  <c r="AK11" i="1"/>
  <c r="D3" i="61"/>
  <c r="D3" i="73"/>
  <c r="D3" i="7"/>
  <c r="BB5" i="1"/>
  <c r="BE5" i="1" s="1"/>
  <c r="D7" i="61"/>
  <c r="D7" i="73"/>
  <c r="D7" i="7"/>
  <c r="AM5" i="1"/>
  <c r="AL5" i="1"/>
  <c r="AM10" i="1"/>
  <c r="AL10" i="1"/>
  <c r="I3" i="77"/>
  <c r="N3" i="77" s="1"/>
  <c r="I9" i="77"/>
  <c r="N9" i="77" s="1"/>
  <c r="N60" i="49" l="1"/>
  <c r="X42" i="5"/>
  <c r="Y42" i="5" s="1"/>
  <c r="X38" i="5"/>
  <c r="Y38" i="5" s="1"/>
  <c r="X49" i="5"/>
  <c r="Y49" i="5" s="1"/>
  <c r="M54" i="52"/>
  <c r="K34" i="5" s="1"/>
  <c r="O34" i="5" s="1"/>
  <c r="O49" i="5"/>
  <c r="F55" i="7"/>
  <c r="G52" i="61"/>
  <c r="O44" i="5"/>
  <c r="F55" i="73"/>
  <c r="X45" i="5"/>
  <c r="Y45" i="5" s="1"/>
  <c r="N67" i="49"/>
  <c r="Q39" i="3"/>
  <c r="N47" i="5"/>
  <c r="X51" i="5"/>
  <c r="Z38" i="5"/>
  <c r="AA38" i="5" s="1"/>
  <c r="N40" i="5"/>
  <c r="N51" i="5"/>
  <c r="X39" i="5"/>
  <c r="Y39" i="5" s="1"/>
  <c r="N50" i="5"/>
  <c r="Y41" i="5"/>
  <c r="Z41" i="5"/>
  <c r="AA41" i="5" s="1"/>
  <c r="Y50" i="5"/>
  <c r="Z50" i="5"/>
  <c r="AA50" i="5" s="1"/>
  <c r="Y37" i="5"/>
  <c r="Z37" i="5"/>
  <c r="AA37" i="5" s="1"/>
  <c r="Y43" i="5"/>
  <c r="Z43" i="5"/>
  <c r="AA43" i="5" s="1"/>
  <c r="G45" i="61"/>
  <c r="M47" i="52"/>
  <c r="X36" i="5"/>
  <c r="X52" i="5"/>
  <c r="Z49" i="5"/>
  <c r="AA49" i="5" s="1"/>
  <c r="M35" i="52"/>
  <c r="AY15" i="1"/>
  <c r="BC15" i="1" s="1"/>
  <c r="BF15" i="1" s="1"/>
  <c r="N13" i="73" s="1"/>
  <c r="O13" i="73" s="1"/>
  <c r="M39" i="52"/>
  <c r="M44" i="52"/>
  <c r="N36" i="5"/>
  <c r="N52" i="5"/>
  <c r="O52" i="5"/>
  <c r="X35" i="5"/>
  <c r="X40" i="5"/>
  <c r="O51" i="5"/>
  <c r="N34" i="5"/>
  <c r="X48" i="5"/>
  <c r="N42" i="5"/>
  <c r="N44" i="5"/>
  <c r="N35" i="5"/>
  <c r="M50" i="52"/>
  <c r="K24" i="2" s="1"/>
  <c r="O24" i="2" s="1"/>
  <c r="G54" i="64"/>
  <c r="I54" i="64" s="1"/>
  <c r="Z45" i="5"/>
  <c r="AA45" i="5" s="1"/>
  <c r="Z46" i="5"/>
  <c r="AA46" i="5" s="1"/>
  <c r="Z47" i="5"/>
  <c r="AA47" i="5" s="1"/>
  <c r="Z44" i="5"/>
  <c r="AA44" i="5" s="1"/>
  <c r="M52" i="52"/>
  <c r="K26" i="2" s="1"/>
  <c r="O26" i="2" s="1"/>
  <c r="N46" i="5"/>
  <c r="Z42" i="5"/>
  <c r="AA42" i="5" s="1"/>
  <c r="N41" i="5"/>
  <c r="AX42" i="1"/>
  <c r="BA42" i="1" s="1"/>
  <c r="M45" i="76"/>
  <c r="N45" i="76" s="1"/>
  <c r="AY5" i="1"/>
  <c r="BC5" i="1" s="1"/>
  <c r="BF5" i="1" s="1"/>
  <c r="N3" i="73" s="1"/>
  <c r="P45" i="49"/>
  <c r="K22" i="2"/>
  <c r="O22" i="2" s="1"/>
  <c r="K23" i="2"/>
  <c r="O23" i="2" s="1"/>
  <c r="M49" i="52"/>
  <c r="N38" i="5"/>
  <c r="M26" i="52"/>
  <c r="N48" i="5"/>
  <c r="N39" i="5"/>
  <c r="N49" i="5"/>
  <c r="Z39" i="5"/>
  <c r="AA39" i="5" s="1"/>
  <c r="N45" i="5"/>
  <c r="N69" i="49"/>
  <c r="N59" i="49"/>
  <c r="N60" i="64"/>
  <c r="N68" i="49"/>
  <c r="P68" i="49" s="1"/>
  <c r="N68" i="77"/>
  <c r="P68" i="77" s="1"/>
  <c r="Q68" i="77" s="1"/>
  <c r="Q60" i="52"/>
  <c r="K40" i="5"/>
  <c r="O40" i="5" s="1"/>
  <c r="Q63" i="52"/>
  <c r="K43" i="5"/>
  <c r="O43" i="5" s="1"/>
  <c r="Q70" i="52"/>
  <c r="K50" i="5"/>
  <c r="O50" i="5" s="1"/>
  <c r="G53" i="7"/>
  <c r="I54" i="73"/>
  <c r="Q68" i="52"/>
  <c r="N69" i="64"/>
  <c r="M57" i="52"/>
  <c r="E28" i="3" s="1"/>
  <c r="I28" i="3" s="1"/>
  <c r="N58" i="64"/>
  <c r="M56" i="52"/>
  <c r="K36" i="5" s="1"/>
  <c r="O36" i="5" s="1"/>
  <c r="L54" i="77"/>
  <c r="M54" i="77" s="1"/>
  <c r="O54" i="77" s="1"/>
  <c r="H54" i="61"/>
  <c r="H52" i="73"/>
  <c r="T33" i="5"/>
  <c r="X33" i="5" s="1"/>
  <c r="N33" i="5"/>
  <c r="I54" i="61"/>
  <c r="I52" i="61"/>
  <c r="O55" i="52"/>
  <c r="Q55" i="52" s="1"/>
  <c r="H54" i="7"/>
  <c r="H52" i="7"/>
  <c r="H52" i="61"/>
  <c r="J52" i="61" s="1"/>
  <c r="K52" i="61" s="1"/>
  <c r="L52" i="61" s="1"/>
  <c r="I52" i="7"/>
  <c r="I52" i="73"/>
  <c r="G52" i="64"/>
  <c r="I52" i="64" s="1"/>
  <c r="N52" i="64" s="1"/>
  <c r="G52" i="49"/>
  <c r="I52" i="49" s="1"/>
  <c r="N52" i="49" s="1"/>
  <c r="O53" i="52"/>
  <c r="Q53" i="52" s="1"/>
  <c r="L23" i="52"/>
  <c r="M23" i="52" s="1"/>
  <c r="K25" i="2"/>
  <c r="Q59" i="52"/>
  <c r="Q48" i="52"/>
  <c r="N57" i="64"/>
  <c r="N58" i="49"/>
  <c r="N56" i="64"/>
  <c r="I54" i="7"/>
  <c r="H54" i="73"/>
  <c r="G54" i="77"/>
  <c r="I54" i="77" s="1"/>
  <c r="G54" i="49"/>
  <c r="I54" i="49" s="1"/>
  <c r="Q70" i="61"/>
  <c r="Q71" i="61" s="1"/>
  <c r="Q70" i="73"/>
  <c r="Q71" i="73" s="1"/>
  <c r="Q70" i="7"/>
  <c r="Q71" i="7" s="1"/>
  <c r="N56" i="49"/>
  <c r="N56" i="77"/>
  <c r="N58" i="77"/>
  <c r="N59" i="77"/>
  <c r="N62" i="64"/>
  <c r="Q40" i="3"/>
  <c r="R40" i="3" s="1"/>
  <c r="N68" i="64"/>
  <c r="P68" i="64" s="1"/>
  <c r="Q68" i="64" s="1"/>
  <c r="Q28" i="3"/>
  <c r="R28" i="3" s="1"/>
  <c r="N64" i="49"/>
  <c r="N67" i="77"/>
  <c r="Q61" i="52"/>
  <c r="Q69" i="52"/>
  <c r="N59" i="64"/>
  <c r="N67" i="64"/>
  <c r="N63" i="64"/>
  <c r="Q65" i="52"/>
  <c r="N64" i="77"/>
  <c r="Q32" i="3"/>
  <c r="R32" i="3" s="1"/>
  <c r="N66" i="64"/>
  <c r="G9" i="64"/>
  <c r="I9" i="64" s="1"/>
  <c r="N9" i="64" s="1"/>
  <c r="AH11" i="1"/>
  <c r="AN11" i="1" s="1"/>
  <c r="L53" i="77"/>
  <c r="M53" i="77" s="1"/>
  <c r="O53" i="77" s="1"/>
  <c r="I53" i="76"/>
  <c r="J53" i="76" s="1"/>
  <c r="L53" i="76" s="1"/>
  <c r="M53" i="76" s="1"/>
  <c r="N53" i="76" s="1"/>
  <c r="L53" i="64"/>
  <c r="M53" i="64" s="1"/>
  <c r="O53" i="64" s="1"/>
  <c r="I54" i="63"/>
  <c r="J54" i="63" s="1"/>
  <c r="L54" i="63" s="1"/>
  <c r="M54" i="63" s="1"/>
  <c r="N54" i="63" s="1"/>
  <c r="L53" i="49"/>
  <c r="M53" i="49" s="1"/>
  <c r="O53" i="49" s="1"/>
  <c r="I53" i="14"/>
  <c r="J53" i="14" s="1"/>
  <c r="L53" i="14" s="1"/>
  <c r="G24" i="64"/>
  <c r="I24" i="64" s="1"/>
  <c r="N24" i="64" s="1"/>
  <c r="AH26" i="1"/>
  <c r="BA7" i="1"/>
  <c r="BB7" i="1"/>
  <c r="BE7" i="1" s="1"/>
  <c r="N5" i="7" s="1"/>
  <c r="O5" i="7" s="1"/>
  <c r="K33" i="5"/>
  <c r="O33" i="5" s="1"/>
  <c r="K27" i="2"/>
  <c r="O27" i="2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N13" i="7" s="1"/>
  <c r="O13" i="7" s="1"/>
  <c r="BA34" i="1"/>
  <c r="BB34" i="1"/>
  <c r="BE34" i="1" s="1"/>
  <c r="N32" i="7" s="1"/>
  <c r="O32" i="7" s="1"/>
  <c r="G41" i="64"/>
  <c r="I41" i="64" s="1"/>
  <c r="N41" i="64" s="1"/>
  <c r="AH43" i="1"/>
  <c r="AY11" i="1"/>
  <c r="BC11" i="1" s="1"/>
  <c r="BF11" i="1" s="1"/>
  <c r="N9" i="73" s="1"/>
  <c r="O9" i="73" s="1"/>
  <c r="AX11" i="1"/>
  <c r="G21" i="64"/>
  <c r="I21" i="64" s="1"/>
  <c r="AH23" i="1"/>
  <c r="AN23" i="1" s="1"/>
  <c r="K29" i="2"/>
  <c r="O29" i="2" s="1"/>
  <c r="BA43" i="1"/>
  <c r="BB43" i="1"/>
  <c r="BE43" i="1" s="1"/>
  <c r="N41" i="7" s="1"/>
  <c r="O41" i="7" s="1"/>
  <c r="G13" i="64"/>
  <c r="I13" i="64" s="1"/>
  <c r="AH15" i="1"/>
  <c r="G27" i="64"/>
  <c r="I27" i="64" s="1"/>
  <c r="AH29" i="1"/>
  <c r="E29" i="3"/>
  <c r="I29" i="3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N20" i="7" s="1"/>
  <c r="O20" i="7" s="1"/>
  <c r="AX27" i="1"/>
  <c r="AY27" i="1"/>
  <c r="BC27" i="1" s="1"/>
  <c r="BF27" i="1" s="1"/>
  <c r="N25" i="73" s="1"/>
  <c r="O25" i="73" s="1"/>
  <c r="E35" i="3"/>
  <c r="I35" i="3" s="1"/>
  <c r="G20" i="64"/>
  <c r="I20" i="64" s="1"/>
  <c r="N20" i="64" s="1"/>
  <c r="AH22" i="1"/>
  <c r="AM23" i="1"/>
  <c r="AL23" i="1"/>
  <c r="AM40" i="1"/>
  <c r="AL40" i="1"/>
  <c r="G16" i="61"/>
  <c r="G36" i="64"/>
  <c r="I36" i="64" s="1"/>
  <c r="N36" i="64" s="1"/>
  <c r="AH38" i="1"/>
  <c r="BA39" i="1"/>
  <c r="BB39" i="1"/>
  <c r="BE39" i="1" s="1"/>
  <c r="N37" i="7" s="1"/>
  <c r="O37" i="7" s="1"/>
  <c r="G47" i="61"/>
  <c r="J47" i="61"/>
  <c r="K47" i="61" s="1"/>
  <c r="L47" i="61" s="1"/>
  <c r="G51" i="73"/>
  <c r="G66" i="7"/>
  <c r="J66" i="7"/>
  <c r="K66" i="7" s="1"/>
  <c r="L66" i="7" s="1"/>
  <c r="BA8" i="1"/>
  <c r="BB8" i="1"/>
  <c r="BE8" i="1" s="1"/>
  <c r="N6" i="7" s="1"/>
  <c r="O6" i="7" s="1"/>
  <c r="J5" i="7"/>
  <c r="K5" i="7" s="1"/>
  <c r="L5" i="7" s="1"/>
  <c r="G5" i="7"/>
  <c r="G3" i="64"/>
  <c r="I3" i="64" s="1"/>
  <c r="N3" i="64" s="1"/>
  <c r="AH5" i="1"/>
  <c r="G23" i="64"/>
  <c r="I23" i="64" s="1"/>
  <c r="AH25" i="1"/>
  <c r="L16" i="49"/>
  <c r="M16" i="49" s="1"/>
  <c r="O16" i="49" s="1"/>
  <c r="I16" i="14"/>
  <c r="J16" i="14" s="1"/>
  <c r="L16" i="14" s="1"/>
  <c r="J8" i="73"/>
  <c r="K8" i="73" s="1"/>
  <c r="L8" i="73" s="1"/>
  <c r="G8" i="73"/>
  <c r="J45" i="7"/>
  <c r="K45" i="7" s="1"/>
  <c r="L45" i="7" s="1"/>
  <c r="L24" i="77"/>
  <c r="M24" i="77" s="1"/>
  <c r="O24" i="77" s="1"/>
  <c r="P24" i="77" s="1"/>
  <c r="I24" i="76"/>
  <c r="J24" i="76" s="1"/>
  <c r="L24" i="76" s="1"/>
  <c r="F17" i="61"/>
  <c r="F17" i="73"/>
  <c r="J17" i="73" s="1"/>
  <c r="K17" i="73" s="1"/>
  <c r="L17" i="73" s="1"/>
  <c r="F17" i="7"/>
  <c r="F26" i="73"/>
  <c r="F26" i="7"/>
  <c r="F26" i="61"/>
  <c r="F29" i="61"/>
  <c r="G29" i="61" s="1"/>
  <c r="F29" i="73"/>
  <c r="J29" i="73" s="1"/>
  <c r="K29" i="73" s="1"/>
  <c r="L29" i="73" s="1"/>
  <c r="F29" i="7"/>
  <c r="J29" i="7" s="1"/>
  <c r="K29" i="7" s="1"/>
  <c r="L29" i="7" s="1"/>
  <c r="AL33" i="1"/>
  <c r="AN33" i="1"/>
  <c r="AM33" i="1"/>
  <c r="E34" i="61"/>
  <c r="E34" i="73"/>
  <c r="E34" i="7"/>
  <c r="AW36" i="1"/>
  <c r="N62" i="49"/>
  <c r="G16" i="64"/>
  <c r="I16" i="64" s="1"/>
  <c r="N16" i="64" s="1"/>
  <c r="AH18" i="1"/>
  <c r="G24" i="61"/>
  <c r="AX38" i="1"/>
  <c r="Y30" i="2"/>
  <c r="Z30" i="2"/>
  <c r="AA30" i="2" s="1"/>
  <c r="G61" i="73"/>
  <c r="J61" i="73"/>
  <c r="K61" i="73" s="1"/>
  <c r="L61" i="73" s="1"/>
  <c r="G69" i="73"/>
  <c r="J69" i="73"/>
  <c r="K69" i="73" s="1"/>
  <c r="L69" i="73" s="1"/>
  <c r="J68" i="73"/>
  <c r="K68" i="73" s="1"/>
  <c r="L68" i="73" s="1"/>
  <c r="G68" i="73"/>
  <c r="E7" i="61"/>
  <c r="E7" i="73"/>
  <c r="E7" i="7"/>
  <c r="AW9" i="1"/>
  <c r="L8" i="52"/>
  <c r="M8" i="52" s="1"/>
  <c r="J4" i="77"/>
  <c r="K4" i="77" s="1"/>
  <c r="G4" i="76"/>
  <c r="H4" i="76" s="1"/>
  <c r="K4" i="76" s="1"/>
  <c r="J4" i="64"/>
  <c r="K4" i="64" s="1"/>
  <c r="G5" i="63"/>
  <c r="H5" i="63" s="1"/>
  <c r="K5" i="63" s="1"/>
  <c r="J4" i="49"/>
  <c r="K4" i="49" s="1"/>
  <c r="N4" i="49" s="1"/>
  <c r="G4" i="14"/>
  <c r="H4" i="14" s="1"/>
  <c r="K4" i="14" s="1"/>
  <c r="AL13" i="1"/>
  <c r="AN13" i="1"/>
  <c r="AM13" i="1"/>
  <c r="E15" i="61"/>
  <c r="E15" i="73"/>
  <c r="G15" i="73" s="1"/>
  <c r="E15" i="7"/>
  <c r="AW17" i="1"/>
  <c r="N17" i="77"/>
  <c r="L20" i="49"/>
  <c r="M20" i="49" s="1"/>
  <c r="O20" i="49" s="1"/>
  <c r="P20" i="49" s="1"/>
  <c r="I20" i="14"/>
  <c r="J20" i="14" s="1"/>
  <c r="L20" i="14" s="1"/>
  <c r="M20" i="14" s="1"/>
  <c r="N20" i="14" s="1"/>
  <c r="J19" i="77"/>
  <c r="K19" i="77" s="1"/>
  <c r="G19" i="76"/>
  <c r="H19" i="76" s="1"/>
  <c r="K19" i="76" s="1"/>
  <c r="J19" i="64"/>
  <c r="K19" i="64" s="1"/>
  <c r="G20" i="63"/>
  <c r="H20" i="63" s="1"/>
  <c r="K20" i="63" s="1"/>
  <c r="G19" i="14"/>
  <c r="H19" i="14" s="1"/>
  <c r="K19" i="14" s="1"/>
  <c r="J19" i="49"/>
  <c r="K19" i="49" s="1"/>
  <c r="G13" i="76"/>
  <c r="H13" i="76" s="1"/>
  <c r="K13" i="76" s="1"/>
  <c r="J13" i="77"/>
  <c r="K13" i="77" s="1"/>
  <c r="J13" i="64"/>
  <c r="K13" i="64" s="1"/>
  <c r="G14" i="63"/>
  <c r="H14" i="63" s="1"/>
  <c r="K14" i="63" s="1"/>
  <c r="J13" i="49"/>
  <c r="K13" i="49" s="1"/>
  <c r="N13" i="49" s="1"/>
  <c r="G13" i="14"/>
  <c r="H13" i="14" s="1"/>
  <c r="K13" i="14" s="1"/>
  <c r="J15" i="73"/>
  <c r="K15" i="73" s="1"/>
  <c r="L15" i="73" s="1"/>
  <c r="J27" i="77"/>
  <c r="K27" i="77" s="1"/>
  <c r="N27" i="77" s="1"/>
  <c r="G27" i="76"/>
  <c r="H27" i="76" s="1"/>
  <c r="K27" i="76" s="1"/>
  <c r="J27" i="64"/>
  <c r="K27" i="64" s="1"/>
  <c r="G28" i="63"/>
  <c r="H28" i="63" s="1"/>
  <c r="K28" i="63" s="1"/>
  <c r="G27" i="14"/>
  <c r="H27" i="14" s="1"/>
  <c r="K27" i="14" s="1"/>
  <c r="J27" i="49"/>
  <c r="K27" i="49" s="1"/>
  <c r="N27" i="49" s="1"/>
  <c r="G46" i="76"/>
  <c r="H46" i="76" s="1"/>
  <c r="K46" i="76" s="1"/>
  <c r="J46" i="77"/>
  <c r="K46" i="77" s="1"/>
  <c r="J46" i="64"/>
  <c r="K46" i="64" s="1"/>
  <c r="G47" i="63"/>
  <c r="H47" i="63" s="1"/>
  <c r="K47" i="63" s="1"/>
  <c r="J46" i="49"/>
  <c r="K46" i="49" s="1"/>
  <c r="G46" i="14"/>
  <c r="H46" i="14" s="1"/>
  <c r="K46" i="14" s="1"/>
  <c r="J30" i="77"/>
  <c r="K30" i="77" s="1"/>
  <c r="N30" i="77" s="1"/>
  <c r="G30" i="76"/>
  <c r="H30" i="76" s="1"/>
  <c r="K30" i="76" s="1"/>
  <c r="J30" i="64"/>
  <c r="K30" i="64" s="1"/>
  <c r="G31" i="63"/>
  <c r="H31" i="63" s="1"/>
  <c r="K31" i="63" s="1"/>
  <c r="J30" i="49"/>
  <c r="K30" i="49" s="1"/>
  <c r="N30" i="49" s="1"/>
  <c r="G30" i="14"/>
  <c r="H30" i="14" s="1"/>
  <c r="K30" i="14" s="1"/>
  <c r="G28" i="7"/>
  <c r="J28" i="7"/>
  <c r="K28" i="7" s="1"/>
  <c r="L28" i="7" s="1"/>
  <c r="G32" i="7"/>
  <c r="J32" i="7"/>
  <c r="K32" i="7" s="1"/>
  <c r="L32" i="7" s="1"/>
  <c r="D38" i="61"/>
  <c r="D38" i="73"/>
  <c r="D38" i="7"/>
  <c r="J44" i="77"/>
  <c r="K44" i="77" s="1"/>
  <c r="N44" i="77" s="1"/>
  <c r="G44" i="76"/>
  <c r="H44" i="76" s="1"/>
  <c r="K44" i="76" s="1"/>
  <c r="J44" i="64"/>
  <c r="K44" i="64" s="1"/>
  <c r="G45" i="63"/>
  <c r="H45" i="63" s="1"/>
  <c r="K45" i="63" s="1"/>
  <c r="J44" i="49"/>
  <c r="K44" i="49" s="1"/>
  <c r="G44" i="14"/>
  <c r="H44" i="14" s="1"/>
  <c r="K44" i="14" s="1"/>
  <c r="G53" i="61"/>
  <c r="J55" i="77"/>
  <c r="K55" i="77" s="1"/>
  <c r="G55" i="76"/>
  <c r="H55" i="76" s="1"/>
  <c r="K55" i="76" s="1"/>
  <c r="J55" i="64"/>
  <c r="K55" i="64" s="1"/>
  <c r="G56" i="63"/>
  <c r="H56" i="63" s="1"/>
  <c r="K56" i="63" s="1"/>
  <c r="J55" i="49"/>
  <c r="K55" i="49" s="1"/>
  <c r="G55" i="14"/>
  <c r="H55" i="14" s="1"/>
  <c r="K55" i="14" s="1"/>
  <c r="I54" i="76"/>
  <c r="J54" i="76" s="1"/>
  <c r="L54" i="76" s="1"/>
  <c r="L54" i="64"/>
  <c r="M54" i="64" s="1"/>
  <c r="O54" i="64" s="1"/>
  <c r="I55" i="63"/>
  <c r="J55" i="63" s="1"/>
  <c r="L55" i="63" s="1"/>
  <c r="I54" i="14"/>
  <c r="J54" i="14" s="1"/>
  <c r="L54" i="14" s="1"/>
  <c r="L32" i="49"/>
  <c r="M32" i="49" s="1"/>
  <c r="O32" i="49" s="1"/>
  <c r="I32" i="14"/>
  <c r="J32" i="14" s="1"/>
  <c r="L32" i="14" s="1"/>
  <c r="M32" i="14" s="1"/>
  <c r="N32" i="14" s="1"/>
  <c r="K46" i="63"/>
  <c r="S39" i="3"/>
  <c r="T39" i="3" s="1"/>
  <c r="R39" i="3"/>
  <c r="K21" i="2"/>
  <c r="G62" i="73"/>
  <c r="J62" i="73"/>
  <c r="K62" i="73" s="1"/>
  <c r="L62" i="73" s="1"/>
  <c r="J67" i="73"/>
  <c r="K67" i="73" s="1"/>
  <c r="L67" i="73" s="1"/>
  <c r="G67" i="73"/>
  <c r="G57" i="73"/>
  <c r="J57" i="73"/>
  <c r="K57" i="73" s="1"/>
  <c r="L57" i="73" s="1"/>
  <c r="Q62" i="52"/>
  <c r="N61" i="77"/>
  <c r="E37" i="3"/>
  <c r="I37" i="3" s="1"/>
  <c r="J65" i="61"/>
  <c r="K65" i="61" s="1"/>
  <c r="L65" i="61" s="1"/>
  <c r="G65" i="61"/>
  <c r="L6" i="77"/>
  <c r="M6" i="77" s="1"/>
  <c r="O6" i="77" s="1"/>
  <c r="I6" i="76"/>
  <c r="J6" i="76" s="1"/>
  <c r="L6" i="76" s="1"/>
  <c r="N6" i="77"/>
  <c r="J14" i="77"/>
  <c r="K14" i="77" s="1"/>
  <c r="G14" i="76"/>
  <c r="H14" i="76" s="1"/>
  <c r="K14" i="76" s="1"/>
  <c r="J14" i="64"/>
  <c r="K14" i="64" s="1"/>
  <c r="G15" i="63"/>
  <c r="H15" i="63" s="1"/>
  <c r="K15" i="63" s="1"/>
  <c r="J14" i="49"/>
  <c r="K14" i="49" s="1"/>
  <c r="N14" i="49" s="1"/>
  <c r="G14" i="14"/>
  <c r="H14" i="14" s="1"/>
  <c r="K14" i="14" s="1"/>
  <c r="N14" i="77"/>
  <c r="J23" i="77"/>
  <c r="K23" i="77" s="1"/>
  <c r="N23" i="77" s="1"/>
  <c r="G23" i="76"/>
  <c r="H23" i="76" s="1"/>
  <c r="K23" i="76" s="1"/>
  <c r="J23" i="64"/>
  <c r="K23" i="64" s="1"/>
  <c r="G24" i="63"/>
  <c r="H24" i="63" s="1"/>
  <c r="K24" i="63" s="1"/>
  <c r="G23" i="14"/>
  <c r="H23" i="14" s="1"/>
  <c r="K23" i="14" s="1"/>
  <c r="J23" i="49"/>
  <c r="K23" i="49" s="1"/>
  <c r="J6" i="7"/>
  <c r="K6" i="7" s="1"/>
  <c r="L6" i="7" s="1"/>
  <c r="AM20" i="1"/>
  <c r="AL20" i="1"/>
  <c r="J21" i="77"/>
  <c r="K21" i="77" s="1"/>
  <c r="N21" i="77" s="1"/>
  <c r="G21" i="76"/>
  <c r="H21" i="76" s="1"/>
  <c r="K21" i="76" s="1"/>
  <c r="J21" i="64"/>
  <c r="K21" i="64" s="1"/>
  <c r="G22" i="63"/>
  <c r="H22" i="63" s="1"/>
  <c r="K22" i="63" s="1"/>
  <c r="J21" i="49"/>
  <c r="K21" i="49" s="1"/>
  <c r="N21" i="49" s="1"/>
  <c r="G21" i="14"/>
  <c r="H21" i="14" s="1"/>
  <c r="K21" i="14" s="1"/>
  <c r="J12" i="73"/>
  <c r="K12" i="73" s="1"/>
  <c r="L12" i="73" s="1"/>
  <c r="G12" i="73"/>
  <c r="P16" i="49"/>
  <c r="AY8" i="1"/>
  <c r="BC8" i="1" s="1"/>
  <c r="BF8" i="1" s="1"/>
  <c r="N6" i="73" s="1"/>
  <c r="O6" i="73" s="1"/>
  <c r="F22" i="61"/>
  <c r="F22" i="73"/>
  <c r="F22" i="7"/>
  <c r="J39" i="77"/>
  <c r="K39" i="77" s="1"/>
  <c r="G39" i="76"/>
  <c r="H39" i="76" s="1"/>
  <c r="K39" i="76" s="1"/>
  <c r="J39" i="64"/>
  <c r="K39" i="64" s="1"/>
  <c r="G40" i="63"/>
  <c r="H40" i="63" s="1"/>
  <c r="K40" i="63" s="1"/>
  <c r="G39" i="14"/>
  <c r="H39" i="14" s="1"/>
  <c r="K39" i="14" s="1"/>
  <c r="J39" i="49"/>
  <c r="K39" i="49" s="1"/>
  <c r="G49" i="77"/>
  <c r="I49" i="77" s="1"/>
  <c r="G49" i="64"/>
  <c r="I49" i="64" s="1"/>
  <c r="I49" i="61"/>
  <c r="O50" i="52"/>
  <c r="Q50" i="52" s="1"/>
  <c r="H49" i="61"/>
  <c r="I49" i="73"/>
  <c r="G49" i="49"/>
  <c r="I49" i="49" s="1"/>
  <c r="I49" i="7"/>
  <c r="H49" i="7"/>
  <c r="T24" i="2"/>
  <c r="X24" i="2" s="1"/>
  <c r="H49" i="73"/>
  <c r="G36" i="61"/>
  <c r="G40" i="73"/>
  <c r="J40" i="73"/>
  <c r="K40" i="73" s="1"/>
  <c r="L40" i="73" s="1"/>
  <c r="G53" i="73"/>
  <c r="L36" i="49"/>
  <c r="M36" i="49" s="1"/>
  <c r="O36" i="49" s="1"/>
  <c r="I36" i="14"/>
  <c r="J36" i="14" s="1"/>
  <c r="L36" i="14" s="1"/>
  <c r="M36" i="14" s="1"/>
  <c r="N36" i="14" s="1"/>
  <c r="AY34" i="1"/>
  <c r="BC34" i="1" s="1"/>
  <c r="BF34" i="1" s="1"/>
  <c r="N32" i="73" s="1"/>
  <c r="O32" i="73" s="1"/>
  <c r="M69" i="63"/>
  <c r="N69" i="63" s="1"/>
  <c r="Q58" i="52"/>
  <c r="N57" i="77"/>
  <c r="Q66" i="52"/>
  <c r="N65" i="77"/>
  <c r="S31" i="3"/>
  <c r="T31" i="3" s="1"/>
  <c r="R31" i="3"/>
  <c r="E34" i="3"/>
  <c r="I34" i="3" s="1"/>
  <c r="Q64" i="52"/>
  <c r="N66" i="49"/>
  <c r="L69" i="77"/>
  <c r="M69" i="77" s="1"/>
  <c r="O69" i="77" s="1"/>
  <c r="I69" i="76"/>
  <c r="J69" i="76" s="1"/>
  <c r="L69" i="76" s="1"/>
  <c r="M69" i="76" s="1"/>
  <c r="N69" i="76" s="1"/>
  <c r="L69" i="64"/>
  <c r="M69" i="64" s="1"/>
  <c r="O69" i="64" s="1"/>
  <c r="I70" i="63"/>
  <c r="J70" i="63" s="1"/>
  <c r="L70" i="63" s="1"/>
  <c r="M70" i="63" s="1"/>
  <c r="N70" i="63" s="1"/>
  <c r="L69" i="49"/>
  <c r="M69" i="49" s="1"/>
  <c r="O69" i="49" s="1"/>
  <c r="P69" i="49" s="1"/>
  <c r="I69" i="14"/>
  <c r="J69" i="14" s="1"/>
  <c r="L69" i="14" s="1"/>
  <c r="M69" i="14" s="1"/>
  <c r="N69" i="14" s="1"/>
  <c r="J3" i="73"/>
  <c r="K3" i="73" s="1"/>
  <c r="L3" i="73" s="1"/>
  <c r="G3" i="73"/>
  <c r="I3" i="14"/>
  <c r="J3" i="14" s="1"/>
  <c r="L3" i="14" s="1"/>
  <c r="M3" i="14" s="1"/>
  <c r="N3" i="14" s="1"/>
  <c r="L3" i="49"/>
  <c r="M3" i="49" s="1"/>
  <c r="O3" i="49" s="1"/>
  <c r="G3" i="61"/>
  <c r="J22" i="77"/>
  <c r="K22" i="77" s="1"/>
  <c r="G22" i="76"/>
  <c r="H22" i="76" s="1"/>
  <c r="K22" i="76" s="1"/>
  <c r="J22" i="64"/>
  <c r="K22" i="64" s="1"/>
  <c r="G23" i="63"/>
  <c r="H23" i="63" s="1"/>
  <c r="K23" i="63" s="1"/>
  <c r="J22" i="49"/>
  <c r="K22" i="49" s="1"/>
  <c r="N22" i="49" s="1"/>
  <c r="G22" i="14"/>
  <c r="H22" i="14" s="1"/>
  <c r="K22" i="14" s="1"/>
  <c r="AN39" i="1"/>
  <c r="AM39" i="1"/>
  <c r="AL39" i="1"/>
  <c r="E35" i="61"/>
  <c r="E35" i="73"/>
  <c r="E35" i="7"/>
  <c r="G35" i="7" s="1"/>
  <c r="AW37" i="1"/>
  <c r="L3" i="77"/>
  <c r="M3" i="77" s="1"/>
  <c r="O3" i="77" s="1"/>
  <c r="P3" i="77" s="1"/>
  <c r="I3" i="76"/>
  <c r="J3" i="76" s="1"/>
  <c r="L3" i="76" s="1"/>
  <c r="M3" i="76" s="1"/>
  <c r="N3" i="76" s="1"/>
  <c r="AM11" i="1"/>
  <c r="AL11" i="1"/>
  <c r="E22" i="61"/>
  <c r="E22" i="73"/>
  <c r="E22" i="7"/>
  <c r="AW24" i="1"/>
  <c r="G15" i="64"/>
  <c r="I15" i="64" s="1"/>
  <c r="AH17" i="1"/>
  <c r="F21" i="61"/>
  <c r="F21" i="7"/>
  <c r="F21" i="73"/>
  <c r="J21" i="73" s="1"/>
  <c r="K21" i="73" s="1"/>
  <c r="L21" i="73" s="1"/>
  <c r="J38" i="77"/>
  <c r="K38" i="77" s="1"/>
  <c r="N38" i="77" s="1"/>
  <c r="G38" i="76"/>
  <c r="H38" i="76" s="1"/>
  <c r="K38" i="76" s="1"/>
  <c r="J38" i="64"/>
  <c r="K38" i="64" s="1"/>
  <c r="G39" i="63"/>
  <c r="H39" i="63" s="1"/>
  <c r="K39" i="63" s="1"/>
  <c r="J38" i="49"/>
  <c r="K38" i="49" s="1"/>
  <c r="N38" i="49" s="1"/>
  <c r="G38" i="14"/>
  <c r="H38" i="14" s="1"/>
  <c r="K38" i="14" s="1"/>
  <c r="I42" i="14"/>
  <c r="J42" i="14" s="1"/>
  <c r="L42" i="14" s="1"/>
  <c r="L42" i="49"/>
  <c r="M42" i="49" s="1"/>
  <c r="O42" i="49" s="1"/>
  <c r="N46" i="49"/>
  <c r="N46" i="64"/>
  <c r="S17" i="63"/>
  <c r="S16" i="14"/>
  <c r="D22" i="61"/>
  <c r="D22" i="73"/>
  <c r="D22" i="7"/>
  <c r="F54" i="61"/>
  <c r="G54" i="61" s="1"/>
  <c r="F54" i="73"/>
  <c r="F54" i="7"/>
  <c r="G54" i="7" s="1"/>
  <c r="J63" i="7"/>
  <c r="K63" i="7" s="1"/>
  <c r="L63" i="7" s="1"/>
  <c r="G63" i="7"/>
  <c r="G47" i="73"/>
  <c r="J47" i="73"/>
  <c r="K47" i="73" s="1"/>
  <c r="L47" i="73" s="1"/>
  <c r="G51" i="61"/>
  <c r="L66" i="77"/>
  <c r="M66" i="77" s="1"/>
  <c r="O66" i="77" s="1"/>
  <c r="I66" i="76"/>
  <c r="J66" i="76" s="1"/>
  <c r="L66" i="76" s="1"/>
  <c r="M66" i="76" s="1"/>
  <c r="N66" i="76" s="1"/>
  <c r="L66" i="64"/>
  <c r="M66" i="64" s="1"/>
  <c r="O66" i="64" s="1"/>
  <c r="P66" i="64" s="1"/>
  <c r="I67" i="63"/>
  <c r="J67" i="63" s="1"/>
  <c r="L67" i="63" s="1"/>
  <c r="M67" i="63" s="1"/>
  <c r="N67" i="63" s="1"/>
  <c r="L66" i="49"/>
  <c r="M66" i="49" s="1"/>
  <c r="O66" i="49" s="1"/>
  <c r="I66" i="14"/>
  <c r="J66" i="14" s="1"/>
  <c r="L66" i="14" s="1"/>
  <c r="M66" i="14" s="1"/>
  <c r="N66" i="14" s="1"/>
  <c r="G58" i="7"/>
  <c r="J58" i="7"/>
  <c r="K58" i="7" s="1"/>
  <c r="L58" i="7" s="1"/>
  <c r="J66" i="73"/>
  <c r="K66" i="73" s="1"/>
  <c r="L66" i="73" s="1"/>
  <c r="G66" i="73"/>
  <c r="L64" i="77"/>
  <c r="M64" i="77" s="1"/>
  <c r="O64" i="77" s="1"/>
  <c r="I64" i="76"/>
  <c r="J64" i="76" s="1"/>
  <c r="L64" i="76" s="1"/>
  <c r="M64" i="76" s="1"/>
  <c r="N64" i="76" s="1"/>
  <c r="L64" i="64"/>
  <c r="M64" i="64" s="1"/>
  <c r="O64" i="64" s="1"/>
  <c r="I65" i="63"/>
  <c r="J65" i="63" s="1"/>
  <c r="L65" i="63" s="1"/>
  <c r="M65" i="63" s="1"/>
  <c r="N65" i="63" s="1"/>
  <c r="L64" i="49"/>
  <c r="M64" i="49" s="1"/>
  <c r="O64" i="49" s="1"/>
  <c r="I64" i="14"/>
  <c r="J64" i="14" s="1"/>
  <c r="L64" i="14" s="1"/>
  <c r="M64" i="14" s="1"/>
  <c r="N64" i="14" s="1"/>
  <c r="P42" i="49"/>
  <c r="J5" i="73"/>
  <c r="K5" i="73" s="1"/>
  <c r="L5" i="73" s="1"/>
  <c r="G5" i="73"/>
  <c r="O3" i="73"/>
  <c r="R3" i="73"/>
  <c r="L16" i="77"/>
  <c r="M16" i="77" s="1"/>
  <c r="O16" i="77" s="1"/>
  <c r="P16" i="77" s="1"/>
  <c r="I16" i="76"/>
  <c r="J16" i="76" s="1"/>
  <c r="L16" i="76" s="1"/>
  <c r="L28" i="49"/>
  <c r="M28" i="49" s="1"/>
  <c r="O28" i="49" s="1"/>
  <c r="I28" i="14"/>
  <c r="J28" i="14" s="1"/>
  <c r="L28" i="14" s="1"/>
  <c r="G8" i="61"/>
  <c r="F14" i="61"/>
  <c r="F14" i="73"/>
  <c r="F14" i="7"/>
  <c r="J31" i="77"/>
  <c r="K31" i="77" s="1"/>
  <c r="G31" i="76"/>
  <c r="H31" i="76" s="1"/>
  <c r="K31" i="76" s="1"/>
  <c r="J31" i="64"/>
  <c r="K31" i="64" s="1"/>
  <c r="G32" i="63"/>
  <c r="H32" i="63" s="1"/>
  <c r="K32" i="63" s="1"/>
  <c r="G31" i="14"/>
  <c r="H31" i="14" s="1"/>
  <c r="K31" i="14" s="1"/>
  <c r="J31" i="49"/>
  <c r="K31" i="49" s="1"/>
  <c r="N31" i="49" s="1"/>
  <c r="N33" i="77"/>
  <c r="G20" i="7"/>
  <c r="J20" i="7"/>
  <c r="K20" i="7" s="1"/>
  <c r="L20" i="7" s="1"/>
  <c r="S25" i="63"/>
  <c r="S24" i="14"/>
  <c r="D30" i="61"/>
  <c r="D30" i="73"/>
  <c r="D30" i="7"/>
  <c r="G48" i="77"/>
  <c r="I48" i="77" s="1"/>
  <c r="N48" i="77" s="1"/>
  <c r="G48" i="64"/>
  <c r="I48" i="64" s="1"/>
  <c r="N48" i="64" s="1"/>
  <c r="I48" i="61"/>
  <c r="H48" i="61"/>
  <c r="O49" i="52"/>
  <c r="Q49" i="52" s="1"/>
  <c r="I48" i="73"/>
  <c r="H48" i="73"/>
  <c r="H48" i="7"/>
  <c r="G48" i="49"/>
  <c r="I48" i="49" s="1"/>
  <c r="N48" i="49" s="1"/>
  <c r="T23" i="2"/>
  <c r="X23" i="2" s="1"/>
  <c r="I48" i="7"/>
  <c r="N24" i="2"/>
  <c r="R45" i="49"/>
  <c r="Q45" i="49"/>
  <c r="S34" i="3"/>
  <c r="T34" i="3" s="1"/>
  <c r="R34" i="3"/>
  <c r="L58" i="77"/>
  <c r="M58" i="77" s="1"/>
  <c r="O58" i="77" s="1"/>
  <c r="I58" i="76"/>
  <c r="J58" i="76" s="1"/>
  <c r="L58" i="76" s="1"/>
  <c r="M58" i="76" s="1"/>
  <c r="N58" i="76" s="1"/>
  <c r="L58" i="64"/>
  <c r="M58" i="64" s="1"/>
  <c r="O58" i="64" s="1"/>
  <c r="I59" i="63"/>
  <c r="J59" i="63" s="1"/>
  <c r="L59" i="63" s="1"/>
  <c r="M59" i="63" s="1"/>
  <c r="N59" i="63" s="1"/>
  <c r="L58" i="49"/>
  <c r="M58" i="49" s="1"/>
  <c r="O58" i="49" s="1"/>
  <c r="I58" i="14"/>
  <c r="J58" i="14" s="1"/>
  <c r="L58" i="14" s="1"/>
  <c r="M58" i="14" s="1"/>
  <c r="N58" i="14" s="1"/>
  <c r="G48" i="7"/>
  <c r="E33" i="3"/>
  <c r="I33" i="3" s="1"/>
  <c r="J61" i="61"/>
  <c r="K61" i="61" s="1"/>
  <c r="L61" i="61" s="1"/>
  <c r="G61" i="61"/>
  <c r="E41" i="3"/>
  <c r="I41" i="3" s="1"/>
  <c r="J69" i="61"/>
  <c r="K69" i="61" s="1"/>
  <c r="L69" i="61" s="1"/>
  <c r="G69" i="61"/>
  <c r="J60" i="73"/>
  <c r="K60" i="73" s="1"/>
  <c r="L60" i="73" s="1"/>
  <c r="G60" i="73"/>
  <c r="E40" i="3"/>
  <c r="I40" i="3" s="1"/>
  <c r="J68" i="61"/>
  <c r="K68" i="61" s="1"/>
  <c r="L68" i="61" s="1"/>
  <c r="G68" i="61"/>
  <c r="M6" i="76"/>
  <c r="N6" i="76" s="1"/>
  <c r="E4" i="61"/>
  <c r="E4" i="73"/>
  <c r="E4" i="7"/>
  <c r="AW6" i="1"/>
  <c r="N4" i="77"/>
  <c r="J11" i="77"/>
  <c r="K11" i="77" s="1"/>
  <c r="N11" i="77" s="1"/>
  <c r="G11" i="76"/>
  <c r="H11" i="76" s="1"/>
  <c r="K11" i="76" s="1"/>
  <c r="J11" i="64"/>
  <c r="K11" i="64" s="1"/>
  <c r="G12" i="63"/>
  <c r="H12" i="63" s="1"/>
  <c r="K12" i="63" s="1"/>
  <c r="G11" i="14"/>
  <c r="H11" i="14" s="1"/>
  <c r="K11" i="14" s="1"/>
  <c r="J11" i="49"/>
  <c r="K11" i="49" s="1"/>
  <c r="N11" i="49" s="1"/>
  <c r="L20" i="77"/>
  <c r="M20" i="77" s="1"/>
  <c r="O20" i="77" s="1"/>
  <c r="P20" i="77" s="1"/>
  <c r="I20" i="76"/>
  <c r="J20" i="76" s="1"/>
  <c r="L20" i="76" s="1"/>
  <c r="M20" i="76" s="1"/>
  <c r="N20" i="76" s="1"/>
  <c r="G6" i="73"/>
  <c r="E19" i="61"/>
  <c r="E19" i="73"/>
  <c r="E19" i="7"/>
  <c r="G19" i="7" s="1"/>
  <c r="AW21" i="1"/>
  <c r="G15" i="61"/>
  <c r="AN15" i="1"/>
  <c r="AM15" i="1"/>
  <c r="AL15" i="1"/>
  <c r="E27" i="61"/>
  <c r="E27" i="7"/>
  <c r="AW29" i="1"/>
  <c r="E27" i="73"/>
  <c r="G29" i="7"/>
  <c r="N18" i="77"/>
  <c r="N39" i="49"/>
  <c r="E46" i="61"/>
  <c r="E46" i="73"/>
  <c r="J46" i="73" s="1"/>
  <c r="K46" i="73" s="1"/>
  <c r="L46" i="73" s="1"/>
  <c r="E46" i="7"/>
  <c r="G46" i="7" s="1"/>
  <c r="W21" i="2"/>
  <c r="X21" i="2" s="1"/>
  <c r="E30" i="61"/>
  <c r="E30" i="73"/>
  <c r="E30" i="7"/>
  <c r="AW32" i="1"/>
  <c r="L31" i="52"/>
  <c r="M31" i="52" s="1"/>
  <c r="G35" i="61"/>
  <c r="G39" i="7"/>
  <c r="AM45" i="1"/>
  <c r="AL45" i="1"/>
  <c r="N62" i="77"/>
  <c r="G28" i="61"/>
  <c r="G32" i="73"/>
  <c r="J32" i="73"/>
  <c r="K32" i="73" s="1"/>
  <c r="L32" i="73" s="1"/>
  <c r="D42" i="61"/>
  <c r="D42" i="73"/>
  <c r="D42" i="7"/>
  <c r="E44" i="61"/>
  <c r="E44" i="73"/>
  <c r="E44" i="7"/>
  <c r="AW46" i="1"/>
  <c r="F49" i="61"/>
  <c r="F49" i="73"/>
  <c r="J49" i="73" s="1"/>
  <c r="K49" i="73" s="1"/>
  <c r="L49" i="73" s="1"/>
  <c r="F49" i="7"/>
  <c r="J49" i="7" s="1"/>
  <c r="K49" i="7" s="1"/>
  <c r="L49" i="7" s="1"/>
  <c r="E55" i="61"/>
  <c r="E55" i="73"/>
  <c r="E55" i="7"/>
  <c r="G55" i="7" s="1"/>
  <c r="L32" i="77"/>
  <c r="M32" i="77" s="1"/>
  <c r="O32" i="77" s="1"/>
  <c r="P32" i="77" s="1"/>
  <c r="I32" i="76"/>
  <c r="J32" i="76" s="1"/>
  <c r="L32" i="76" s="1"/>
  <c r="M32" i="76" s="1"/>
  <c r="N32" i="76" s="1"/>
  <c r="L51" i="77"/>
  <c r="M51" i="77" s="1"/>
  <c r="O51" i="77" s="1"/>
  <c r="I51" i="76"/>
  <c r="J51" i="76" s="1"/>
  <c r="L51" i="76" s="1"/>
  <c r="M51" i="76" s="1"/>
  <c r="N51" i="76" s="1"/>
  <c r="L51" i="64"/>
  <c r="M51" i="64" s="1"/>
  <c r="O51" i="64" s="1"/>
  <c r="I52" i="63"/>
  <c r="J52" i="63" s="1"/>
  <c r="L52" i="63" s="1"/>
  <c r="M52" i="63" s="1"/>
  <c r="N52" i="63" s="1"/>
  <c r="L51" i="49"/>
  <c r="M51" i="49" s="1"/>
  <c r="O51" i="49" s="1"/>
  <c r="I51" i="14"/>
  <c r="J51" i="14" s="1"/>
  <c r="L51" i="14" s="1"/>
  <c r="M51" i="14" s="1"/>
  <c r="N51" i="14" s="1"/>
  <c r="G49" i="73"/>
  <c r="J56" i="73"/>
  <c r="K56" i="73" s="1"/>
  <c r="L56" i="73" s="1"/>
  <c r="G56" i="73"/>
  <c r="J64" i="73"/>
  <c r="K64" i="73" s="1"/>
  <c r="L64" i="73" s="1"/>
  <c r="G64" i="73"/>
  <c r="G62" i="61"/>
  <c r="J62" i="61"/>
  <c r="K62" i="61" s="1"/>
  <c r="L62" i="61" s="1"/>
  <c r="E39" i="3"/>
  <c r="I39" i="3" s="1"/>
  <c r="J67" i="61"/>
  <c r="K67" i="61" s="1"/>
  <c r="L67" i="61" s="1"/>
  <c r="G67" i="61"/>
  <c r="J57" i="61"/>
  <c r="K57" i="61" s="1"/>
  <c r="L57" i="61" s="1"/>
  <c r="G57" i="61"/>
  <c r="N61" i="49"/>
  <c r="G6" i="64"/>
  <c r="I6" i="64" s="1"/>
  <c r="N6" i="64" s="1"/>
  <c r="AH8" i="1"/>
  <c r="AM12" i="1"/>
  <c r="AL12" i="1"/>
  <c r="E14" i="61"/>
  <c r="E14" i="73"/>
  <c r="J14" i="73" s="1"/>
  <c r="K14" i="73" s="1"/>
  <c r="L14" i="73" s="1"/>
  <c r="E14" i="7"/>
  <c r="G14" i="7" s="1"/>
  <c r="AW16" i="1"/>
  <c r="L15" i="52"/>
  <c r="M15" i="52" s="1"/>
  <c r="G21" i="73"/>
  <c r="E23" i="61"/>
  <c r="G23" i="61" s="1"/>
  <c r="E23" i="73"/>
  <c r="G23" i="73" s="1"/>
  <c r="E23" i="7"/>
  <c r="J23" i="7" s="1"/>
  <c r="K23" i="7" s="1"/>
  <c r="L23" i="7" s="1"/>
  <c r="AW25" i="1"/>
  <c r="J25" i="77"/>
  <c r="K25" i="77" s="1"/>
  <c r="N25" i="77" s="1"/>
  <c r="G25" i="76"/>
  <c r="H25" i="76" s="1"/>
  <c r="K25" i="76" s="1"/>
  <c r="J25" i="64"/>
  <c r="K25" i="64" s="1"/>
  <c r="G26" i="63"/>
  <c r="H26" i="63" s="1"/>
  <c r="K26" i="63" s="1"/>
  <c r="J25" i="49"/>
  <c r="K25" i="49" s="1"/>
  <c r="N25" i="49" s="1"/>
  <c r="G25" i="14"/>
  <c r="H25" i="14" s="1"/>
  <c r="K25" i="14" s="1"/>
  <c r="J18" i="77"/>
  <c r="K18" i="77" s="1"/>
  <c r="G18" i="76"/>
  <c r="H18" i="76" s="1"/>
  <c r="K18" i="76" s="1"/>
  <c r="J18" i="64"/>
  <c r="K18" i="64" s="1"/>
  <c r="G19" i="63"/>
  <c r="H19" i="63" s="1"/>
  <c r="K19" i="63" s="1"/>
  <c r="J18" i="49"/>
  <c r="K18" i="49" s="1"/>
  <c r="N18" i="49" s="1"/>
  <c r="G18" i="14"/>
  <c r="H18" i="14" s="1"/>
  <c r="K18" i="14" s="1"/>
  <c r="G19" i="61"/>
  <c r="G12" i="61"/>
  <c r="AW19" i="1"/>
  <c r="AM28" i="1"/>
  <c r="AL28" i="1"/>
  <c r="D43" i="61"/>
  <c r="D43" i="73"/>
  <c r="D43" i="7"/>
  <c r="E39" i="61"/>
  <c r="E39" i="73"/>
  <c r="E39" i="7"/>
  <c r="J39" i="7" s="1"/>
  <c r="K39" i="7" s="1"/>
  <c r="L39" i="7" s="1"/>
  <c r="AW41" i="1"/>
  <c r="F50" i="73"/>
  <c r="G50" i="73" s="1"/>
  <c r="F50" i="61"/>
  <c r="F50" i="7"/>
  <c r="G50" i="7" s="1"/>
  <c r="N29" i="2"/>
  <c r="D18" i="61"/>
  <c r="D18" i="73"/>
  <c r="D18" i="7"/>
  <c r="G32" i="64"/>
  <c r="I32" i="64" s="1"/>
  <c r="N32" i="64" s="1"/>
  <c r="AH34" i="1"/>
  <c r="G40" i="61"/>
  <c r="G52" i="73"/>
  <c r="N63" i="77"/>
  <c r="L36" i="77"/>
  <c r="M36" i="77" s="1"/>
  <c r="O36" i="77" s="1"/>
  <c r="P36" i="77" s="1"/>
  <c r="I36" i="76"/>
  <c r="J36" i="76" s="1"/>
  <c r="L36" i="76" s="1"/>
  <c r="M36" i="76" s="1"/>
  <c r="N36" i="76" s="1"/>
  <c r="L40" i="49"/>
  <c r="M40" i="49" s="1"/>
  <c r="O40" i="49" s="1"/>
  <c r="P40" i="49" s="1"/>
  <c r="I40" i="14"/>
  <c r="J40" i="14" s="1"/>
  <c r="L40" i="14" s="1"/>
  <c r="M40" i="14" s="1"/>
  <c r="N40" i="14" s="1"/>
  <c r="N28" i="2"/>
  <c r="AX47" i="1"/>
  <c r="AX31" i="1"/>
  <c r="G46" i="73"/>
  <c r="N57" i="49"/>
  <c r="N65" i="49"/>
  <c r="J59" i="7"/>
  <c r="K59" i="7" s="1"/>
  <c r="L59" i="7" s="1"/>
  <c r="G59" i="7"/>
  <c r="N63" i="49"/>
  <c r="L62" i="77"/>
  <c r="M62" i="77" s="1"/>
  <c r="O62" i="77" s="1"/>
  <c r="I62" i="76"/>
  <c r="J62" i="76" s="1"/>
  <c r="L62" i="76" s="1"/>
  <c r="M62" i="76" s="1"/>
  <c r="N62" i="76" s="1"/>
  <c r="L62" i="64"/>
  <c r="M62" i="64" s="1"/>
  <c r="O62" i="64" s="1"/>
  <c r="I63" i="63"/>
  <c r="J63" i="63" s="1"/>
  <c r="L63" i="63" s="1"/>
  <c r="M63" i="63" s="1"/>
  <c r="N63" i="63" s="1"/>
  <c r="L62" i="49"/>
  <c r="M62" i="49" s="1"/>
  <c r="O62" i="49" s="1"/>
  <c r="I62" i="14"/>
  <c r="J62" i="14" s="1"/>
  <c r="L62" i="14" s="1"/>
  <c r="M62" i="14" s="1"/>
  <c r="N62" i="14" s="1"/>
  <c r="N3" i="7"/>
  <c r="BI5" i="1"/>
  <c r="N22" i="77"/>
  <c r="F30" i="61"/>
  <c r="F30" i="73"/>
  <c r="F30" i="7"/>
  <c r="G27" i="73"/>
  <c r="J27" i="73"/>
  <c r="K27" i="73" s="1"/>
  <c r="L27" i="73" s="1"/>
  <c r="N31" i="77"/>
  <c r="S30" i="3"/>
  <c r="T30" i="3" s="1"/>
  <c r="R30" i="3"/>
  <c r="L8" i="49"/>
  <c r="M8" i="49" s="1"/>
  <c r="O8" i="49" s="1"/>
  <c r="I8" i="14"/>
  <c r="J8" i="14" s="1"/>
  <c r="L8" i="14" s="1"/>
  <c r="M8" i="14" s="1"/>
  <c r="N8" i="14" s="1"/>
  <c r="L12" i="49"/>
  <c r="M12" i="49" s="1"/>
  <c r="O12" i="49" s="1"/>
  <c r="I12" i="14"/>
  <c r="J12" i="14" s="1"/>
  <c r="L12" i="14" s="1"/>
  <c r="M12" i="14" s="1"/>
  <c r="N12" i="14" s="1"/>
  <c r="F18" i="61"/>
  <c r="F18" i="73"/>
  <c r="F18" i="7"/>
  <c r="L8" i="77"/>
  <c r="M8" i="77" s="1"/>
  <c r="O8" i="77" s="1"/>
  <c r="P8" i="77" s="1"/>
  <c r="I8" i="76"/>
  <c r="J8" i="76" s="1"/>
  <c r="L8" i="76" s="1"/>
  <c r="J3" i="7"/>
  <c r="K3" i="7" s="1"/>
  <c r="L3" i="7" s="1"/>
  <c r="G3" i="7"/>
  <c r="F9" i="61"/>
  <c r="F9" i="73"/>
  <c r="G9" i="73" s="1"/>
  <c r="F9" i="7"/>
  <c r="J9" i="7" s="1"/>
  <c r="K9" i="7" s="1"/>
  <c r="L9" i="7" s="1"/>
  <c r="AN27" i="1"/>
  <c r="AM27" i="1"/>
  <c r="AL27" i="1"/>
  <c r="G12" i="64"/>
  <c r="I12" i="64" s="1"/>
  <c r="N12" i="64" s="1"/>
  <c r="AH14" i="1"/>
  <c r="L12" i="77"/>
  <c r="M12" i="77" s="1"/>
  <c r="O12" i="77" s="1"/>
  <c r="P12" i="77" s="1"/>
  <c r="I12" i="76"/>
  <c r="J12" i="76" s="1"/>
  <c r="L12" i="76" s="1"/>
  <c r="M12" i="76" s="1"/>
  <c r="N12" i="76" s="1"/>
  <c r="F41" i="61"/>
  <c r="G41" i="61" s="1"/>
  <c r="F41" i="73"/>
  <c r="J41" i="73" s="1"/>
  <c r="K41" i="73" s="1"/>
  <c r="L41" i="73" s="1"/>
  <c r="F41" i="7"/>
  <c r="G41" i="7" s="1"/>
  <c r="G53" i="77"/>
  <c r="I53" i="77" s="1"/>
  <c r="N53" i="77" s="1"/>
  <c r="G53" i="64"/>
  <c r="I53" i="64" s="1"/>
  <c r="N53" i="64" s="1"/>
  <c r="I53" i="61"/>
  <c r="H53" i="61"/>
  <c r="O54" i="52"/>
  <c r="I53" i="73"/>
  <c r="H53" i="73"/>
  <c r="G53" i="49"/>
  <c r="I53" i="49" s="1"/>
  <c r="N53" i="49" s="1"/>
  <c r="I53" i="7"/>
  <c r="H53" i="7"/>
  <c r="J27" i="7"/>
  <c r="K27" i="7" s="1"/>
  <c r="L27" i="7" s="1"/>
  <c r="G27" i="7"/>
  <c r="AL37" i="1"/>
  <c r="AN37" i="1"/>
  <c r="AM37" i="1"/>
  <c r="E38" i="61"/>
  <c r="E38" i="73"/>
  <c r="E38" i="7"/>
  <c r="AW40" i="1"/>
  <c r="G39" i="64"/>
  <c r="I39" i="64" s="1"/>
  <c r="N39" i="64" s="1"/>
  <c r="AH41" i="1"/>
  <c r="L42" i="77"/>
  <c r="M42" i="77" s="1"/>
  <c r="O42" i="77" s="1"/>
  <c r="I42" i="76"/>
  <c r="J42" i="76" s="1"/>
  <c r="L42" i="76" s="1"/>
  <c r="G44" i="64"/>
  <c r="I44" i="64" s="1"/>
  <c r="N44" i="64" s="1"/>
  <c r="AH46" i="1"/>
  <c r="N46" i="77"/>
  <c r="G16" i="7"/>
  <c r="J16" i="7"/>
  <c r="K16" i="7" s="1"/>
  <c r="L16" i="7" s="1"/>
  <c r="D26" i="61"/>
  <c r="D26" i="73"/>
  <c r="D26" i="7"/>
  <c r="G40" i="64"/>
  <c r="I40" i="64" s="1"/>
  <c r="N40" i="64" s="1"/>
  <c r="AH42" i="1"/>
  <c r="J63" i="73"/>
  <c r="K63" i="73" s="1"/>
  <c r="L63" i="73" s="1"/>
  <c r="G63" i="73"/>
  <c r="N47" i="61"/>
  <c r="O47" i="61" s="1"/>
  <c r="N47" i="73"/>
  <c r="O47" i="73" s="1"/>
  <c r="N47" i="7"/>
  <c r="O47" i="7" s="1"/>
  <c r="G58" i="73"/>
  <c r="J58" i="73"/>
  <c r="K58" i="73" s="1"/>
  <c r="L58" i="73" s="1"/>
  <c r="J66" i="61"/>
  <c r="K66" i="61" s="1"/>
  <c r="L66" i="61" s="1"/>
  <c r="G66" i="61"/>
  <c r="G5" i="61"/>
  <c r="G29" i="76"/>
  <c r="H29" i="76" s="1"/>
  <c r="K29" i="76" s="1"/>
  <c r="J29" i="77"/>
  <c r="K29" i="77" s="1"/>
  <c r="N29" i="77" s="1"/>
  <c r="J29" i="64"/>
  <c r="K29" i="64" s="1"/>
  <c r="G30" i="63"/>
  <c r="H30" i="63" s="1"/>
  <c r="K30" i="63" s="1"/>
  <c r="J29" i="49"/>
  <c r="K29" i="49" s="1"/>
  <c r="N29" i="49" s="1"/>
  <c r="G29" i="14"/>
  <c r="H29" i="14" s="1"/>
  <c r="K29" i="14" s="1"/>
  <c r="L28" i="77"/>
  <c r="M28" i="77" s="1"/>
  <c r="O28" i="77" s="1"/>
  <c r="P28" i="77" s="1"/>
  <c r="I28" i="76"/>
  <c r="J28" i="76" s="1"/>
  <c r="L28" i="76" s="1"/>
  <c r="BB10" i="1"/>
  <c r="BE10" i="1" s="1"/>
  <c r="N8" i="7" s="1"/>
  <c r="O8" i="7" s="1"/>
  <c r="AN19" i="1"/>
  <c r="AM19" i="1"/>
  <c r="AL19" i="1"/>
  <c r="G29" i="73"/>
  <c r="N19" i="49"/>
  <c r="E31" i="61"/>
  <c r="G31" i="61" s="1"/>
  <c r="E31" i="73"/>
  <c r="J31" i="73" s="1"/>
  <c r="K31" i="73" s="1"/>
  <c r="L31" i="73" s="1"/>
  <c r="E31" i="7"/>
  <c r="AW33" i="1"/>
  <c r="AM36" i="1"/>
  <c r="AL36" i="1"/>
  <c r="G20" i="73"/>
  <c r="J20" i="73"/>
  <c r="K20" i="73" s="1"/>
  <c r="L20" i="73" s="1"/>
  <c r="G24" i="7"/>
  <c r="J24" i="7"/>
  <c r="K24" i="7" s="1"/>
  <c r="L24" i="7" s="1"/>
  <c r="P32" i="49"/>
  <c r="T27" i="2"/>
  <c r="X27" i="2" s="1"/>
  <c r="N27" i="2"/>
  <c r="E38" i="3"/>
  <c r="I38" i="3" s="1"/>
  <c r="AY43" i="1"/>
  <c r="BC43" i="1" s="1"/>
  <c r="BF43" i="1" s="1"/>
  <c r="N41" i="73" s="1"/>
  <c r="O41" i="73" s="1"/>
  <c r="J48" i="73"/>
  <c r="K48" i="73" s="1"/>
  <c r="L48" i="73" s="1"/>
  <c r="G48" i="73"/>
  <c r="J61" i="7"/>
  <c r="K61" i="7" s="1"/>
  <c r="L61" i="7" s="1"/>
  <c r="G61" i="7"/>
  <c r="J69" i="7"/>
  <c r="K69" i="7" s="1"/>
  <c r="L69" i="7" s="1"/>
  <c r="G69" i="7"/>
  <c r="E32" i="3"/>
  <c r="I32" i="3" s="1"/>
  <c r="J60" i="61"/>
  <c r="K60" i="61" s="1"/>
  <c r="L60" i="61" s="1"/>
  <c r="G60" i="61"/>
  <c r="J68" i="7"/>
  <c r="K68" i="7" s="1"/>
  <c r="L68" i="7" s="1"/>
  <c r="G68" i="7"/>
  <c r="M8" i="76"/>
  <c r="N8" i="76" s="1"/>
  <c r="AM9" i="1"/>
  <c r="AL9" i="1"/>
  <c r="AN6" i="1"/>
  <c r="AM6" i="1"/>
  <c r="AL6" i="1"/>
  <c r="F7" i="61"/>
  <c r="G7" i="61" s="1"/>
  <c r="F7" i="73"/>
  <c r="G7" i="73" s="1"/>
  <c r="F7" i="7"/>
  <c r="J7" i="7" s="1"/>
  <c r="K7" i="7" s="1"/>
  <c r="L7" i="7" s="1"/>
  <c r="E11" i="61"/>
  <c r="E11" i="73"/>
  <c r="J11" i="73" s="1"/>
  <c r="K11" i="73" s="1"/>
  <c r="L11" i="73" s="1"/>
  <c r="E11" i="7"/>
  <c r="J11" i="7" s="1"/>
  <c r="K11" i="7" s="1"/>
  <c r="L11" i="7" s="1"/>
  <c r="AW13" i="1"/>
  <c r="AL17" i="1"/>
  <c r="AN17" i="1"/>
  <c r="AM17" i="1"/>
  <c r="AM31" i="1"/>
  <c r="AL31" i="1"/>
  <c r="AW23" i="1"/>
  <c r="M28" i="14"/>
  <c r="N28" i="14" s="1"/>
  <c r="M28" i="76"/>
  <c r="N28" i="76" s="1"/>
  <c r="G14" i="61"/>
  <c r="F13" i="61"/>
  <c r="F13" i="73"/>
  <c r="J13" i="73" s="1"/>
  <c r="K13" i="73" s="1"/>
  <c r="L13" i="73" s="1"/>
  <c r="F13" i="7"/>
  <c r="G13" i="7" s="1"/>
  <c r="N44" i="49"/>
  <c r="J35" i="73"/>
  <c r="K35" i="73" s="1"/>
  <c r="L35" i="73" s="1"/>
  <c r="G35" i="73"/>
  <c r="J39" i="73"/>
  <c r="K39" i="73" s="1"/>
  <c r="L39" i="73" s="1"/>
  <c r="G39" i="73"/>
  <c r="G43" i="76"/>
  <c r="H43" i="76" s="1"/>
  <c r="K43" i="76" s="1"/>
  <c r="J43" i="77"/>
  <c r="K43" i="77" s="1"/>
  <c r="J43" i="64"/>
  <c r="K43" i="64" s="1"/>
  <c r="G44" i="63"/>
  <c r="H44" i="63" s="1"/>
  <c r="K44" i="63" s="1"/>
  <c r="G43" i="14"/>
  <c r="H43" i="14" s="1"/>
  <c r="K43" i="14" s="1"/>
  <c r="J43" i="49"/>
  <c r="K43" i="49" s="1"/>
  <c r="N43" i="49" s="1"/>
  <c r="N43" i="77"/>
  <c r="E30" i="3"/>
  <c r="I30" i="3" s="1"/>
  <c r="BB30" i="1"/>
  <c r="BE30" i="1" s="1"/>
  <c r="N28" i="7" s="1"/>
  <c r="O28" i="7" s="1"/>
  <c r="G32" i="61"/>
  <c r="AX44" i="1"/>
  <c r="BA44" i="1" s="1"/>
  <c r="L63" i="77"/>
  <c r="M63" i="77" s="1"/>
  <c r="O63" i="77" s="1"/>
  <c r="I63" i="76"/>
  <c r="J63" i="76" s="1"/>
  <c r="L63" i="76" s="1"/>
  <c r="M63" i="76" s="1"/>
  <c r="N63" i="76" s="1"/>
  <c r="L63" i="64"/>
  <c r="M63" i="64" s="1"/>
  <c r="O63" i="64" s="1"/>
  <c r="I64" i="63"/>
  <c r="J64" i="63" s="1"/>
  <c r="L64" i="63" s="1"/>
  <c r="M64" i="63" s="1"/>
  <c r="N64" i="63" s="1"/>
  <c r="L63" i="49"/>
  <c r="M63" i="49" s="1"/>
  <c r="O63" i="49" s="1"/>
  <c r="I63" i="14"/>
  <c r="J63" i="14" s="1"/>
  <c r="L63" i="14" s="1"/>
  <c r="M63" i="14" s="1"/>
  <c r="N63" i="14" s="1"/>
  <c r="K45" i="14"/>
  <c r="M45" i="14" s="1"/>
  <c r="N45" i="14" s="1"/>
  <c r="L65" i="77"/>
  <c r="M65" i="77" s="1"/>
  <c r="O65" i="77" s="1"/>
  <c r="I65" i="76"/>
  <c r="J65" i="76" s="1"/>
  <c r="L65" i="76" s="1"/>
  <c r="M65" i="76" s="1"/>
  <c r="N65" i="76" s="1"/>
  <c r="L65" i="64"/>
  <c r="M65" i="64" s="1"/>
  <c r="O65" i="64" s="1"/>
  <c r="I66" i="63"/>
  <c r="J66" i="63" s="1"/>
  <c r="L66" i="63" s="1"/>
  <c r="M66" i="63" s="1"/>
  <c r="N66" i="63" s="1"/>
  <c r="L65" i="49"/>
  <c r="M65" i="49" s="1"/>
  <c r="O65" i="49" s="1"/>
  <c r="I65" i="14"/>
  <c r="J65" i="14" s="1"/>
  <c r="L65" i="14" s="1"/>
  <c r="M65" i="14" s="1"/>
  <c r="N65" i="14" s="1"/>
  <c r="G49" i="61"/>
  <c r="J49" i="61"/>
  <c r="K49" i="61" s="1"/>
  <c r="L49" i="61" s="1"/>
  <c r="G56" i="61"/>
  <c r="J56" i="61"/>
  <c r="K56" i="61" s="1"/>
  <c r="L56" i="61" s="1"/>
  <c r="E36" i="3"/>
  <c r="I36" i="3" s="1"/>
  <c r="G64" i="61"/>
  <c r="J64" i="61"/>
  <c r="K64" i="61" s="1"/>
  <c r="L64" i="61" s="1"/>
  <c r="L56" i="77"/>
  <c r="M56" i="77" s="1"/>
  <c r="O56" i="77" s="1"/>
  <c r="P56" i="77" s="1"/>
  <c r="I56" i="76"/>
  <c r="J56" i="76" s="1"/>
  <c r="L56" i="76" s="1"/>
  <c r="M56" i="76" s="1"/>
  <c r="N56" i="76" s="1"/>
  <c r="L56" i="64"/>
  <c r="M56" i="64" s="1"/>
  <c r="O56" i="64" s="1"/>
  <c r="I57" i="63"/>
  <c r="J57" i="63" s="1"/>
  <c r="L57" i="63" s="1"/>
  <c r="M57" i="63" s="1"/>
  <c r="N57" i="63" s="1"/>
  <c r="L56" i="49"/>
  <c r="M56" i="49" s="1"/>
  <c r="O56" i="49" s="1"/>
  <c r="I56" i="14"/>
  <c r="J56" i="14" s="1"/>
  <c r="L56" i="14" s="1"/>
  <c r="M56" i="14" s="1"/>
  <c r="N56" i="14" s="1"/>
  <c r="Q33" i="3"/>
  <c r="Q36" i="3"/>
  <c r="N64" i="64"/>
  <c r="J65" i="7"/>
  <c r="K65" i="7" s="1"/>
  <c r="L65" i="7" s="1"/>
  <c r="G65" i="7"/>
  <c r="M42" i="14"/>
  <c r="N42" i="14" s="1"/>
  <c r="L5" i="49"/>
  <c r="M5" i="49" s="1"/>
  <c r="O5" i="49" s="1"/>
  <c r="P5" i="49" s="1"/>
  <c r="I5" i="14"/>
  <c r="J5" i="14" s="1"/>
  <c r="L5" i="14" s="1"/>
  <c r="M5" i="14" s="1"/>
  <c r="N5" i="14" s="1"/>
  <c r="L6" i="49"/>
  <c r="M6" i="49" s="1"/>
  <c r="O6" i="49" s="1"/>
  <c r="P6" i="49" s="1"/>
  <c r="I6" i="14"/>
  <c r="J6" i="14" s="1"/>
  <c r="L6" i="14" s="1"/>
  <c r="M6" i="14" s="1"/>
  <c r="N6" i="14" s="1"/>
  <c r="F10" i="73"/>
  <c r="F10" i="61"/>
  <c r="F10" i="7"/>
  <c r="J10" i="77"/>
  <c r="K10" i="77" s="1"/>
  <c r="N10" i="77" s="1"/>
  <c r="G10" i="76"/>
  <c r="H10" i="76" s="1"/>
  <c r="K10" i="76" s="1"/>
  <c r="J10" i="64"/>
  <c r="K10" i="64" s="1"/>
  <c r="G11" i="63"/>
  <c r="H11" i="63" s="1"/>
  <c r="K11" i="63" s="1"/>
  <c r="J10" i="49"/>
  <c r="K10" i="49" s="1"/>
  <c r="N10" i="49" s="1"/>
  <c r="G10" i="14"/>
  <c r="H10" i="14" s="1"/>
  <c r="K10" i="14" s="1"/>
  <c r="E18" i="61"/>
  <c r="E18" i="73"/>
  <c r="E18" i="7"/>
  <c r="AW20" i="1"/>
  <c r="L19" i="52"/>
  <c r="M19" i="52" s="1"/>
  <c r="J19" i="73"/>
  <c r="K19" i="73" s="1"/>
  <c r="L19" i="73" s="1"/>
  <c r="G19" i="73"/>
  <c r="AM35" i="1"/>
  <c r="AL35" i="1"/>
  <c r="BB14" i="1"/>
  <c r="BE14" i="1" s="1"/>
  <c r="N12" i="7" s="1"/>
  <c r="O12" i="7" s="1"/>
  <c r="G26" i="76"/>
  <c r="H26" i="76" s="1"/>
  <c r="K26" i="76" s="1"/>
  <c r="J26" i="77"/>
  <c r="K26" i="77" s="1"/>
  <c r="N26" i="77" s="1"/>
  <c r="J26" i="64"/>
  <c r="K26" i="64" s="1"/>
  <c r="G27" i="63"/>
  <c r="H27" i="63" s="1"/>
  <c r="K27" i="63" s="1"/>
  <c r="J26" i="49"/>
  <c r="K26" i="49" s="1"/>
  <c r="N26" i="49" s="1"/>
  <c r="G26" i="14"/>
  <c r="H26" i="14" s="1"/>
  <c r="K26" i="14" s="1"/>
  <c r="F33" i="61"/>
  <c r="F33" i="73"/>
  <c r="F33" i="7"/>
  <c r="J33" i="7" s="1"/>
  <c r="K33" i="7" s="1"/>
  <c r="L33" i="7" s="1"/>
  <c r="Y29" i="2"/>
  <c r="Z29" i="2"/>
  <c r="AA29" i="2" s="1"/>
  <c r="M42" i="76"/>
  <c r="N42" i="76" s="1"/>
  <c r="O25" i="2"/>
  <c r="N25" i="2"/>
  <c r="G36" i="7"/>
  <c r="J36" i="7"/>
  <c r="K36" i="7" s="1"/>
  <c r="L36" i="7" s="1"/>
  <c r="BB42" i="1"/>
  <c r="BE42" i="1" s="1"/>
  <c r="N40" i="7" s="1"/>
  <c r="O40" i="7" s="1"/>
  <c r="AW35" i="1"/>
  <c r="G33" i="7"/>
  <c r="L40" i="77"/>
  <c r="M40" i="77" s="1"/>
  <c r="O40" i="77" s="1"/>
  <c r="P40" i="77" s="1"/>
  <c r="I40" i="76"/>
  <c r="J40" i="76" s="1"/>
  <c r="L40" i="76" s="1"/>
  <c r="M40" i="76" s="1"/>
  <c r="N40" i="76" s="1"/>
  <c r="G51" i="77"/>
  <c r="I51" i="77" s="1"/>
  <c r="N51" i="77" s="1"/>
  <c r="G51" i="64"/>
  <c r="I51" i="64" s="1"/>
  <c r="N51" i="64" s="1"/>
  <c r="P51" i="64" s="1"/>
  <c r="I51" i="61"/>
  <c r="H51" i="61"/>
  <c r="I51" i="73"/>
  <c r="H51" i="73"/>
  <c r="J51" i="73" s="1"/>
  <c r="K51" i="73" s="1"/>
  <c r="L51" i="73" s="1"/>
  <c r="O52" i="52"/>
  <c r="Q52" i="52" s="1"/>
  <c r="G51" i="49"/>
  <c r="I51" i="49" s="1"/>
  <c r="N51" i="49" s="1"/>
  <c r="P51" i="49" s="1"/>
  <c r="I51" i="7"/>
  <c r="H51" i="7"/>
  <c r="J51" i="7" s="1"/>
  <c r="K51" i="7" s="1"/>
  <c r="L51" i="7" s="1"/>
  <c r="T26" i="2"/>
  <c r="X26" i="2" s="1"/>
  <c r="L57" i="77"/>
  <c r="M57" i="77" s="1"/>
  <c r="O57" i="77" s="1"/>
  <c r="I57" i="76"/>
  <c r="J57" i="76" s="1"/>
  <c r="L57" i="76" s="1"/>
  <c r="M57" i="76" s="1"/>
  <c r="N57" i="76" s="1"/>
  <c r="L57" i="64"/>
  <c r="M57" i="64" s="1"/>
  <c r="O57" i="64" s="1"/>
  <c r="P57" i="64" s="1"/>
  <c r="I58" i="63"/>
  <c r="J58" i="63" s="1"/>
  <c r="L58" i="63" s="1"/>
  <c r="M58" i="63" s="1"/>
  <c r="N58" i="63" s="1"/>
  <c r="L57" i="49"/>
  <c r="M57" i="49" s="1"/>
  <c r="O57" i="49" s="1"/>
  <c r="I57" i="14"/>
  <c r="J57" i="14" s="1"/>
  <c r="L57" i="14" s="1"/>
  <c r="M57" i="14" s="1"/>
  <c r="N57" i="14" s="1"/>
  <c r="M68" i="14"/>
  <c r="N68" i="14" s="1"/>
  <c r="M68" i="76"/>
  <c r="N68" i="76" s="1"/>
  <c r="AY47" i="1"/>
  <c r="BC47" i="1" s="1"/>
  <c r="BF47" i="1" s="1"/>
  <c r="N45" i="73" s="1"/>
  <c r="O45" i="73" s="1"/>
  <c r="G46" i="61"/>
  <c r="J46" i="61"/>
  <c r="K46" i="61" s="1"/>
  <c r="L46" i="61" s="1"/>
  <c r="G50" i="61"/>
  <c r="J59" i="73"/>
  <c r="K59" i="73" s="1"/>
  <c r="L59" i="73" s="1"/>
  <c r="G59" i="73"/>
  <c r="S38" i="3"/>
  <c r="T38" i="3" s="1"/>
  <c r="R38" i="3"/>
  <c r="N66" i="77"/>
  <c r="I41" i="14"/>
  <c r="J41" i="14" s="1"/>
  <c r="L41" i="14" s="1"/>
  <c r="M41" i="14" s="1"/>
  <c r="N41" i="14" s="1"/>
  <c r="L41" i="49"/>
  <c r="M41" i="49" s="1"/>
  <c r="O41" i="49" s="1"/>
  <c r="P41" i="49" s="1"/>
  <c r="AM24" i="1"/>
  <c r="AL24" i="1"/>
  <c r="J49" i="77"/>
  <c r="K49" i="77" s="1"/>
  <c r="G49" i="76"/>
  <c r="H49" i="76" s="1"/>
  <c r="K49" i="76" s="1"/>
  <c r="J49" i="64"/>
  <c r="K49" i="64" s="1"/>
  <c r="G50" i="63"/>
  <c r="H50" i="63" s="1"/>
  <c r="K50" i="63" s="1"/>
  <c r="G49" i="14"/>
  <c r="H49" i="14" s="1"/>
  <c r="K49" i="14" s="1"/>
  <c r="J49" i="49"/>
  <c r="K49" i="49" s="1"/>
  <c r="N19" i="77"/>
  <c r="N23" i="49"/>
  <c r="G33" i="64"/>
  <c r="I33" i="64" s="1"/>
  <c r="N33" i="64" s="1"/>
  <c r="AH35" i="1"/>
  <c r="AN35" i="1" s="1"/>
  <c r="G27" i="61"/>
  <c r="J31" i="7"/>
  <c r="K31" i="7" s="1"/>
  <c r="L31" i="7" s="1"/>
  <c r="G31" i="7"/>
  <c r="J35" i="77"/>
  <c r="K35" i="77" s="1"/>
  <c r="N35" i="77" s="1"/>
  <c r="G35" i="76"/>
  <c r="H35" i="76" s="1"/>
  <c r="K35" i="76" s="1"/>
  <c r="J35" i="64"/>
  <c r="K35" i="64" s="1"/>
  <c r="G36" i="63"/>
  <c r="H36" i="63" s="1"/>
  <c r="K36" i="63" s="1"/>
  <c r="G35" i="14"/>
  <c r="H35" i="14" s="1"/>
  <c r="K35" i="14" s="1"/>
  <c r="J35" i="49"/>
  <c r="K35" i="49" s="1"/>
  <c r="N35" i="49" s="1"/>
  <c r="D44" i="61"/>
  <c r="D44" i="73"/>
  <c r="D44" i="7"/>
  <c r="Q47" i="52"/>
  <c r="G16" i="73"/>
  <c r="J16" i="73"/>
  <c r="K16" i="73" s="1"/>
  <c r="L16" i="73" s="1"/>
  <c r="J63" i="61"/>
  <c r="K63" i="61" s="1"/>
  <c r="L63" i="61" s="1"/>
  <c r="G63" i="61"/>
  <c r="L48" i="77"/>
  <c r="M48" i="77" s="1"/>
  <c r="O48" i="77" s="1"/>
  <c r="P48" i="77" s="1"/>
  <c r="I48" i="76"/>
  <c r="J48" i="76" s="1"/>
  <c r="L48" i="76" s="1"/>
  <c r="M48" i="76" s="1"/>
  <c r="N48" i="76" s="1"/>
  <c r="L48" i="64"/>
  <c r="M48" i="64" s="1"/>
  <c r="O48" i="64" s="1"/>
  <c r="I49" i="63"/>
  <c r="J49" i="63" s="1"/>
  <c r="L49" i="63" s="1"/>
  <c r="M49" i="63" s="1"/>
  <c r="N49" i="63" s="1"/>
  <c r="L48" i="49"/>
  <c r="M48" i="49" s="1"/>
  <c r="O48" i="49" s="1"/>
  <c r="I48" i="14"/>
  <c r="J48" i="14" s="1"/>
  <c r="L48" i="14" s="1"/>
  <c r="M48" i="14" s="1"/>
  <c r="N48" i="14" s="1"/>
  <c r="G55" i="77"/>
  <c r="I55" i="77" s="1"/>
  <c r="N55" i="77" s="1"/>
  <c r="G55" i="64"/>
  <c r="I55" i="64" s="1"/>
  <c r="I55" i="61"/>
  <c r="H55" i="61"/>
  <c r="I55" i="73"/>
  <c r="H55" i="73"/>
  <c r="O56" i="52"/>
  <c r="G55" i="49"/>
  <c r="I55" i="49" s="1"/>
  <c r="N55" i="49" s="1"/>
  <c r="I55" i="7"/>
  <c r="H55" i="7"/>
  <c r="J47" i="7"/>
  <c r="K47" i="7" s="1"/>
  <c r="L47" i="7" s="1"/>
  <c r="G47" i="7"/>
  <c r="G51" i="7"/>
  <c r="J58" i="61"/>
  <c r="K58" i="61" s="1"/>
  <c r="L58" i="61" s="1"/>
  <c r="G58" i="61"/>
  <c r="L61" i="77"/>
  <c r="M61" i="77" s="1"/>
  <c r="O61" i="77" s="1"/>
  <c r="I61" i="76"/>
  <c r="J61" i="76" s="1"/>
  <c r="L61" i="76" s="1"/>
  <c r="M61" i="76" s="1"/>
  <c r="N61" i="76" s="1"/>
  <c r="L61" i="64"/>
  <c r="M61" i="64" s="1"/>
  <c r="O61" i="64" s="1"/>
  <c r="I62" i="63"/>
  <c r="J62" i="63" s="1"/>
  <c r="L62" i="63" s="1"/>
  <c r="M62" i="63" s="1"/>
  <c r="N62" i="63" s="1"/>
  <c r="L61" i="49"/>
  <c r="M61" i="49" s="1"/>
  <c r="O61" i="49" s="1"/>
  <c r="I61" i="14"/>
  <c r="J61" i="14" s="1"/>
  <c r="L61" i="14" s="1"/>
  <c r="M61" i="14" s="1"/>
  <c r="N61" i="14" s="1"/>
  <c r="N13" i="77"/>
  <c r="G19" i="64"/>
  <c r="I19" i="64" s="1"/>
  <c r="N19" i="64" s="1"/>
  <c r="AH21" i="1"/>
  <c r="AN21" i="1" s="1"/>
  <c r="G8" i="7"/>
  <c r="J8" i="7"/>
  <c r="K8" i="7" s="1"/>
  <c r="L8" i="7" s="1"/>
  <c r="L24" i="49"/>
  <c r="M24" i="49" s="1"/>
  <c r="O24" i="49" s="1"/>
  <c r="P24" i="49" s="1"/>
  <c r="I24" i="14"/>
  <c r="J24" i="14" s="1"/>
  <c r="L24" i="14" s="1"/>
  <c r="G29" i="64"/>
  <c r="I29" i="64" s="1"/>
  <c r="N29" i="64" s="1"/>
  <c r="AH31" i="1"/>
  <c r="AN31" i="1" s="1"/>
  <c r="F38" i="61"/>
  <c r="F38" i="73"/>
  <c r="F38" i="7"/>
  <c r="G50" i="77"/>
  <c r="I50" i="77" s="1"/>
  <c r="N50" i="77" s="1"/>
  <c r="G50" i="64"/>
  <c r="I50" i="64" s="1"/>
  <c r="N50" i="64" s="1"/>
  <c r="I50" i="61"/>
  <c r="H50" i="61"/>
  <c r="H50" i="73"/>
  <c r="O51" i="52"/>
  <c r="Q51" i="52" s="1"/>
  <c r="G50" i="49"/>
  <c r="I50" i="49" s="1"/>
  <c r="N50" i="49" s="1"/>
  <c r="H50" i="7"/>
  <c r="I50" i="73"/>
  <c r="I50" i="7"/>
  <c r="T25" i="2"/>
  <c r="X25" i="2" s="1"/>
  <c r="J34" i="77"/>
  <c r="K34" i="77" s="1"/>
  <c r="N34" i="77" s="1"/>
  <c r="G34" i="76"/>
  <c r="H34" i="76" s="1"/>
  <c r="K34" i="76" s="1"/>
  <c r="J34" i="64"/>
  <c r="K34" i="64" s="1"/>
  <c r="G35" i="63"/>
  <c r="H35" i="63" s="1"/>
  <c r="K35" i="63" s="1"/>
  <c r="J34" i="49"/>
  <c r="K34" i="49" s="1"/>
  <c r="N34" i="49" s="1"/>
  <c r="G34" i="14"/>
  <c r="H34" i="14" s="1"/>
  <c r="K34" i="14" s="1"/>
  <c r="Y28" i="2"/>
  <c r="Z28" i="2"/>
  <c r="AA28" i="2" s="1"/>
  <c r="G20" i="61"/>
  <c r="G24" i="73"/>
  <c r="J24" i="73"/>
  <c r="K24" i="73" s="1"/>
  <c r="L24" i="73" s="1"/>
  <c r="D34" i="61"/>
  <c r="D34" i="73"/>
  <c r="D34" i="7"/>
  <c r="G48" i="61"/>
  <c r="J48" i="61"/>
  <c r="K48" i="61" s="1"/>
  <c r="L48" i="61" s="1"/>
  <c r="R68" i="64"/>
  <c r="S41" i="3"/>
  <c r="T41" i="3" s="1"/>
  <c r="R41" i="3"/>
  <c r="G60" i="7"/>
  <c r="J60" i="7"/>
  <c r="K60" i="7" s="1"/>
  <c r="L60" i="7" s="1"/>
  <c r="P8" i="49"/>
  <c r="J7" i="77"/>
  <c r="K7" i="77" s="1"/>
  <c r="N7" i="77" s="1"/>
  <c r="G7" i="76"/>
  <c r="H7" i="76" s="1"/>
  <c r="K7" i="76" s="1"/>
  <c r="J7" i="64"/>
  <c r="K7" i="64" s="1"/>
  <c r="G8" i="63"/>
  <c r="H8" i="63" s="1"/>
  <c r="K8" i="63" s="1"/>
  <c r="G7" i="14"/>
  <c r="H7" i="14" s="1"/>
  <c r="K7" i="14" s="1"/>
  <c r="J7" i="49"/>
  <c r="K7" i="49" s="1"/>
  <c r="N7" i="49" s="1"/>
  <c r="J15" i="77"/>
  <c r="K15" i="77" s="1"/>
  <c r="G15" i="76"/>
  <c r="H15" i="76" s="1"/>
  <c r="K15" i="76" s="1"/>
  <c r="J15" i="64"/>
  <c r="K15" i="64" s="1"/>
  <c r="G16" i="63"/>
  <c r="H16" i="63" s="1"/>
  <c r="K16" i="63" s="1"/>
  <c r="G15" i="14"/>
  <c r="H15" i="14" s="1"/>
  <c r="K15" i="14" s="1"/>
  <c r="J15" i="49"/>
  <c r="K15" i="49" s="1"/>
  <c r="N15" i="49" s="1"/>
  <c r="N15" i="77"/>
  <c r="M24" i="14"/>
  <c r="N24" i="14" s="1"/>
  <c r="M24" i="76"/>
  <c r="N24" i="76" s="1"/>
  <c r="P12" i="49"/>
  <c r="AL21" i="1"/>
  <c r="AM21" i="1"/>
  <c r="P28" i="49"/>
  <c r="G8" i="64"/>
  <c r="I8" i="64" s="1"/>
  <c r="N8" i="64" s="1"/>
  <c r="AH10" i="1"/>
  <c r="J15" i="7"/>
  <c r="K15" i="7" s="1"/>
  <c r="L15" i="7" s="1"/>
  <c r="G15" i="7"/>
  <c r="AL29" i="1"/>
  <c r="AN29" i="1"/>
  <c r="AM29" i="1"/>
  <c r="F25" i="61"/>
  <c r="F25" i="73"/>
  <c r="G25" i="73" s="1"/>
  <c r="F25" i="7"/>
  <c r="F34" i="73"/>
  <c r="F34" i="61"/>
  <c r="F34" i="7"/>
  <c r="F37" i="61"/>
  <c r="F37" i="73"/>
  <c r="G37" i="73" s="1"/>
  <c r="F37" i="7"/>
  <c r="J37" i="7" s="1"/>
  <c r="K37" i="7" s="1"/>
  <c r="L37" i="7" s="1"/>
  <c r="O21" i="2"/>
  <c r="N21" i="2"/>
  <c r="AM32" i="1"/>
  <c r="AL32" i="1"/>
  <c r="G39" i="61"/>
  <c r="E43" i="73"/>
  <c r="E43" i="61"/>
  <c r="E43" i="7"/>
  <c r="AW45" i="1"/>
  <c r="L60" i="77"/>
  <c r="M60" i="77" s="1"/>
  <c r="O60" i="77" s="1"/>
  <c r="P60" i="77" s="1"/>
  <c r="I60" i="76"/>
  <c r="J60" i="76" s="1"/>
  <c r="L60" i="76" s="1"/>
  <c r="M60" i="76" s="1"/>
  <c r="N60" i="76" s="1"/>
  <c r="L60" i="64"/>
  <c r="M60" i="64" s="1"/>
  <c r="O60" i="64" s="1"/>
  <c r="P60" i="64" s="1"/>
  <c r="I61" i="63"/>
  <c r="J61" i="63" s="1"/>
  <c r="L61" i="63" s="1"/>
  <c r="M61" i="63" s="1"/>
  <c r="N61" i="63" s="1"/>
  <c r="L60" i="49"/>
  <c r="M60" i="49" s="1"/>
  <c r="O60" i="49" s="1"/>
  <c r="P60" i="49" s="1"/>
  <c r="I60" i="14"/>
  <c r="J60" i="14" s="1"/>
  <c r="L60" i="14" s="1"/>
  <c r="M60" i="14" s="1"/>
  <c r="N60" i="14" s="1"/>
  <c r="J28" i="73"/>
  <c r="K28" i="73" s="1"/>
  <c r="L28" i="73" s="1"/>
  <c r="G28" i="73"/>
  <c r="P36" i="49"/>
  <c r="G42" i="64"/>
  <c r="I42" i="64" s="1"/>
  <c r="N42" i="64" s="1"/>
  <c r="AH44" i="1"/>
  <c r="AM46" i="1"/>
  <c r="AL46" i="1"/>
  <c r="AN46" i="1"/>
  <c r="N39" i="77"/>
  <c r="L52" i="77"/>
  <c r="M52" i="77" s="1"/>
  <c r="O52" i="77" s="1"/>
  <c r="I52" i="76"/>
  <c r="J52" i="76" s="1"/>
  <c r="L52" i="76" s="1"/>
  <c r="M52" i="76" s="1"/>
  <c r="N52" i="76" s="1"/>
  <c r="L52" i="64"/>
  <c r="M52" i="64" s="1"/>
  <c r="O52" i="64" s="1"/>
  <c r="I53" i="63"/>
  <c r="J53" i="63" s="1"/>
  <c r="L53" i="63" s="1"/>
  <c r="M53" i="63" s="1"/>
  <c r="N53" i="63" s="1"/>
  <c r="L52" i="49"/>
  <c r="M52" i="49" s="1"/>
  <c r="O52" i="49" s="1"/>
  <c r="I52" i="14"/>
  <c r="J52" i="14" s="1"/>
  <c r="L52" i="14" s="1"/>
  <c r="M52" i="14" s="1"/>
  <c r="N52" i="14" s="1"/>
  <c r="N45" i="77"/>
  <c r="P45" i="77" s="1"/>
  <c r="S28" i="3"/>
  <c r="T28" i="3" s="1"/>
  <c r="G56" i="7"/>
  <c r="J56" i="7"/>
  <c r="K56" i="7" s="1"/>
  <c r="L56" i="7" s="1"/>
  <c r="G64" i="7"/>
  <c r="J64" i="7"/>
  <c r="K64" i="7" s="1"/>
  <c r="L64" i="7" s="1"/>
  <c r="G62" i="7"/>
  <c r="J62" i="7"/>
  <c r="K62" i="7" s="1"/>
  <c r="L62" i="7" s="1"/>
  <c r="J67" i="7"/>
  <c r="K67" i="7" s="1"/>
  <c r="L67" i="7" s="1"/>
  <c r="G67" i="7"/>
  <c r="J57" i="7"/>
  <c r="K57" i="7" s="1"/>
  <c r="L57" i="7" s="1"/>
  <c r="G57" i="7"/>
  <c r="N61" i="64"/>
  <c r="G65" i="73"/>
  <c r="J65" i="73"/>
  <c r="K65" i="73" s="1"/>
  <c r="L65" i="73" s="1"/>
  <c r="L5" i="77"/>
  <c r="M5" i="77" s="1"/>
  <c r="O5" i="77" s="1"/>
  <c r="P5" i="77" s="1"/>
  <c r="I5" i="76"/>
  <c r="J5" i="76" s="1"/>
  <c r="L5" i="76" s="1"/>
  <c r="M5" i="76" s="1"/>
  <c r="N5" i="76" s="1"/>
  <c r="P3" i="49"/>
  <c r="E10" i="61"/>
  <c r="E10" i="73"/>
  <c r="G10" i="73" s="1"/>
  <c r="E10" i="7"/>
  <c r="G10" i="7" s="1"/>
  <c r="AW12" i="1"/>
  <c r="L11" i="52"/>
  <c r="M11" i="52" s="1"/>
  <c r="AM16" i="1"/>
  <c r="AL16" i="1"/>
  <c r="AL25" i="1"/>
  <c r="AN25" i="1"/>
  <c r="AM25" i="1"/>
  <c r="G12" i="7"/>
  <c r="J12" i="7"/>
  <c r="K12" i="7" s="1"/>
  <c r="L12" i="7" s="1"/>
  <c r="M16" i="14"/>
  <c r="N16" i="14" s="1"/>
  <c r="M16" i="76"/>
  <c r="N16" i="76" s="1"/>
  <c r="E26" i="61"/>
  <c r="E26" i="73"/>
  <c r="E26" i="7"/>
  <c r="AW28" i="1"/>
  <c r="L27" i="52"/>
  <c r="M27" i="52" s="1"/>
  <c r="F42" i="73"/>
  <c r="F42" i="61"/>
  <c r="F42" i="7"/>
  <c r="M53" i="14"/>
  <c r="N53" i="14" s="1"/>
  <c r="AL41" i="1"/>
  <c r="AN41" i="1"/>
  <c r="AM41" i="1"/>
  <c r="P42" i="77"/>
  <c r="G28" i="64"/>
  <c r="I28" i="64" s="1"/>
  <c r="N28" i="64" s="1"/>
  <c r="AH30" i="1"/>
  <c r="J36" i="73"/>
  <c r="K36" i="73" s="1"/>
  <c r="L36" i="73" s="1"/>
  <c r="G36" i="73"/>
  <c r="G40" i="7"/>
  <c r="J40" i="7"/>
  <c r="K40" i="7" s="1"/>
  <c r="L40" i="7" s="1"/>
  <c r="J54" i="77"/>
  <c r="K54" i="77" s="1"/>
  <c r="G54" i="76"/>
  <c r="H54" i="76" s="1"/>
  <c r="K54" i="76" s="1"/>
  <c r="J54" i="64"/>
  <c r="K54" i="64" s="1"/>
  <c r="G55" i="63"/>
  <c r="H55" i="63" s="1"/>
  <c r="K55" i="63" s="1"/>
  <c r="G54" i="14"/>
  <c r="H54" i="14" s="1"/>
  <c r="K54" i="14" s="1"/>
  <c r="J54" i="49"/>
  <c r="K54" i="49" s="1"/>
  <c r="L47" i="77"/>
  <c r="M47" i="77" s="1"/>
  <c r="O47" i="77" s="1"/>
  <c r="P47" i="77" s="1"/>
  <c r="I47" i="76"/>
  <c r="J47" i="76" s="1"/>
  <c r="L47" i="76" s="1"/>
  <c r="M47" i="76" s="1"/>
  <c r="N47" i="76" s="1"/>
  <c r="L47" i="64"/>
  <c r="M47" i="64" s="1"/>
  <c r="O47" i="64" s="1"/>
  <c r="P47" i="64" s="1"/>
  <c r="I48" i="63"/>
  <c r="J48" i="63" s="1"/>
  <c r="L48" i="63" s="1"/>
  <c r="M48" i="63" s="1"/>
  <c r="N48" i="63" s="1"/>
  <c r="L47" i="49"/>
  <c r="M47" i="49" s="1"/>
  <c r="O47" i="49" s="1"/>
  <c r="P47" i="49" s="1"/>
  <c r="I47" i="14"/>
  <c r="J47" i="14" s="1"/>
  <c r="L47" i="14" s="1"/>
  <c r="M47" i="14" s="1"/>
  <c r="N47" i="14" s="1"/>
  <c r="N69" i="77"/>
  <c r="Q29" i="3"/>
  <c r="Q37" i="3"/>
  <c r="N65" i="64"/>
  <c r="E31" i="3"/>
  <c r="I31" i="3" s="1"/>
  <c r="J59" i="61"/>
  <c r="K59" i="61" s="1"/>
  <c r="L59" i="61" s="1"/>
  <c r="G59" i="61"/>
  <c r="Q35" i="3"/>
  <c r="Q67" i="52"/>
  <c r="L59" i="77"/>
  <c r="M59" i="77" s="1"/>
  <c r="O59" i="77" s="1"/>
  <c r="P59" i="77" s="1"/>
  <c r="I59" i="76"/>
  <c r="J59" i="76" s="1"/>
  <c r="L59" i="76" s="1"/>
  <c r="M59" i="76" s="1"/>
  <c r="N59" i="76" s="1"/>
  <c r="L59" i="64"/>
  <c r="M59" i="64" s="1"/>
  <c r="O59" i="64" s="1"/>
  <c r="I60" i="63"/>
  <c r="J60" i="63" s="1"/>
  <c r="L60" i="63" s="1"/>
  <c r="M60" i="63" s="1"/>
  <c r="N60" i="63" s="1"/>
  <c r="L59" i="49"/>
  <c r="M59" i="49" s="1"/>
  <c r="O59" i="49" s="1"/>
  <c r="P59" i="49" s="1"/>
  <c r="I59" i="14"/>
  <c r="J59" i="14" s="1"/>
  <c r="L59" i="14" s="1"/>
  <c r="M59" i="14" s="1"/>
  <c r="N59" i="14" s="1"/>
  <c r="L67" i="77"/>
  <c r="M67" i="77" s="1"/>
  <c r="O67" i="77" s="1"/>
  <c r="I67" i="76"/>
  <c r="J67" i="76" s="1"/>
  <c r="L67" i="76" s="1"/>
  <c r="M67" i="76" s="1"/>
  <c r="N67" i="76" s="1"/>
  <c r="L67" i="64"/>
  <c r="M67" i="64" s="1"/>
  <c r="O67" i="64" s="1"/>
  <c r="I68" i="63"/>
  <c r="J68" i="63" s="1"/>
  <c r="L68" i="63" s="1"/>
  <c r="M68" i="63" s="1"/>
  <c r="N68" i="63" s="1"/>
  <c r="L67" i="49"/>
  <c r="M67" i="49" s="1"/>
  <c r="O67" i="49" s="1"/>
  <c r="I67" i="14"/>
  <c r="J67" i="14" s="1"/>
  <c r="L67" i="14" s="1"/>
  <c r="M67" i="14" s="1"/>
  <c r="N67" i="14" s="1"/>
  <c r="N52" i="77"/>
  <c r="L41" i="77"/>
  <c r="M41" i="77" s="1"/>
  <c r="O41" i="77" s="1"/>
  <c r="P41" i="77" s="1"/>
  <c r="I41" i="76"/>
  <c r="J41" i="76" s="1"/>
  <c r="L41" i="76" s="1"/>
  <c r="M41" i="76" s="1"/>
  <c r="N41" i="76" s="1"/>
  <c r="P67" i="49" l="1"/>
  <c r="P66" i="77"/>
  <c r="N54" i="49"/>
  <c r="Q54" i="52"/>
  <c r="K28" i="2"/>
  <c r="O28" i="2" s="1"/>
  <c r="M54" i="14"/>
  <c r="N54" i="14" s="1"/>
  <c r="S32" i="3"/>
  <c r="T32" i="3" s="1"/>
  <c r="N60" i="7" s="1"/>
  <c r="O60" i="7" s="1"/>
  <c r="N54" i="64"/>
  <c r="P54" i="64" s="1"/>
  <c r="P53" i="77"/>
  <c r="P53" i="49"/>
  <c r="Q53" i="49" s="1"/>
  <c r="M54" i="76"/>
  <c r="N54" i="76" s="1"/>
  <c r="Y51" i="5"/>
  <c r="Z51" i="5"/>
  <c r="AA51" i="5" s="1"/>
  <c r="G22" i="64"/>
  <c r="I22" i="64" s="1"/>
  <c r="N22" i="64" s="1"/>
  <c r="AH24" i="1"/>
  <c r="G14" i="73"/>
  <c r="J51" i="61"/>
  <c r="K51" i="61" s="1"/>
  <c r="L51" i="61" s="1"/>
  <c r="P6" i="77"/>
  <c r="Y52" i="5"/>
  <c r="Z52" i="5"/>
  <c r="AA52" i="5" s="1"/>
  <c r="Y40" i="5"/>
  <c r="Z40" i="5"/>
  <c r="AA40" i="5" s="1"/>
  <c r="Y36" i="5"/>
  <c r="Z36" i="5"/>
  <c r="AA36" i="5" s="1"/>
  <c r="Y48" i="5"/>
  <c r="Z48" i="5"/>
  <c r="AA48" i="5" s="1"/>
  <c r="Y35" i="5"/>
  <c r="Z35" i="5"/>
  <c r="AA35" i="5" s="1"/>
  <c r="P67" i="64"/>
  <c r="Q57" i="52"/>
  <c r="K37" i="5"/>
  <c r="O37" i="5" s="1"/>
  <c r="K30" i="2"/>
  <c r="O30" i="2" s="1"/>
  <c r="Q56" i="52"/>
  <c r="P58" i="49"/>
  <c r="Q58" i="49" s="1"/>
  <c r="P56" i="49"/>
  <c r="R56" i="49" s="1"/>
  <c r="P58" i="64"/>
  <c r="Q58" i="64" s="1"/>
  <c r="P69" i="64"/>
  <c r="R69" i="64" s="1"/>
  <c r="P56" i="64"/>
  <c r="R56" i="64" s="1"/>
  <c r="L54" i="49"/>
  <c r="M54" i="49" s="1"/>
  <c r="O54" i="49" s="1"/>
  <c r="P54" i="49" s="1"/>
  <c r="J52" i="73"/>
  <c r="K52" i="73" s="1"/>
  <c r="L52" i="73" s="1"/>
  <c r="J54" i="7"/>
  <c r="K54" i="7" s="1"/>
  <c r="L54" i="7" s="1"/>
  <c r="N54" i="77"/>
  <c r="P54" i="77" s="1"/>
  <c r="N55" i="64"/>
  <c r="J52" i="7"/>
  <c r="K52" i="7" s="1"/>
  <c r="L52" i="7" s="1"/>
  <c r="P52" i="64"/>
  <c r="Q52" i="64" s="1"/>
  <c r="P52" i="49"/>
  <c r="R52" i="49" s="1"/>
  <c r="J50" i="61"/>
  <c r="K50" i="61" s="1"/>
  <c r="L50" i="61" s="1"/>
  <c r="J48" i="7"/>
  <c r="K48" i="7" s="1"/>
  <c r="L48" i="7" s="1"/>
  <c r="J50" i="73"/>
  <c r="K50" i="73" s="1"/>
  <c r="L50" i="73" s="1"/>
  <c r="R68" i="77"/>
  <c r="P58" i="77"/>
  <c r="Q58" i="77" s="1"/>
  <c r="P67" i="77"/>
  <c r="R67" i="77" s="1"/>
  <c r="P59" i="64"/>
  <c r="Q59" i="64" s="1"/>
  <c r="P69" i="77"/>
  <c r="R69" i="77" s="1"/>
  <c r="P61" i="64"/>
  <c r="Q61" i="64" s="1"/>
  <c r="S40" i="3"/>
  <c r="T40" i="3" s="1"/>
  <c r="N68" i="7" s="1"/>
  <c r="O68" i="7" s="1"/>
  <c r="P53" i="64"/>
  <c r="M55" i="63"/>
  <c r="N55" i="63" s="1"/>
  <c r="J55" i="7"/>
  <c r="K55" i="7" s="1"/>
  <c r="L55" i="7" s="1"/>
  <c r="J53" i="73"/>
  <c r="K53" i="73" s="1"/>
  <c r="L53" i="73" s="1"/>
  <c r="J53" i="61"/>
  <c r="K53" i="61" s="1"/>
  <c r="L53" i="61" s="1"/>
  <c r="J53" i="7"/>
  <c r="K53" i="7" s="1"/>
  <c r="L53" i="7" s="1"/>
  <c r="J55" i="73"/>
  <c r="K55" i="73" s="1"/>
  <c r="L55" i="73" s="1"/>
  <c r="J55" i="61"/>
  <c r="K55" i="61" s="1"/>
  <c r="L55" i="61" s="1"/>
  <c r="Q72" i="73"/>
  <c r="Q73" i="73" s="1"/>
  <c r="P62" i="64"/>
  <c r="Q62" i="64" s="1"/>
  <c r="P64" i="49"/>
  <c r="Q64" i="49" s="1"/>
  <c r="P65" i="64"/>
  <c r="Q65" i="64" s="1"/>
  <c r="P64" i="64"/>
  <c r="Q64" i="64" s="1"/>
  <c r="P64" i="77"/>
  <c r="Q64" i="77" s="1"/>
  <c r="P65" i="77"/>
  <c r="R65" i="77" s="1"/>
  <c r="P63" i="64"/>
  <c r="R63" i="64" s="1"/>
  <c r="R47" i="64"/>
  <c r="Q47" i="64"/>
  <c r="G26" i="64"/>
  <c r="I26" i="64" s="1"/>
  <c r="N26" i="64" s="1"/>
  <c r="AH28" i="1"/>
  <c r="R67" i="49"/>
  <c r="Q67" i="49"/>
  <c r="Q5" i="77"/>
  <c r="R5" i="77"/>
  <c r="Q60" i="64"/>
  <c r="R60" i="64"/>
  <c r="R24" i="49"/>
  <c r="Q24" i="49"/>
  <c r="Q69" i="49"/>
  <c r="R69" i="49"/>
  <c r="L21" i="64"/>
  <c r="M21" i="64" s="1"/>
  <c r="O21" i="64" s="1"/>
  <c r="I22" i="63"/>
  <c r="J22" i="63" s="1"/>
  <c r="L22" i="63" s="1"/>
  <c r="M22" i="63" s="1"/>
  <c r="N22" i="63" s="1"/>
  <c r="R47" i="77"/>
  <c r="Q47" i="77"/>
  <c r="R57" i="64"/>
  <c r="Q57" i="64"/>
  <c r="R6" i="49"/>
  <c r="Q6" i="49"/>
  <c r="G30" i="64"/>
  <c r="I30" i="64" s="1"/>
  <c r="N30" i="64" s="1"/>
  <c r="AH32" i="1"/>
  <c r="Q3" i="77"/>
  <c r="R3" i="77"/>
  <c r="S3" i="77" s="1"/>
  <c r="Q41" i="77"/>
  <c r="R41" i="77"/>
  <c r="R47" i="49"/>
  <c r="Q47" i="49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R59" i="49"/>
  <c r="Q59" i="49"/>
  <c r="Q60" i="77"/>
  <c r="R60" i="77"/>
  <c r="R41" i="49"/>
  <c r="Q41" i="49"/>
  <c r="G18" i="64"/>
  <c r="I18" i="64" s="1"/>
  <c r="N18" i="64" s="1"/>
  <c r="AH20" i="1"/>
  <c r="R8" i="77"/>
  <c r="Q8" i="77"/>
  <c r="O3" i="14"/>
  <c r="Q3" i="14"/>
  <c r="R56" i="77"/>
  <c r="Q56" i="77"/>
  <c r="R40" i="49"/>
  <c r="Q40" i="49"/>
  <c r="Y21" i="2"/>
  <c r="Z21" i="2"/>
  <c r="AA21" i="2" s="1"/>
  <c r="Q16" i="77"/>
  <c r="R16" i="77"/>
  <c r="R66" i="64"/>
  <c r="Q66" i="64"/>
  <c r="R24" i="77"/>
  <c r="Q24" i="77"/>
  <c r="L39" i="77"/>
  <c r="M39" i="77" s="1"/>
  <c r="O39" i="77" s="1"/>
  <c r="I39" i="76"/>
  <c r="J39" i="76" s="1"/>
  <c r="L39" i="76" s="1"/>
  <c r="R3" i="49"/>
  <c r="S3" i="49" s="1"/>
  <c r="Q3" i="49"/>
  <c r="L44" i="64"/>
  <c r="M44" i="64" s="1"/>
  <c r="O44" i="64" s="1"/>
  <c r="I45" i="63"/>
  <c r="J45" i="63" s="1"/>
  <c r="L45" i="63" s="1"/>
  <c r="M45" i="63" s="1"/>
  <c r="N45" i="63" s="1"/>
  <c r="L46" i="77"/>
  <c r="M46" i="77" s="1"/>
  <c r="O46" i="77" s="1"/>
  <c r="P46" i="77" s="1"/>
  <c r="I46" i="76"/>
  <c r="J46" i="76" s="1"/>
  <c r="L46" i="76" s="1"/>
  <c r="L46" i="64"/>
  <c r="M46" i="64" s="1"/>
  <c r="O46" i="64" s="1"/>
  <c r="I47" i="63"/>
  <c r="J47" i="63" s="1"/>
  <c r="L47" i="63" s="1"/>
  <c r="M47" i="63" s="1"/>
  <c r="N47" i="63" s="1"/>
  <c r="L46" i="49"/>
  <c r="M46" i="49" s="1"/>
  <c r="O46" i="49" s="1"/>
  <c r="I46" i="14"/>
  <c r="J46" i="14" s="1"/>
  <c r="L46" i="14" s="1"/>
  <c r="S35" i="3"/>
  <c r="T35" i="3" s="1"/>
  <c r="R35" i="3"/>
  <c r="R29" i="3"/>
  <c r="S29" i="3"/>
  <c r="T29" i="3" s="1"/>
  <c r="I28" i="61"/>
  <c r="H28" i="6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26" i="73" s="1"/>
  <c r="O26" i="73" s="1"/>
  <c r="L23" i="77"/>
  <c r="M23" i="77" s="1"/>
  <c r="O23" i="77" s="1"/>
  <c r="P23" i="77" s="1"/>
  <c r="I23" i="76"/>
  <c r="J23" i="76" s="1"/>
  <c r="L23" i="76" s="1"/>
  <c r="L14" i="49"/>
  <c r="M14" i="49" s="1"/>
  <c r="O14" i="49" s="1"/>
  <c r="P14" i="49" s="1"/>
  <c r="I14" i="14"/>
  <c r="J14" i="14" s="1"/>
  <c r="L14" i="14" s="1"/>
  <c r="N56" i="61"/>
  <c r="O56" i="61" s="1"/>
  <c r="N56" i="73"/>
  <c r="O56" i="73" s="1"/>
  <c r="N56" i="7"/>
  <c r="O56" i="7" s="1"/>
  <c r="V28" i="3"/>
  <c r="G45" i="64"/>
  <c r="I45" i="64" s="1"/>
  <c r="N45" i="64" s="1"/>
  <c r="AH47" i="1"/>
  <c r="L44" i="49"/>
  <c r="M44" i="49" s="1"/>
  <c r="O44" i="49" s="1"/>
  <c r="I44" i="14"/>
  <c r="J44" i="14" s="1"/>
  <c r="L44" i="14" s="1"/>
  <c r="R36" i="49"/>
  <c r="Q36" i="49"/>
  <c r="L30" i="49"/>
  <c r="M30" i="49" s="1"/>
  <c r="O30" i="49" s="1"/>
  <c r="P30" i="49" s="1"/>
  <c r="I30" i="14"/>
  <c r="J30" i="14" s="1"/>
  <c r="L30" i="14" s="1"/>
  <c r="L27" i="49"/>
  <c r="M27" i="49" s="1"/>
  <c r="O27" i="49" s="1"/>
  <c r="P27" i="49" s="1"/>
  <c r="I27" i="14"/>
  <c r="J27" i="14" s="1"/>
  <c r="L27" i="14" s="1"/>
  <c r="J10" i="73"/>
  <c r="K10" i="73" s="1"/>
  <c r="L10" i="73" s="1"/>
  <c r="L19" i="77"/>
  <c r="M19" i="77" s="1"/>
  <c r="O19" i="77" s="1"/>
  <c r="I19" i="76"/>
  <c r="J19" i="76" s="1"/>
  <c r="L19" i="76" s="1"/>
  <c r="R8" i="49"/>
  <c r="Q8" i="49"/>
  <c r="G34" i="7"/>
  <c r="J34" i="7"/>
  <c r="K34" i="7" s="1"/>
  <c r="L34" i="7" s="1"/>
  <c r="R68" i="49"/>
  <c r="Q68" i="49"/>
  <c r="R48" i="77"/>
  <c r="Q48" i="77"/>
  <c r="G44" i="7"/>
  <c r="J44" i="7"/>
  <c r="K44" i="7" s="1"/>
  <c r="L44" i="7" s="1"/>
  <c r="I33" i="61"/>
  <c r="H33" i="61"/>
  <c r="AT35" i="1"/>
  <c r="AZ35" i="1" s="1"/>
  <c r="BD35" i="1" s="1"/>
  <c r="BG35" i="1" s="1"/>
  <c r="N33" i="61" s="1"/>
  <c r="O33" i="61" s="1"/>
  <c r="L22" i="77"/>
  <c r="M22" i="77" s="1"/>
  <c r="O22" i="77" s="1"/>
  <c r="P22" i="77" s="1"/>
  <c r="I22" i="76"/>
  <c r="J22" i="76" s="1"/>
  <c r="L22" i="76" s="1"/>
  <c r="R51" i="49"/>
  <c r="Q51" i="49"/>
  <c r="S41" i="63"/>
  <c r="S40" i="14"/>
  <c r="L33" i="77"/>
  <c r="M33" i="77" s="1"/>
  <c r="O33" i="77" s="1"/>
  <c r="P33" i="77" s="1"/>
  <c r="I33" i="76"/>
  <c r="J33" i="76" s="1"/>
  <c r="L33" i="76" s="1"/>
  <c r="M33" i="76" s="1"/>
  <c r="N33" i="76" s="1"/>
  <c r="S33" i="3"/>
  <c r="T33" i="3" s="1"/>
  <c r="R33" i="3"/>
  <c r="I55" i="76"/>
  <c r="J55" i="76" s="1"/>
  <c r="L55" i="76" s="1"/>
  <c r="M55" i="76" s="1"/>
  <c r="N55" i="76" s="1"/>
  <c r="L55" i="77"/>
  <c r="M55" i="77" s="1"/>
  <c r="O55" i="77" s="1"/>
  <c r="P55" i="77" s="1"/>
  <c r="L55" i="64"/>
  <c r="M55" i="64" s="1"/>
  <c r="O55" i="64" s="1"/>
  <c r="I56" i="63"/>
  <c r="J56" i="63" s="1"/>
  <c r="L56" i="63" s="1"/>
  <c r="M56" i="63" s="1"/>
  <c r="N56" i="63" s="1"/>
  <c r="L55" i="49"/>
  <c r="M55" i="49" s="1"/>
  <c r="O55" i="49" s="1"/>
  <c r="P55" i="49" s="1"/>
  <c r="I55" i="14"/>
  <c r="J55" i="14" s="1"/>
  <c r="L55" i="14" s="1"/>
  <c r="M55" i="14" s="1"/>
  <c r="N55" i="14" s="1"/>
  <c r="AY13" i="1"/>
  <c r="BC13" i="1" s="1"/>
  <c r="BF13" i="1" s="1"/>
  <c r="N11" i="73" s="1"/>
  <c r="O11" i="73" s="1"/>
  <c r="AX13" i="1"/>
  <c r="L4" i="77"/>
  <c r="M4" i="77" s="1"/>
  <c r="O4" i="77" s="1"/>
  <c r="I4" i="76"/>
  <c r="J4" i="76" s="1"/>
  <c r="L4" i="76" s="1"/>
  <c r="M4" i="76" s="1"/>
  <c r="N4" i="76" s="1"/>
  <c r="R32" i="49"/>
  <c r="Q32" i="49"/>
  <c r="AX33" i="1"/>
  <c r="AY33" i="1"/>
  <c r="BC33" i="1" s="1"/>
  <c r="BF33" i="1" s="1"/>
  <c r="N31" i="73" s="1"/>
  <c r="O31" i="73" s="1"/>
  <c r="L17" i="64"/>
  <c r="M17" i="64" s="1"/>
  <c r="O17" i="64" s="1"/>
  <c r="P17" i="64" s="1"/>
  <c r="I18" i="63"/>
  <c r="J18" i="63" s="1"/>
  <c r="L18" i="63" s="1"/>
  <c r="M18" i="63" s="1"/>
  <c r="N18" i="63" s="1"/>
  <c r="R58" i="49"/>
  <c r="J26" i="73"/>
  <c r="K26" i="73" s="1"/>
  <c r="L26" i="73" s="1"/>
  <c r="G26" i="73"/>
  <c r="L35" i="64"/>
  <c r="M35" i="64" s="1"/>
  <c r="O35" i="64" s="1"/>
  <c r="I36" i="63"/>
  <c r="J36" i="63" s="1"/>
  <c r="L36" i="63" s="1"/>
  <c r="M36" i="63" s="1"/>
  <c r="N36" i="63" s="1"/>
  <c r="Q53" i="77"/>
  <c r="R53" i="77"/>
  <c r="Q12" i="77"/>
  <c r="R12" i="77"/>
  <c r="L25" i="77"/>
  <c r="M25" i="77" s="1"/>
  <c r="O25" i="77" s="1"/>
  <c r="P25" i="77" s="1"/>
  <c r="I25" i="76"/>
  <c r="J25" i="76" s="1"/>
  <c r="L25" i="76" s="1"/>
  <c r="BJ5" i="1"/>
  <c r="P65" i="49"/>
  <c r="BA31" i="1"/>
  <c r="BB31" i="1"/>
  <c r="BE31" i="1" s="1"/>
  <c r="N29" i="7" s="1"/>
  <c r="O29" i="7" s="1"/>
  <c r="P63" i="77"/>
  <c r="I32" i="61"/>
  <c r="H32" i="61"/>
  <c r="AT34" i="1"/>
  <c r="AZ34" i="1" s="1"/>
  <c r="BD34" i="1" s="1"/>
  <c r="BG34" i="1" s="1"/>
  <c r="N32" i="61" s="1"/>
  <c r="O32" i="61" s="1"/>
  <c r="AN34" i="1"/>
  <c r="G18" i="7"/>
  <c r="J18" i="7"/>
  <c r="K18" i="7" s="1"/>
  <c r="L18" i="7" s="1"/>
  <c r="G43" i="73"/>
  <c r="J43" i="73"/>
  <c r="K43" i="73" s="1"/>
  <c r="L43" i="73" s="1"/>
  <c r="L26" i="77"/>
  <c r="M26" i="77" s="1"/>
  <c r="O26" i="77" s="1"/>
  <c r="P26" i="77" s="1"/>
  <c r="I26" i="76"/>
  <c r="J26" i="76" s="1"/>
  <c r="L26" i="76" s="1"/>
  <c r="M26" i="76" s="1"/>
  <c r="N26" i="76" s="1"/>
  <c r="AX25" i="1"/>
  <c r="AY25" i="1"/>
  <c r="BC25" i="1" s="1"/>
  <c r="BF25" i="1" s="1"/>
  <c r="N23" i="73" s="1"/>
  <c r="O23" i="73" s="1"/>
  <c r="L10" i="77"/>
  <c r="M10" i="77" s="1"/>
  <c r="O10" i="77" s="1"/>
  <c r="P10" i="77" s="1"/>
  <c r="I10" i="76"/>
  <c r="J10" i="76" s="1"/>
  <c r="L10" i="76" s="1"/>
  <c r="P51" i="77"/>
  <c r="AY46" i="1"/>
  <c r="BC46" i="1" s="1"/>
  <c r="BF46" i="1" s="1"/>
  <c r="N44" i="73" s="1"/>
  <c r="O44" i="73" s="1"/>
  <c r="AX46" i="1"/>
  <c r="BB44" i="1"/>
  <c r="BE44" i="1" s="1"/>
  <c r="N42" i="7" s="1"/>
  <c r="O42" i="7" s="1"/>
  <c r="G42" i="61"/>
  <c r="L43" i="77"/>
  <c r="M43" i="77" s="1"/>
  <c r="O43" i="77" s="1"/>
  <c r="I43" i="76"/>
  <c r="J43" i="76" s="1"/>
  <c r="L43" i="76" s="1"/>
  <c r="AY29" i="1"/>
  <c r="BC29" i="1" s="1"/>
  <c r="BF29" i="1" s="1"/>
  <c r="N27" i="73" s="1"/>
  <c r="O27" i="73" s="1"/>
  <c r="AX29" i="1"/>
  <c r="L13" i="49"/>
  <c r="M13" i="49" s="1"/>
  <c r="O13" i="49" s="1"/>
  <c r="I13" i="14"/>
  <c r="J13" i="14" s="1"/>
  <c r="L13" i="14" s="1"/>
  <c r="Q20" i="77"/>
  <c r="R20" i="77"/>
  <c r="AX6" i="1"/>
  <c r="AY6" i="1"/>
  <c r="BC6" i="1" s="1"/>
  <c r="BF6" i="1" s="1"/>
  <c r="N4" i="73" s="1"/>
  <c r="O4" i="73" s="1"/>
  <c r="Y23" i="2"/>
  <c r="Z23" i="2"/>
  <c r="AA23" i="2" s="1"/>
  <c r="P48" i="64"/>
  <c r="G55" i="61"/>
  <c r="G54" i="73"/>
  <c r="J54" i="73"/>
  <c r="K54" i="73" s="1"/>
  <c r="L54" i="73" s="1"/>
  <c r="J21" i="7"/>
  <c r="K21" i="7" s="1"/>
  <c r="L21" i="7" s="1"/>
  <c r="G21" i="7"/>
  <c r="AX24" i="1"/>
  <c r="AY24" i="1"/>
  <c r="BC24" i="1" s="1"/>
  <c r="BF24" i="1" s="1"/>
  <c r="N22" i="73" s="1"/>
  <c r="O22" i="73" s="1"/>
  <c r="L9" i="49"/>
  <c r="M9" i="49" s="1"/>
  <c r="O9" i="49" s="1"/>
  <c r="P9" i="49" s="1"/>
  <c r="I9" i="14"/>
  <c r="J9" i="14" s="1"/>
  <c r="L9" i="14" s="1"/>
  <c r="M9" i="14" s="1"/>
  <c r="N9" i="14" s="1"/>
  <c r="I37" i="14"/>
  <c r="J37" i="14" s="1"/>
  <c r="L37" i="14" s="1"/>
  <c r="M37" i="14" s="1"/>
  <c r="N37" i="14" s="1"/>
  <c r="L37" i="49"/>
  <c r="M37" i="49" s="1"/>
  <c r="O37" i="49" s="1"/>
  <c r="P37" i="49" s="1"/>
  <c r="J23" i="73"/>
  <c r="K23" i="73" s="1"/>
  <c r="L23" i="73" s="1"/>
  <c r="G11" i="61"/>
  <c r="J50" i="7"/>
  <c r="K50" i="7" s="1"/>
  <c r="L50" i="7" s="1"/>
  <c r="G37" i="61"/>
  <c r="Y24" i="2"/>
  <c r="Z24" i="2"/>
  <c r="AA24" i="2" s="1"/>
  <c r="N49" i="64"/>
  <c r="J25" i="73"/>
  <c r="K25" i="73" s="1"/>
  <c r="L25" i="73" s="1"/>
  <c r="J19" i="7"/>
  <c r="K19" i="7" s="1"/>
  <c r="L19" i="7" s="1"/>
  <c r="M14" i="14"/>
  <c r="N14" i="14" s="1"/>
  <c r="M44" i="14"/>
  <c r="N44" i="14" s="1"/>
  <c r="G38" i="7"/>
  <c r="J38" i="7"/>
  <c r="K38" i="7" s="1"/>
  <c r="L38" i="7" s="1"/>
  <c r="J35" i="7"/>
  <c r="K35" i="7" s="1"/>
  <c r="L35" i="7" s="1"/>
  <c r="M46" i="14"/>
  <c r="N46" i="14" s="1"/>
  <c r="G10" i="61"/>
  <c r="AY36" i="1"/>
  <c r="BC36" i="1" s="1"/>
  <c r="BF36" i="1" s="1"/>
  <c r="N34" i="73" s="1"/>
  <c r="O34" i="73" s="1"/>
  <c r="AX36" i="1"/>
  <c r="L31" i="77"/>
  <c r="M31" i="77" s="1"/>
  <c r="O31" i="77" s="1"/>
  <c r="I31" i="76"/>
  <c r="J31" i="76" s="1"/>
  <c r="L31" i="76" s="1"/>
  <c r="G55" i="73"/>
  <c r="I3" i="61"/>
  <c r="H3" i="61"/>
  <c r="AT5" i="1"/>
  <c r="AZ5" i="1" s="1"/>
  <c r="BD5" i="1" s="1"/>
  <c r="BG5" i="1" s="1"/>
  <c r="N3" i="61" s="1"/>
  <c r="AN5" i="1"/>
  <c r="S7" i="63"/>
  <c r="S6" i="14"/>
  <c r="L38" i="77"/>
  <c r="M38" i="77" s="1"/>
  <c r="O38" i="77" s="1"/>
  <c r="P38" i="77" s="1"/>
  <c r="I38" i="76"/>
  <c r="J38" i="76" s="1"/>
  <c r="L38" i="76" s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N9" i="7" s="1"/>
  <c r="O9" i="7" s="1"/>
  <c r="G17" i="73"/>
  <c r="G9" i="7"/>
  <c r="I24" i="61"/>
  <c r="H24" i="61"/>
  <c r="J24" i="61" s="1"/>
  <c r="K24" i="61" s="1"/>
  <c r="L24" i="61" s="1"/>
  <c r="AT26" i="1"/>
  <c r="AZ26" i="1" s="1"/>
  <c r="BD26" i="1" s="1"/>
  <c r="BG26" i="1" s="1"/>
  <c r="N24" i="61" s="1"/>
  <c r="O24" i="61" s="1"/>
  <c r="AN26" i="1"/>
  <c r="J37" i="73"/>
  <c r="K37" i="73" s="1"/>
  <c r="L37" i="73" s="1"/>
  <c r="G37" i="7"/>
  <c r="L39" i="49"/>
  <c r="M39" i="49" s="1"/>
  <c r="O39" i="49" s="1"/>
  <c r="P39" i="49" s="1"/>
  <c r="I39" i="14"/>
  <c r="J39" i="14" s="1"/>
  <c r="L39" i="14" s="1"/>
  <c r="L44" i="77"/>
  <c r="M44" i="77" s="1"/>
  <c r="O44" i="77" s="1"/>
  <c r="P44" i="77" s="1"/>
  <c r="I44" i="76"/>
  <c r="J44" i="76" s="1"/>
  <c r="L44" i="76" s="1"/>
  <c r="M44" i="76" s="1"/>
  <c r="N44" i="76" s="1"/>
  <c r="AX45" i="1"/>
  <c r="AY45" i="1"/>
  <c r="BC45" i="1" s="1"/>
  <c r="BF45" i="1" s="1"/>
  <c r="N43" i="73" s="1"/>
  <c r="O43" i="73" s="1"/>
  <c r="L30" i="77"/>
  <c r="M30" i="77" s="1"/>
  <c r="O30" i="77" s="1"/>
  <c r="P30" i="77" s="1"/>
  <c r="I30" i="76"/>
  <c r="J30" i="76" s="1"/>
  <c r="L30" i="76" s="1"/>
  <c r="I8" i="61"/>
  <c r="H8" i="6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N60" i="73"/>
  <c r="O60" i="73" s="1"/>
  <c r="J34" i="73"/>
  <c r="K34" i="73" s="1"/>
  <c r="L34" i="73" s="1"/>
  <c r="G34" i="73"/>
  <c r="I29" i="61"/>
  <c r="H29" i="61"/>
  <c r="AT31" i="1"/>
  <c r="AZ31" i="1" s="1"/>
  <c r="BD31" i="1" s="1"/>
  <c r="BG31" i="1" s="1"/>
  <c r="N29" i="61" s="1"/>
  <c r="O29" i="61" s="1"/>
  <c r="I22" i="61"/>
  <c r="H22" i="61"/>
  <c r="AT24" i="1"/>
  <c r="AZ24" i="1" s="1"/>
  <c r="BD24" i="1" s="1"/>
  <c r="BG24" i="1" s="1"/>
  <c r="N22" i="61" s="1"/>
  <c r="O22" i="61" s="1"/>
  <c r="J44" i="73"/>
  <c r="K44" i="73" s="1"/>
  <c r="L44" i="73" s="1"/>
  <c r="G44" i="73"/>
  <c r="R66" i="77"/>
  <c r="Q66" i="77"/>
  <c r="Y26" i="2"/>
  <c r="Z26" i="2"/>
  <c r="AA26" i="2" s="1"/>
  <c r="Q40" i="77"/>
  <c r="R40" i="77"/>
  <c r="G33" i="73"/>
  <c r="J33" i="73"/>
  <c r="K33" i="73" s="1"/>
  <c r="L33" i="73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N18" i="73" s="1"/>
  <c r="O18" i="73" s="1"/>
  <c r="P43" i="77"/>
  <c r="G13" i="61"/>
  <c r="J10" i="7"/>
  <c r="K10" i="7" s="1"/>
  <c r="L10" i="7" s="1"/>
  <c r="AY23" i="1"/>
  <c r="BC23" i="1" s="1"/>
  <c r="BF23" i="1" s="1"/>
  <c r="N21" i="73" s="1"/>
  <c r="O21" i="73" s="1"/>
  <c r="AX23" i="1"/>
  <c r="L15" i="77"/>
  <c r="M15" i="77" s="1"/>
  <c r="O15" i="77" s="1"/>
  <c r="I15" i="76"/>
  <c r="J15" i="76" s="1"/>
  <c r="L15" i="76" s="1"/>
  <c r="L4" i="64"/>
  <c r="M4" i="64" s="1"/>
  <c r="O4" i="64" s="1"/>
  <c r="I5" i="63"/>
  <c r="J5" i="63" s="1"/>
  <c r="L5" i="63" s="1"/>
  <c r="S9" i="63"/>
  <c r="S8" i="14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AT41" i="1"/>
  <c r="AZ41" i="1" s="1"/>
  <c r="BD41" i="1" s="1"/>
  <c r="BG41" i="1" s="1"/>
  <c r="N39" i="61" s="1"/>
  <c r="O39" i="61" s="1"/>
  <c r="L35" i="49"/>
  <c r="M35" i="49" s="1"/>
  <c r="O35" i="49" s="1"/>
  <c r="P35" i="49" s="1"/>
  <c r="I35" i="14"/>
  <c r="J35" i="14" s="1"/>
  <c r="L35" i="14" s="1"/>
  <c r="M35" i="14" s="1"/>
  <c r="N35" i="14" s="1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J7" i="73"/>
  <c r="K7" i="73" s="1"/>
  <c r="L7" i="73" s="1"/>
  <c r="G7" i="7"/>
  <c r="R3" i="7"/>
  <c r="O3" i="7"/>
  <c r="P57" i="49"/>
  <c r="BA47" i="1"/>
  <c r="BB47" i="1"/>
  <c r="BE47" i="1" s="1"/>
  <c r="N45" i="7" s="1"/>
  <c r="O45" i="7" s="1"/>
  <c r="J18" i="73"/>
  <c r="K18" i="73" s="1"/>
  <c r="L18" i="73" s="1"/>
  <c r="G18" i="73"/>
  <c r="AX41" i="1"/>
  <c r="AY41" i="1"/>
  <c r="BC41" i="1" s="1"/>
  <c r="BF41" i="1" s="1"/>
  <c r="N39" i="73" s="1"/>
  <c r="O39" i="73" s="1"/>
  <c r="G43" i="61"/>
  <c r="AX19" i="1"/>
  <c r="AY19" i="1"/>
  <c r="BC19" i="1" s="1"/>
  <c r="BF19" i="1" s="1"/>
  <c r="N17" i="73" s="1"/>
  <c r="O17" i="73" s="1"/>
  <c r="G14" i="64"/>
  <c r="I14" i="64" s="1"/>
  <c r="N14" i="64" s="1"/>
  <c r="AH16" i="1"/>
  <c r="I6" i="61"/>
  <c r="H6" i="61"/>
  <c r="AT8" i="1"/>
  <c r="AZ8" i="1" s="1"/>
  <c r="BD8" i="1" s="1"/>
  <c r="BG8" i="1" s="1"/>
  <c r="N6" i="61" s="1"/>
  <c r="O6" i="61" s="1"/>
  <c r="AN8" i="1"/>
  <c r="P62" i="77"/>
  <c r="L13" i="77"/>
  <c r="M13" i="77" s="1"/>
  <c r="O13" i="77" s="1"/>
  <c r="I13" i="76"/>
  <c r="J13" i="76" s="1"/>
  <c r="L13" i="76" s="1"/>
  <c r="AY21" i="1"/>
  <c r="BC21" i="1" s="1"/>
  <c r="BF21" i="1" s="1"/>
  <c r="N19" i="73" s="1"/>
  <c r="O19" i="73" s="1"/>
  <c r="AX21" i="1"/>
  <c r="J4" i="7"/>
  <c r="K4" i="7" s="1"/>
  <c r="L4" i="7" s="1"/>
  <c r="G4" i="7"/>
  <c r="L49" i="77"/>
  <c r="M49" i="77" s="1"/>
  <c r="O49" i="77" s="1"/>
  <c r="I49" i="76"/>
  <c r="J49" i="76" s="1"/>
  <c r="L49" i="76" s="1"/>
  <c r="M49" i="76" s="1"/>
  <c r="N49" i="76" s="1"/>
  <c r="L49" i="64"/>
  <c r="M49" i="64" s="1"/>
  <c r="O49" i="64" s="1"/>
  <c r="I50" i="63"/>
  <c r="J50" i="63" s="1"/>
  <c r="L50" i="63" s="1"/>
  <c r="M50" i="63" s="1"/>
  <c r="N50" i="63" s="1"/>
  <c r="L49" i="49"/>
  <c r="M49" i="49" s="1"/>
  <c r="O49" i="49" s="1"/>
  <c r="I49" i="14"/>
  <c r="J49" i="14" s="1"/>
  <c r="L49" i="14" s="1"/>
  <c r="M49" i="14" s="1"/>
  <c r="N49" i="14" s="1"/>
  <c r="P48" i="49"/>
  <c r="G30" i="7"/>
  <c r="J30" i="7"/>
  <c r="K30" i="7" s="1"/>
  <c r="L30" i="7" s="1"/>
  <c r="M31" i="76"/>
  <c r="N31" i="76" s="1"/>
  <c r="G22" i="7"/>
  <c r="J22" i="7"/>
  <c r="K22" i="7" s="1"/>
  <c r="L22" i="7" s="1"/>
  <c r="G21" i="61"/>
  <c r="L9" i="77"/>
  <c r="M9" i="77" s="1"/>
  <c r="O9" i="77" s="1"/>
  <c r="P9" i="77" s="1"/>
  <c r="I9" i="76"/>
  <c r="J9" i="76" s="1"/>
  <c r="L9" i="76" s="1"/>
  <c r="M9" i="76" s="1"/>
  <c r="N9" i="76" s="1"/>
  <c r="L37" i="77"/>
  <c r="M37" i="77" s="1"/>
  <c r="O37" i="77" s="1"/>
  <c r="P37" i="77" s="1"/>
  <c r="I37" i="76"/>
  <c r="J37" i="76" s="1"/>
  <c r="L37" i="76" s="1"/>
  <c r="M37" i="76" s="1"/>
  <c r="N37" i="76" s="1"/>
  <c r="M22" i="76"/>
  <c r="N22" i="76" s="1"/>
  <c r="G23" i="7"/>
  <c r="P66" i="49"/>
  <c r="P57" i="77"/>
  <c r="N49" i="77"/>
  <c r="M23" i="76"/>
  <c r="N23" i="76" s="1"/>
  <c r="P61" i="77"/>
  <c r="G49" i="7"/>
  <c r="G38" i="73"/>
  <c r="J38" i="73"/>
  <c r="K38" i="73" s="1"/>
  <c r="L38" i="73" s="1"/>
  <c r="M46" i="76"/>
  <c r="N46" i="76" s="1"/>
  <c r="J14" i="7"/>
  <c r="K14" i="7" s="1"/>
  <c r="L14" i="7" s="1"/>
  <c r="AY17" i="1"/>
  <c r="BC17" i="1" s="1"/>
  <c r="BF17" i="1" s="1"/>
  <c r="N15" i="73" s="1"/>
  <c r="O15" i="73" s="1"/>
  <c r="AX17" i="1"/>
  <c r="L11" i="77"/>
  <c r="M11" i="77" s="1"/>
  <c r="O11" i="77" s="1"/>
  <c r="P11" i="77" s="1"/>
  <c r="I11" i="76"/>
  <c r="J11" i="76" s="1"/>
  <c r="L11" i="76" s="1"/>
  <c r="M11" i="76" s="1"/>
  <c r="N11" i="76" s="1"/>
  <c r="G13" i="73"/>
  <c r="BA38" i="1"/>
  <c r="BB38" i="1"/>
  <c r="BE38" i="1" s="1"/>
  <c r="N36" i="7" s="1"/>
  <c r="O36" i="7" s="1"/>
  <c r="I16" i="61"/>
  <c r="H16" i="6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G31" i="73"/>
  <c r="BA27" i="1"/>
  <c r="BB27" i="1"/>
  <c r="BE27" i="1" s="1"/>
  <c r="N25" i="7" s="1"/>
  <c r="O25" i="7" s="1"/>
  <c r="N4" i="64"/>
  <c r="P4" i="64" s="1"/>
  <c r="N35" i="64"/>
  <c r="P35" i="64" s="1"/>
  <c r="N13" i="64"/>
  <c r="I21" i="61"/>
  <c r="H21" i="61"/>
  <c r="AT23" i="1"/>
  <c r="AZ23" i="1" s="1"/>
  <c r="BD23" i="1" s="1"/>
  <c r="BG23" i="1" s="1"/>
  <c r="N21" i="61" s="1"/>
  <c r="O21" i="61" s="1"/>
  <c r="S33" i="63"/>
  <c r="S32" i="14"/>
  <c r="I37" i="61"/>
  <c r="H37" i="61"/>
  <c r="AT39" i="1"/>
  <c r="AZ39" i="1" s="1"/>
  <c r="BD39" i="1" s="1"/>
  <c r="BG39" i="1" s="1"/>
  <c r="N37" i="61" s="1"/>
  <c r="O37" i="61" s="1"/>
  <c r="I9" i="61"/>
  <c r="H9" i="6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L14" i="77"/>
  <c r="M14" i="77" s="1"/>
  <c r="O14" i="77" s="1"/>
  <c r="I14" i="76"/>
  <c r="J14" i="76" s="1"/>
  <c r="L14" i="76" s="1"/>
  <c r="M14" i="76" s="1"/>
  <c r="N14" i="76" s="1"/>
  <c r="Q45" i="77"/>
  <c r="R45" i="77"/>
  <c r="P39" i="77"/>
  <c r="P52" i="77"/>
  <c r="Q59" i="77"/>
  <c r="R59" i="77"/>
  <c r="Q42" i="77"/>
  <c r="R42" i="77"/>
  <c r="L23" i="49"/>
  <c r="M23" i="49" s="1"/>
  <c r="O23" i="49" s="1"/>
  <c r="P23" i="49" s="1"/>
  <c r="I23" i="14"/>
  <c r="J23" i="14" s="1"/>
  <c r="L23" i="14" s="1"/>
  <c r="G10" i="64"/>
  <c r="I10" i="64" s="1"/>
  <c r="N10" i="64" s="1"/>
  <c r="AH12" i="1"/>
  <c r="I42" i="61"/>
  <c r="H42" i="61"/>
  <c r="AT44" i="1"/>
  <c r="AZ44" i="1" s="1"/>
  <c r="BD44" i="1" s="1"/>
  <c r="BG44" i="1" s="1"/>
  <c r="N42" i="61" s="1"/>
  <c r="O42" i="61" s="1"/>
  <c r="AN44" i="1"/>
  <c r="L27" i="77"/>
  <c r="M27" i="77" s="1"/>
  <c r="O27" i="77" s="1"/>
  <c r="P27" i="77" s="1"/>
  <c r="I27" i="76"/>
  <c r="J27" i="76" s="1"/>
  <c r="L27" i="76" s="1"/>
  <c r="L19" i="49"/>
  <c r="M19" i="49" s="1"/>
  <c r="O19" i="49" s="1"/>
  <c r="P19" i="49" s="1"/>
  <c r="I19" i="14"/>
  <c r="J19" i="14" s="1"/>
  <c r="L19" i="14" s="1"/>
  <c r="P15" i="77"/>
  <c r="G34" i="61"/>
  <c r="P29" i="64"/>
  <c r="G44" i="61"/>
  <c r="AN24" i="1"/>
  <c r="R51" i="64"/>
  <c r="Q51" i="64"/>
  <c r="J33" i="61"/>
  <c r="K33" i="61" s="1"/>
  <c r="L33" i="61" s="1"/>
  <c r="G33" i="61"/>
  <c r="S13" i="63"/>
  <c r="S12" i="14"/>
  <c r="M10" i="76"/>
  <c r="N10" i="76" s="1"/>
  <c r="S29" i="63"/>
  <c r="S28" i="14"/>
  <c r="P44" i="49"/>
  <c r="L29" i="49"/>
  <c r="M29" i="49" s="1"/>
  <c r="O29" i="49" s="1"/>
  <c r="P29" i="49" s="1"/>
  <c r="I29" i="14"/>
  <c r="J29" i="14" s="1"/>
  <c r="L29" i="14" s="1"/>
  <c r="M29" i="14" s="1"/>
  <c r="N29" i="14" s="1"/>
  <c r="L15" i="64"/>
  <c r="M15" i="64" s="1"/>
  <c r="O15" i="64" s="1"/>
  <c r="I16" i="63"/>
  <c r="J16" i="63" s="1"/>
  <c r="L16" i="63" s="1"/>
  <c r="M16" i="63" s="1"/>
  <c r="N16" i="63" s="1"/>
  <c r="L7" i="49"/>
  <c r="M7" i="49" s="1"/>
  <c r="O7" i="49" s="1"/>
  <c r="P7" i="49" s="1"/>
  <c r="I7" i="14"/>
  <c r="J7" i="14" s="1"/>
  <c r="L7" i="14" s="1"/>
  <c r="L34" i="49"/>
  <c r="M34" i="49" s="1"/>
  <c r="O34" i="49" s="1"/>
  <c r="P34" i="49" s="1"/>
  <c r="I34" i="14"/>
  <c r="J34" i="14" s="1"/>
  <c r="L34" i="14" s="1"/>
  <c r="M34" i="14" s="1"/>
  <c r="N34" i="14" s="1"/>
  <c r="L17" i="49"/>
  <c r="M17" i="49" s="1"/>
  <c r="O17" i="49" s="1"/>
  <c r="P17" i="49" s="1"/>
  <c r="I17" i="14"/>
  <c r="J17" i="14" s="1"/>
  <c r="L17" i="14" s="1"/>
  <c r="M17" i="14" s="1"/>
  <c r="N17" i="14" s="1"/>
  <c r="P44" i="64"/>
  <c r="P39" i="64"/>
  <c r="G11" i="7"/>
  <c r="G9" i="61"/>
  <c r="N58" i="61"/>
  <c r="O58" i="61" s="1"/>
  <c r="N58" i="73"/>
  <c r="O58" i="73" s="1"/>
  <c r="N58" i="7"/>
  <c r="O58" i="7" s="1"/>
  <c r="G11" i="73"/>
  <c r="Y33" i="5"/>
  <c r="Z33" i="5"/>
  <c r="AA33" i="5" s="1"/>
  <c r="G18" i="61"/>
  <c r="M25" i="76"/>
  <c r="N25" i="76" s="1"/>
  <c r="AX16" i="1"/>
  <c r="AY16" i="1"/>
  <c r="BC16" i="1" s="1"/>
  <c r="BF16" i="1" s="1"/>
  <c r="N14" i="73" s="1"/>
  <c r="O14" i="73" s="1"/>
  <c r="G42" i="7"/>
  <c r="J42" i="7"/>
  <c r="K42" i="7" s="1"/>
  <c r="L42" i="7" s="1"/>
  <c r="AX32" i="1"/>
  <c r="AY32" i="1"/>
  <c r="BC32" i="1" s="1"/>
  <c r="BF32" i="1" s="1"/>
  <c r="N30" i="73" s="1"/>
  <c r="O30" i="73" s="1"/>
  <c r="L13" i="64"/>
  <c r="M13" i="64" s="1"/>
  <c r="O13" i="64" s="1"/>
  <c r="I14" i="63"/>
  <c r="J14" i="63" s="1"/>
  <c r="L14" i="63" s="1"/>
  <c r="M14" i="63" s="1"/>
  <c r="N14" i="63" s="1"/>
  <c r="G4" i="73"/>
  <c r="J4" i="73"/>
  <c r="K4" i="73" s="1"/>
  <c r="L4" i="73" s="1"/>
  <c r="N62" i="61"/>
  <c r="O62" i="61" s="1"/>
  <c r="N62" i="73"/>
  <c r="O62" i="73" s="1"/>
  <c r="N62" i="7"/>
  <c r="O62" i="7" s="1"/>
  <c r="G34" i="64"/>
  <c r="I34" i="64" s="1"/>
  <c r="N34" i="64" s="1"/>
  <c r="AH36" i="1"/>
  <c r="J30" i="73"/>
  <c r="K30" i="73" s="1"/>
  <c r="L30" i="73" s="1"/>
  <c r="G30" i="73"/>
  <c r="S3" i="73"/>
  <c r="T3" i="73" s="1"/>
  <c r="R4" i="73"/>
  <c r="G22" i="73"/>
  <c r="J22" i="73"/>
  <c r="K22" i="73" s="1"/>
  <c r="L22" i="73" s="1"/>
  <c r="P46" i="64"/>
  <c r="I15" i="61"/>
  <c r="H15" i="61"/>
  <c r="AT17" i="1"/>
  <c r="AZ17" i="1" s="1"/>
  <c r="BD17" i="1" s="1"/>
  <c r="BG17" i="1" s="1"/>
  <c r="N15" i="61" s="1"/>
  <c r="O15" i="61" s="1"/>
  <c r="L9" i="64"/>
  <c r="M9" i="64" s="1"/>
  <c r="O9" i="64" s="1"/>
  <c r="P9" i="64" s="1"/>
  <c r="I10" i="63"/>
  <c r="J10" i="63" s="1"/>
  <c r="L10" i="63" s="1"/>
  <c r="M10" i="63" s="1"/>
  <c r="N10" i="63" s="1"/>
  <c r="AX37" i="1"/>
  <c r="AY37" i="1"/>
  <c r="BC37" i="1" s="1"/>
  <c r="BF37" i="1" s="1"/>
  <c r="N35" i="73" s="1"/>
  <c r="O35" i="73" s="1"/>
  <c r="L37" i="64"/>
  <c r="M37" i="64" s="1"/>
  <c r="O37" i="64" s="1"/>
  <c r="I38" i="63"/>
  <c r="J38" i="63" s="1"/>
  <c r="L38" i="63" s="1"/>
  <c r="M38" i="63" s="1"/>
  <c r="N38" i="63" s="1"/>
  <c r="N59" i="61"/>
  <c r="O59" i="61" s="1"/>
  <c r="N59" i="73"/>
  <c r="O59" i="73" s="1"/>
  <c r="N59" i="7"/>
  <c r="O59" i="7" s="1"/>
  <c r="J46" i="7"/>
  <c r="K46" i="7" s="1"/>
  <c r="L46" i="7" s="1"/>
  <c r="M39" i="76"/>
  <c r="N39" i="76" s="1"/>
  <c r="R16" i="49"/>
  <c r="Q16" i="49"/>
  <c r="L18" i="49"/>
  <c r="M18" i="49" s="1"/>
  <c r="O18" i="49" s="1"/>
  <c r="P18" i="49" s="1"/>
  <c r="I18" i="14"/>
  <c r="J18" i="14" s="1"/>
  <c r="L18" i="14" s="1"/>
  <c r="M23" i="14"/>
  <c r="N23" i="14" s="1"/>
  <c r="Q6" i="77"/>
  <c r="R6" i="77"/>
  <c r="N67" i="61"/>
  <c r="O67" i="61" s="1"/>
  <c r="N67" i="73"/>
  <c r="O67" i="73" s="1"/>
  <c r="N67" i="7"/>
  <c r="O67" i="7" s="1"/>
  <c r="G38" i="61"/>
  <c r="M30" i="14"/>
  <c r="N30" i="14" s="1"/>
  <c r="M30" i="76"/>
  <c r="N30" i="76" s="1"/>
  <c r="M27" i="76"/>
  <c r="N27" i="76" s="1"/>
  <c r="M13" i="14"/>
  <c r="N13" i="14" s="1"/>
  <c r="M19" i="76"/>
  <c r="N19" i="76" s="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L31" i="49"/>
  <c r="M31" i="49" s="1"/>
  <c r="O31" i="49" s="1"/>
  <c r="P31" i="49" s="1"/>
  <c r="I31" i="14"/>
  <c r="J31" i="14" s="1"/>
  <c r="L31" i="14" s="1"/>
  <c r="M31" i="14" s="1"/>
  <c r="N31" i="14" s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L21" i="49"/>
  <c r="M21" i="49" s="1"/>
  <c r="O21" i="49" s="1"/>
  <c r="P21" i="49" s="1"/>
  <c r="I21" i="14"/>
  <c r="J21" i="14" s="1"/>
  <c r="L21" i="14" s="1"/>
  <c r="M21" i="14" s="1"/>
  <c r="N21" i="14" s="1"/>
  <c r="S21" i="63"/>
  <c r="S20" i="14"/>
  <c r="I11" i="61"/>
  <c r="H11" i="6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J13" i="7"/>
  <c r="K13" i="7" s="1"/>
  <c r="L13" i="7" s="1"/>
  <c r="S42" i="63"/>
  <c r="S41" i="14"/>
  <c r="N21" i="64"/>
  <c r="P21" i="64" s="1"/>
  <c r="S14" i="63"/>
  <c r="S13" i="14"/>
  <c r="P37" i="64"/>
  <c r="S6" i="63"/>
  <c r="S5" i="14"/>
  <c r="R37" i="3"/>
  <c r="S37" i="3"/>
  <c r="T37" i="3" s="1"/>
  <c r="G43" i="64"/>
  <c r="I43" i="64" s="1"/>
  <c r="N43" i="64" s="1"/>
  <c r="AH45" i="1"/>
  <c r="AX12" i="1"/>
  <c r="AY12" i="1"/>
  <c r="BC12" i="1" s="1"/>
  <c r="BF12" i="1" s="1"/>
  <c r="N10" i="73" s="1"/>
  <c r="O10" i="73" s="1"/>
  <c r="G25" i="7"/>
  <c r="J25" i="7"/>
  <c r="K25" i="7" s="1"/>
  <c r="L25" i="7" s="1"/>
  <c r="L27" i="64"/>
  <c r="M27" i="64" s="1"/>
  <c r="O27" i="64" s="1"/>
  <c r="I28" i="63"/>
  <c r="J28" i="63" s="1"/>
  <c r="L28" i="63" s="1"/>
  <c r="M28" i="63" s="1"/>
  <c r="N28" i="63" s="1"/>
  <c r="R28" i="49"/>
  <c r="Q28" i="49"/>
  <c r="R12" i="49"/>
  <c r="Q12" i="49"/>
  <c r="M15" i="76"/>
  <c r="N15" i="76" s="1"/>
  <c r="M7" i="14"/>
  <c r="N7" i="14" s="1"/>
  <c r="N69" i="61"/>
  <c r="O69" i="61" s="1"/>
  <c r="N69" i="73"/>
  <c r="O69" i="73" s="1"/>
  <c r="N69" i="7"/>
  <c r="O69" i="7" s="1"/>
  <c r="R60" i="49"/>
  <c r="Q60" i="49"/>
  <c r="Y25" i="2"/>
  <c r="Z25" i="2"/>
  <c r="AA25" i="2" s="1"/>
  <c r="I19" i="61"/>
  <c r="H19" i="61"/>
  <c r="AT21" i="1"/>
  <c r="AZ21" i="1" s="1"/>
  <c r="BD21" i="1" s="1"/>
  <c r="BG21" i="1" s="1"/>
  <c r="N19" i="61" s="1"/>
  <c r="O19" i="61" s="1"/>
  <c r="P13" i="77"/>
  <c r="P19" i="77"/>
  <c r="L22" i="49"/>
  <c r="M22" i="49" s="1"/>
  <c r="O22" i="49" s="1"/>
  <c r="P22" i="49" s="1"/>
  <c r="I22" i="14"/>
  <c r="J22" i="14" s="1"/>
  <c r="L22" i="14" s="1"/>
  <c r="M22" i="14" s="1"/>
  <c r="N22" i="14" s="1"/>
  <c r="N66" i="61"/>
  <c r="O66" i="61" s="1"/>
  <c r="N66" i="73"/>
  <c r="O66" i="73" s="1"/>
  <c r="N66" i="7"/>
  <c r="O66" i="7" s="1"/>
  <c r="AX35" i="1"/>
  <c r="AY35" i="1"/>
  <c r="BC35" i="1" s="1"/>
  <c r="BF35" i="1" s="1"/>
  <c r="N33" i="73" s="1"/>
  <c r="O33" i="73" s="1"/>
  <c r="L50" i="77"/>
  <c r="M50" i="77" s="1"/>
  <c r="O50" i="77" s="1"/>
  <c r="P50" i="77" s="1"/>
  <c r="I50" i="76"/>
  <c r="J50" i="76" s="1"/>
  <c r="L50" i="76" s="1"/>
  <c r="M50" i="76" s="1"/>
  <c r="N50" i="76" s="1"/>
  <c r="L50" i="64"/>
  <c r="M50" i="64" s="1"/>
  <c r="O50" i="64" s="1"/>
  <c r="P50" i="64" s="1"/>
  <c r="I51" i="63"/>
  <c r="J51" i="63" s="1"/>
  <c r="L51" i="63" s="1"/>
  <c r="M51" i="63" s="1"/>
  <c r="N51" i="63" s="1"/>
  <c r="L50" i="49"/>
  <c r="M50" i="49" s="1"/>
  <c r="O50" i="49" s="1"/>
  <c r="P50" i="49" s="1"/>
  <c r="I50" i="14"/>
  <c r="J50" i="14" s="1"/>
  <c r="L50" i="14" s="1"/>
  <c r="M50" i="14" s="1"/>
  <c r="N50" i="14" s="1"/>
  <c r="L33" i="49"/>
  <c r="M33" i="49" s="1"/>
  <c r="O33" i="49" s="1"/>
  <c r="P33" i="49" s="1"/>
  <c r="I33" i="14"/>
  <c r="J33" i="14" s="1"/>
  <c r="L33" i="14" s="1"/>
  <c r="M33" i="14" s="1"/>
  <c r="N33" i="14" s="1"/>
  <c r="S36" i="3"/>
  <c r="T36" i="3" s="1"/>
  <c r="R36" i="3"/>
  <c r="G38" i="64"/>
  <c r="I38" i="64" s="1"/>
  <c r="N38" i="64" s="1"/>
  <c r="AH40" i="1"/>
  <c r="M43" i="76"/>
  <c r="N43" i="76" s="1"/>
  <c r="L29" i="77"/>
  <c r="M29" i="77" s="1"/>
  <c r="O29" i="77" s="1"/>
  <c r="P29" i="77" s="1"/>
  <c r="I29" i="76"/>
  <c r="J29" i="76" s="1"/>
  <c r="L29" i="76" s="1"/>
  <c r="M29" i="76" s="1"/>
  <c r="N29" i="76" s="1"/>
  <c r="L15" i="49"/>
  <c r="M15" i="49" s="1"/>
  <c r="O15" i="49" s="1"/>
  <c r="P15" i="49" s="1"/>
  <c r="I15" i="14"/>
  <c r="J15" i="14" s="1"/>
  <c r="L15" i="14" s="1"/>
  <c r="M15" i="14" s="1"/>
  <c r="N15" i="14" s="1"/>
  <c r="L4" i="49"/>
  <c r="M4" i="49" s="1"/>
  <c r="O4" i="49" s="1"/>
  <c r="P4" i="49" s="1"/>
  <c r="I4" i="14"/>
  <c r="J4" i="14" s="1"/>
  <c r="L4" i="14" s="1"/>
  <c r="M4" i="14" s="1"/>
  <c r="N4" i="14" s="1"/>
  <c r="L7" i="77"/>
  <c r="M7" i="77" s="1"/>
  <c r="O7" i="77" s="1"/>
  <c r="P7" i="77" s="1"/>
  <c r="I7" i="76"/>
  <c r="J7" i="76" s="1"/>
  <c r="L7" i="76" s="1"/>
  <c r="M7" i="76" s="1"/>
  <c r="N7" i="76" s="1"/>
  <c r="R5" i="49"/>
  <c r="Q5" i="49"/>
  <c r="Y27" i="2"/>
  <c r="Z27" i="2"/>
  <c r="AA27" i="2" s="1"/>
  <c r="L34" i="77"/>
  <c r="M34" i="77" s="1"/>
  <c r="O34" i="77" s="1"/>
  <c r="P34" i="77" s="1"/>
  <c r="I34" i="76"/>
  <c r="J34" i="76" s="1"/>
  <c r="L34" i="76" s="1"/>
  <c r="M34" i="76" s="1"/>
  <c r="N34" i="76" s="1"/>
  <c r="L17" i="77"/>
  <c r="M17" i="77" s="1"/>
  <c r="O17" i="77" s="1"/>
  <c r="P17" i="77" s="1"/>
  <c r="I17" i="76"/>
  <c r="J17" i="76" s="1"/>
  <c r="L17" i="76" s="1"/>
  <c r="M17" i="76" s="1"/>
  <c r="N17" i="76" s="1"/>
  <c r="Q28" i="77"/>
  <c r="R28" i="77"/>
  <c r="S48" i="63"/>
  <c r="S47" i="14"/>
  <c r="I40" i="61"/>
  <c r="H40" i="61"/>
  <c r="AT42" i="1"/>
  <c r="AZ42" i="1" s="1"/>
  <c r="BD42" i="1" s="1"/>
  <c r="BG42" i="1" s="1"/>
  <c r="N40" i="61" s="1"/>
  <c r="O40" i="61" s="1"/>
  <c r="AN42" i="1"/>
  <c r="G26" i="7"/>
  <c r="J26" i="7"/>
  <c r="K26" i="7" s="1"/>
  <c r="L26" i="7" s="1"/>
  <c r="AX40" i="1"/>
  <c r="AY40" i="1"/>
  <c r="BC40" i="1" s="1"/>
  <c r="BF40" i="1" s="1"/>
  <c r="N38" i="73" s="1"/>
  <c r="O38" i="73" s="1"/>
  <c r="L35" i="77"/>
  <c r="M35" i="77" s="1"/>
  <c r="O35" i="77" s="1"/>
  <c r="P35" i="77" s="1"/>
  <c r="I35" i="76"/>
  <c r="J35" i="76" s="1"/>
  <c r="L35" i="76" s="1"/>
  <c r="M35" i="76" s="1"/>
  <c r="N35" i="76" s="1"/>
  <c r="R53" i="64"/>
  <c r="Q53" i="64"/>
  <c r="L25" i="49"/>
  <c r="M25" i="49" s="1"/>
  <c r="O25" i="49" s="1"/>
  <c r="I25" i="14"/>
  <c r="J25" i="14" s="1"/>
  <c r="L25" i="14" s="1"/>
  <c r="M25" i="14" s="1"/>
  <c r="N25" i="14" s="1"/>
  <c r="P31" i="77"/>
  <c r="P63" i="49"/>
  <c r="R36" i="77"/>
  <c r="Q36" i="77"/>
  <c r="J43" i="7"/>
  <c r="K43" i="7" s="1"/>
  <c r="L43" i="7" s="1"/>
  <c r="G43" i="7"/>
  <c r="L26" i="49"/>
  <c r="M26" i="49" s="1"/>
  <c r="O26" i="49" s="1"/>
  <c r="P26" i="49" s="1"/>
  <c r="I26" i="14"/>
  <c r="J26" i="14" s="1"/>
  <c r="L26" i="14" s="1"/>
  <c r="M26" i="14" s="1"/>
  <c r="N26" i="14" s="1"/>
  <c r="M18" i="14"/>
  <c r="N18" i="14" s="1"/>
  <c r="P25" i="49"/>
  <c r="L10" i="49"/>
  <c r="M10" i="49" s="1"/>
  <c r="O10" i="49" s="1"/>
  <c r="P10" i="49" s="1"/>
  <c r="I10" i="14"/>
  <c r="J10" i="14" s="1"/>
  <c r="L10" i="14" s="1"/>
  <c r="M10" i="14" s="1"/>
  <c r="N10" i="14" s="1"/>
  <c r="P61" i="49"/>
  <c r="Q32" i="77"/>
  <c r="R32" i="77"/>
  <c r="J42" i="73"/>
  <c r="K42" i="73" s="1"/>
  <c r="L42" i="73" s="1"/>
  <c r="G42" i="73"/>
  <c r="L43" i="49"/>
  <c r="M43" i="49" s="1"/>
  <c r="O43" i="49" s="1"/>
  <c r="P43" i="49" s="1"/>
  <c r="I43" i="14"/>
  <c r="J43" i="14" s="1"/>
  <c r="L43" i="14" s="1"/>
  <c r="M43" i="14" s="1"/>
  <c r="N43" i="14" s="1"/>
  <c r="P4" i="77"/>
  <c r="G4" i="61"/>
  <c r="J4" i="61"/>
  <c r="K4" i="61" s="1"/>
  <c r="L4" i="61" s="1"/>
  <c r="G30" i="61"/>
  <c r="M32" i="63"/>
  <c r="N32" i="63" s="1"/>
  <c r="R42" i="49"/>
  <c r="Q42" i="49"/>
  <c r="G22" i="61"/>
  <c r="J22" i="61"/>
  <c r="K22" i="61" s="1"/>
  <c r="L22" i="61" s="1"/>
  <c r="P46" i="49"/>
  <c r="M38" i="76"/>
  <c r="N38" i="76" s="1"/>
  <c r="N15" i="64"/>
  <c r="P15" i="64" s="1"/>
  <c r="Q3" i="76"/>
  <c r="Q4" i="76" s="1"/>
  <c r="Q5" i="76" s="1"/>
  <c r="Q6" i="76" s="1"/>
  <c r="O3" i="76"/>
  <c r="G41" i="73"/>
  <c r="N49" i="49"/>
  <c r="P49" i="49" s="1"/>
  <c r="M39" i="14"/>
  <c r="N39" i="14" s="1"/>
  <c r="L18" i="77"/>
  <c r="M18" i="77" s="1"/>
  <c r="O18" i="77" s="1"/>
  <c r="P18" i="77" s="1"/>
  <c r="I18" i="76"/>
  <c r="J18" i="76" s="1"/>
  <c r="L18" i="76" s="1"/>
  <c r="M18" i="76" s="1"/>
  <c r="N18" i="76" s="1"/>
  <c r="M24" i="63"/>
  <c r="N24" i="63" s="1"/>
  <c r="P14" i="77"/>
  <c r="M27" i="14"/>
  <c r="N27" i="14" s="1"/>
  <c r="P13" i="49"/>
  <c r="M13" i="76"/>
  <c r="N13" i="76" s="1"/>
  <c r="M19" i="14"/>
  <c r="N19" i="14" s="1"/>
  <c r="R20" i="49"/>
  <c r="Q20" i="49"/>
  <c r="L11" i="49"/>
  <c r="M11" i="49" s="1"/>
  <c r="O11" i="49" s="1"/>
  <c r="P11" i="49" s="1"/>
  <c r="I11" i="14"/>
  <c r="J11" i="14" s="1"/>
  <c r="L11" i="14" s="1"/>
  <c r="M11" i="14" s="1"/>
  <c r="N11" i="14" s="1"/>
  <c r="AX9" i="1"/>
  <c r="AY9" i="1"/>
  <c r="BC9" i="1" s="1"/>
  <c r="BF9" i="1" s="1"/>
  <c r="N7" i="73" s="1"/>
  <c r="O7" i="73" s="1"/>
  <c r="P62" i="49"/>
  <c r="J17" i="7"/>
  <c r="K17" i="7" s="1"/>
  <c r="L17" i="7" s="1"/>
  <c r="G17" i="7"/>
  <c r="N23" i="64"/>
  <c r="P23" i="64" s="1"/>
  <c r="S38" i="63"/>
  <c r="S37" i="14"/>
  <c r="I38" i="14"/>
  <c r="J38" i="14" s="1"/>
  <c r="L38" i="14" s="1"/>
  <c r="M38" i="14" s="1"/>
  <c r="N38" i="14" s="1"/>
  <c r="L38" i="49"/>
  <c r="M38" i="49" s="1"/>
  <c r="O38" i="49" s="1"/>
  <c r="P38" i="49" s="1"/>
  <c r="L21" i="77"/>
  <c r="M21" i="77" s="1"/>
  <c r="O21" i="77" s="1"/>
  <c r="P21" i="77" s="1"/>
  <c r="I21" i="76"/>
  <c r="J21" i="76" s="1"/>
  <c r="L21" i="76" s="1"/>
  <c r="M21" i="76" s="1"/>
  <c r="N21" i="76" s="1"/>
  <c r="I20" i="61"/>
  <c r="H20" i="6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AT27" i="1"/>
  <c r="AZ27" i="1" s="1"/>
  <c r="BD27" i="1" s="1"/>
  <c r="BG27" i="1" s="1"/>
  <c r="N25" i="61" s="1"/>
  <c r="O25" i="61" s="1"/>
  <c r="I31" i="61"/>
  <c r="H31" i="61"/>
  <c r="AT33" i="1"/>
  <c r="AZ33" i="1" s="1"/>
  <c r="BD33" i="1" s="1"/>
  <c r="BG33" i="1" s="1"/>
  <c r="N31" i="61" s="1"/>
  <c r="O31" i="61" s="1"/>
  <c r="N27" i="64"/>
  <c r="P27" i="64" s="1"/>
  <c r="J9" i="73"/>
  <c r="K9" i="73" s="1"/>
  <c r="L9" i="73" s="1"/>
  <c r="I41" i="61"/>
  <c r="H41" i="61"/>
  <c r="AT43" i="1"/>
  <c r="AZ43" i="1" s="1"/>
  <c r="BD43" i="1" s="1"/>
  <c r="BG43" i="1" s="1"/>
  <c r="N41" i="61" s="1"/>
  <c r="O41" i="61" s="1"/>
  <c r="AN43" i="1"/>
  <c r="I17" i="61"/>
  <c r="H17" i="61"/>
  <c r="AT19" i="1"/>
  <c r="AZ19" i="1" s="1"/>
  <c r="BD19" i="1" s="1"/>
  <c r="BG19" i="1" s="1"/>
  <c r="N17" i="61" s="1"/>
  <c r="O17" i="61" s="1"/>
  <c r="J41" i="7"/>
  <c r="K41" i="7" s="1"/>
  <c r="L41" i="7" s="1"/>
  <c r="N68" i="61" l="1"/>
  <c r="O68" i="61" s="1"/>
  <c r="N68" i="73"/>
  <c r="O68" i="73" s="1"/>
  <c r="R64" i="49"/>
  <c r="R53" i="49"/>
  <c r="Q56" i="49"/>
  <c r="R58" i="64"/>
  <c r="Q65" i="77"/>
  <c r="Q69" i="64"/>
  <c r="R61" i="64"/>
  <c r="R65" i="64"/>
  <c r="Q56" i="64"/>
  <c r="R62" i="64"/>
  <c r="Q67" i="77"/>
  <c r="Q72" i="7"/>
  <c r="Q73" i="7" s="1"/>
  <c r="Q69" i="77"/>
  <c r="R58" i="77"/>
  <c r="R59" i="64"/>
  <c r="R54" i="49"/>
  <c r="Q54" i="49"/>
  <c r="P55" i="64"/>
  <c r="R55" i="64" s="1"/>
  <c r="Q52" i="49"/>
  <c r="R52" i="64"/>
  <c r="P49" i="77"/>
  <c r="J44" i="61"/>
  <c r="K44" i="61" s="1"/>
  <c r="L44" i="61" s="1"/>
  <c r="J13" i="61"/>
  <c r="K13" i="61" s="1"/>
  <c r="L13" i="61" s="1"/>
  <c r="J15" i="61"/>
  <c r="K15" i="61" s="1"/>
  <c r="L15" i="61" s="1"/>
  <c r="J42" i="61"/>
  <c r="K42" i="61" s="1"/>
  <c r="L42" i="61" s="1"/>
  <c r="J16" i="61"/>
  <c r="K16" i="61" s="1"/>
  <c r="L16" i="61" s="1"/>
  <c r="J17" i="61"/>
  <c r="K17" i="61" s="1"/>
  <c r="L17" i="61" s="1"/>
  <c r="J41" i="61"/>
  <c r="K41" i="61" s="1"/>
  <c r="L41" i="61" s="1"/>
  <c r="J25" i="61"/>
  <c r="K25" i="61" s="1"/>
  <c r="L25" i="61" s="1"/>
  <c r="J9" i="61"/>
  <c r="K9" i="61" s="1"/>
  <c r="L9" i="61" s="1"/>
  <c r="J21" i="61"/>
  <c r="K21" i="61" s="1"/>
  <c r="L21" i="61" s="1"/>
  <c r="J6" i="61"/>
  <c r="K6" i="61" s="1"/>
  <c r="L6" i="61" s="1"/>
  <c r="J29" i="61"/>
  <c r="K29" i="61" s="1"/>
  <c r="L29" i="61" s="1"/>
  <c r="J28" i="61"/>
  <c r="K28" i="61" s="1"/>
  <c r="L28" i="61" s="1"/>
  <c r="J19" i="61"/>
  <c r="K19" i="61" s="1"/>
  <c r="L19" i="61" s="1"/>
  <c r="J37" i="61"/>
  <c r="K37" i="61" s="1"/>
  <c r="L37" i="61" s="1"/>
  <c r="J39" i="61"/>
  <c r="K39" i="61" s="1"/>
  <c r="L39" i="61" s="1"/>
  <c r="J8" i="61"/>
  <c r="K8" i="61" s="1"/>
  <c r="L8" i="61" s="1"/>
  <c r="J3" i="61"/>
  <c r="K3" i="61" s="1"/>
  <c r="L3" i="61" s="1"/>
  <c r="J31" i="61"/>
  <c r="K31" i="61" s="1"/>
  <c r="L31" i="61" s="1"/>
  <c r="J20" i="61"/>
  <c r="K20" i="61" s="1"/>
  <c r="L20" i="61" s="1"/>
  <c r="J11" i="61"/>
  <c r="K11" i="61" s="1"/>
  <c r="L11" i="61" s="1"/>
  <c r="R64" i="77"/>
  <c r="R64" i="64"/>
  <c r="Q63" i="64"/>
  <c r="Q11" i="49"/>
  <c r="R11" i="49"/>
  <c r="R10" i="49"/>
  <c r="Q10" i="49"/>
  <c r="R26" i="49"/>
  <c r="Q26" i="49"/>
  <c r="Q34" i="77"/>
  <c r="R34" i="77"/>
  <c r="R4" i="49"/>
  <c r="Q4" i="49"/>
  <c r="R29" i="77"/>
  <c r="Q29" i="77"/>
  <c r="R50" i="49"/>
  <c r="Q50" i="49"/>
  <c r="R21" i="49"/>
  <c r="Q21" i="49"/>
  <c r="Q7" i="49"/>
  <c r="R7" i="49"/>
  <c r="R29" i="49"/>
  <c r="Q29" i="49"/>
  <c r="R38" i="49"/>
  <c r="Q38" i="49"/>
  <c r="Q43" i="49"/>
  <c r="R43" i="49"/>
  <c r="Q31" i="49"/>
  <c r="R31" i="49"/>
  <c r="Q27" i="77"/>
  <c r="R27" i="77"/>
  <c r="R33" i="64"/>
  <c r="Q33" i="64"/>
  <c r="Q7" i="77"/>
  <c r="R7" i="77"/>
  <c r="R34" i="49"/>
  <c r="Q34" i="49"/>
  <c r="R11" i="77"/>
  <c r="Q11" i="77"/>
  <c r="Q35" i="49"/>
  <c r="R35" i="49"/>
  <c r="Q19" i="64"/>
  <c r="R19" i="64"/>
  <c r="Q39" i="49"/>
  <c r="R39" i="49"/>
  <c r="Q10" i="77"/>
  <c r="R10" i="77"/>
  <c r="R26" i="77"/>
  <c r="Q26" i="77"/>
  <c r="R30" i="49"/>
  <c r="Q30" i="49"/>
  <c r="Q23" i="77"/>
  <c r="R23" i="77"/>
  <c r="R17" i="77"/>
  <c r="Q17" i="77"/>
  <c r="Q15" i="49"/>
  <c r="R15" i="49"/>
  <c r="Q50" i="64"/>
  <c r="R50" i="64"/>
  <c r="R22" i="49"/>
  <c r="Q22" i="49"/>
  <c r="R18" i="49"/>
  <c r="Q18" i="49"/>
  <c r="Q19" i="49"/>
  <c r="R19" i="49"/>
  <c r="Q21" i="77"/>
  <c r="R21" i="77"/>
  <c r="R35" i="77"/>
  <c r="Q35" i="77"/>
  <c r="R30" i="77"/>
  <c r="Q30" i="77"/>
  <c r="Q38" i="77"/>
  <c r="R38" i="77"/>
  <c r="Q33" i="77"/>
  <c r="R33" i="77"/>
  <c r="Q27" i="49"/>
  <c r="R27" i="49"/>
  <c r="R14" i="49"/>
  <c r="Q14" i="49"/>
  <c r="P3" i="76"/>
  <c r="O4" i="76"/>
  <c r="L41" i="64"/>
  <c r="M41" i="64" s="1"/>
  <c r="O41" i="64" s="1"/>
  <c r="P41" i="64" s="1"/>
  <c r="I42" i="63"/>
  <c r="J42" i="63" s="1"/>
  <c r="L42" i="63" s="1"/>
  <c r="M42" i="63" s="1"/>
  <c r="N42" i="63" s="1"/>
  <c r="R62" i="49"/>
  <c r="Q62" i="49"/>
  <c r="Q18" i="77"/>
  <c r="R18" i="77"/>
  <c r="Q15" i="64"/>
  <c r="R15" i="64"/>
  <c r="R25" i="49"/>
  <c r="Q25" i="49"/>
  <c r="N64" i="61"/>
  <c r="O64" i="61" s="1"/>
  <c r="N64" i="73"/>
  <c r="O64" i="73" s="1"/>
  <c r="N64" i="7"/>
  <c r="O64" i="7" s="1"/>
  <c r="S67" i="63"/>
  <c r="S66" i="14"/>
  <c r="Q13" i="77"/>
  <c r="R13" i="77"/>
  <c r="N65" i="61"/>
  <c r="O65" i="61" s="1"/>
  <c r="N65" i="73"/>
  <c r="O65" i="73" s="1"/>
  <c r="N65" i="7"/>
  <c r="O65" i="7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S4" i="73"/>
  <c r="T4" i="73" s="1"/>
  <c r="R5" i="73"/>
  <c r="BA32" i="1"/>
  <c r="BB32" i="1"/>
  <c r="BE32" i="1" s="1"/>
  <c r="N30" i="7" s="1"/>
  <c r="O30" i="7" s="1"/>
  <c r="N52" i="61"/>
  <c r="O52" i="61" s="1"/>
  <c r="N52" i="73"/>
  <c r="O52" i="73" s="1"/>
  <c r="N52" i="7"/>
  <c r="O52" i="7" s="1"/>
  <c r="AC33" i="5"/>
  <c r="AC34" i="5" s="1"/>
  <c r="R39" i="64"/>
  <c r="Q39" i="64"/>
  <c r="R17" i="49"/>
  <c r="Q17" i="49"/>
  <c r="Q23" i="49"/>
  <c r="R23" i="49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R52" i="77"/>
  <c r="Q52" i="77"/>
  <c r="S26" i="63"/>
  <c r="S25" i="14"/>
  <c r="L16" i="64"/>
  <c r="M16" i="64" s="1"/>
  <c r="O16" i="64" s="1"/>
  <c r="P16" i="64" s="1"/>
  <c r="I17" i="63"/>
  <c r="J17" i="63" s="1"/>
  <c r="L17" i="63" s="1"/>
  <c r="M17" i="63" s="1"/>
  <c r="N17" i="63" s="1"/>
  <c r="S37" i="63"/>
  <c r="S36" i="14"/>
  <c r="R66" i="49"/>
  <c r="Q66" i="49"/>
  <c r="Q9" i="77"/>
  <c r="R9" i="77"/>
  <c r="BA19" i="1"/>
  <c r="BB19" i="1"/>
  <c r="BE19" i="1" s="1"/>
  <c r="N17" i="7" s="1"/>
  <c r="O17" i="7" s="1"/>
  <c r="BA41" i="1"/>
  <c r="BB41" i="1"/>
  <c r="BE41" i="1" s="1"/>
  <c r="N39" i="7" s="1"/>
  <c r="O39" i="7" s="1"/>
  <c r="S46" i="63"/>
  <c r="S45" i="14"/>
  <c r="S3" i="7"/>
  <c r="BA20" i="1"/>
  <c r="BB20" i="1"/>
  <c r="BE20" i="1" s="1"/>
  <c r="N18" i="7" s="1"/>
  <c r="O18" i="7" s="1"/>
  <c r="N51" i="61"/>
  <c r="O51" i="61" s="1"/>
  <c r="N51" i="73"/>
  <c r="O51" i="73" s="1"/>
  <c r="N51" i="7"/>
  <c r="O51" i="7" s="1"/>
  <c r="R55" i="49"/>
  <c r="Q55" i="49"/>
  <c r="S61" i="63"/>
  <c r="S60" i="14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S9" i="1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N22" i="7" s="1"/>
  <c r="O22" i="7" s="1"/>
  <c r="Q65" i="49"/>
  <c r="R65" i="49"/>
  <c r="R46" i="77"/>
  <c r="Q46" i="77"/>
  <c r="BA33" i="1"/>
  <c r="BB33" i="1"/>
  <c r="BE33" i="1" s="1"/>
  <c r="N31" i="7" s="1"/>
  <c r="O31" i="7" s="1"/>
  <c r="R55" i="77"/>
  <c r="Q55" i="77"/>
  <c r="S57" i="63"/>
  <c r="S56" i="14"/>
  <c r="N63" i="61"/>
  <c r="O63" i="61" s="1"/>
  <c r="N63" i="7"/>
  <c r="O63" i="7" s="1"/>
  <c r="N63" i="73"/>
  <c r="O63" i="73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N54" i="73"/>
  <c r="O54" i="73" s="1"/>
  <c r="N54" i="7"/>
  <c r="O54" i="7" s="1"/>
  <c r="I26" i="61"/>
  <c r="H26" i="61"/>
  <c r="AT28" i="1"/>
  <c r="AZ28" i="1" s="1"/>
  <c r="BD28" i="1" s="1"/>
  <c r="BG28" i="1" s="1"/>
  <c r="N26" i="61" s="1"/>
  <c r="O26" i="61" s="1"/>
  <c r="AN28" i="1"/>
  <c r="Q27" i="64"/>
  <c r="R27" i="64"/>
  <c r="Q11" i="64"/>
  <c r="R11" i="64"/>
  <c r="Q23" i="64"/>
  <c r="R23" i="64"/>
  <c r="R13" i="49"/>
  <c r="Q13" i="49"/>
  <c r="Q14" i="77"/>
  <c r="R14" i="77"/>
  <c r="R4" i="77"/>
  <c r="Q4" i="77"/>
  <c r="Q61" i="49"/>
  <c r="R61" i="49"/>
  <c r="R63" i="49"/>
  <c r="Q63" i="49"/>
  <c r="L40" i="64"/>
  <c r="M40" i="64" s="1"/>
  <c r="O40" i="64" s="1"/>
  <c r="P40" i="64" s="1"/>
  <c r="I41" i="63"/>
  <c r="J41" i="63" s="1"/>
  <c r="L41" i="63" s="1"/>
  <c r="M41" i="63" s="1"/>
  <c r="N41" i="63" s="1"/>
  <c r="R50" i="77"/>
  <c r="Q50" i="77"/>
  <c r="N50" i="61"/>
  <c r="O50" i="61" s="1"/>
  <c r="N50" i="73"/>
  <c r="O50" i="73" s="1"/>
  <c r="N50" i="7"/>
  <c r="O50" i="7" s="1"/>
  <c r="BA12" i="1"/>
  <c r="BB12" i="1"/>
  <c r="BE12" i="1" s="1"/>
  <c r="N10" i="7" s="1"/>
  <c r="O10" i="7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N14" i="7" s="1"/>
  <c r="O14" i="7" s="1"/>
  <c r="Q44" i="64"/>
  <c r="R44" i="64"/>
  <c r="R44" i="49"/>
  <c r="Q44" i="49"/>
  <c r="N55" i="61"/>
  <c r="O55" i="61" s="1"/>
  <c r="N55" i="7"/>
  <c r="O55" i="7" s="1"/>
  <c r="N55" i="73"/>
  <c r="O55" i="73" s="1"/>
  <c r="Q39" i="77"/>
  <c r="R39" i="77"/>
  <c r="P13" i="64"/>
  <c r="BA17" i="1"/>
  <c r="BB17" i="1"/>
  <c r="BE17" i="1" s="1"/>
  <c r="N15" i="7" s="1"/>
  <c r="O15" i="7" s="1"/>
  <c r="BA21" i="1"/>
  <c r="BB21" i="1"/>
  <c r="BE21" i="1" s="1"/>
  <c r="N19" i="7" s="1"/>
  <c r="O19" i="7" s="1"/>
  <c r="R62" i="77"/>
  <c r="Q62" i="77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N21" i="7" s="1"/>
  <c r="O21" i="7" s="1"/>
  <c r="BA45" i="1"/>
  <c r="BB45" i="1"/>
  <c r="BE45" i="1" s="1"/>
  <c r="N43" i="7" s="1"/>
  <c r="O43" i="7" s="1"/>
  <c r="P31" i="64"/>
  <c r="O3" i="61"/>
  <c r="R3" i="61"/>
  <c r="N49" i="61"/>
  <c r="O49" i="61" s="1"/>
  <c r="N49" i="73"/>
  <c r="O49" i="73" s="1"/>
  <c r="N49" i="7"/>
  <c r="O49" i="7" s="1"/>
  <c r="Q51" i="77"/>
  <c r="R51" i="77"/>
  <c r="BA25" i="1"/>
  <c r="BB25" i="1"/>
  <c r="BE25" i="1" s="1"/>
  <c r="N23" i="7" s="1"/>
  <c r="O23" i="7" s="1"/>
  <c r="L32" i="64"/>
  <c r="M32" i="64" s="1"/>
  <c r="O32" i="64" s="1"/>
  <c r="P32" i="64" s="1"/>
  <c r="I33" i="63"/>
  <c r="J33" i="63" s="1"/>
  <c r="L33" i="63" s="1"/>
  <c r="M33" i="63" s="1"/>
  <c r="N33" i="63" s="1"/>
  <c r="R63" i="77"/>
  <c r="Q63" i="77"/>
  <c r="R25" i="77"/>
  <c r="Q25" i="77"/>
  <c r="BA13" i="1"/>
  <c r="BB13" i="1"/>
  <c r="BE13" i="1" s="1"/>
  <c r="N11" i="7" s="1"/>
  <c r="O11" i="7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N57" i="73"/>
  <c r="O57" i="73" s="1"/>
  <c r="N57" i="7"/>
  <c r="O57" i="7" s="1"/>
  <c r="O4" i="14"/>
  <c r="P3" i="14"/>
  <c r="BA9" i="1"/>
  <c r="BB9" i="1"/>
  <c r="BE9" i="1" s="1"/>
  <c r="N7" i="7" s="1"/>
  <c r="O7" i="7" s="1"/>
  <c r="R31" i="77"/>
  <c r="Q31" i="77"/>
  <c r="BA40" i="1"/>
  <c r="BB40" i="1"/>
  <c r="BE40" i="1" s="1"/>
  <c r="N38" i="7" s="1"/>
  <c r="O38" i="7" s="1"/>
  <c r="R33" i="49"/>
  <c r="Q33" i="49"/>
  <c r="Q19" i="77"/>
  <c r="R19" i="77"/>
  <c r="S70" i="63"/>
  <c r="S69" i="14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Q54" i="77"/>
  <c r="R54" i="77"/>
  <c r="S60" i="63"/>
  <c r="S59" i="14"/>
  <c r="BA37" i="1"/>
  <c r="BB37" i="1"/>
  <c r="BE37" i="1" s="1"/>
  <c r="N35" i="7" s="1"/>
  <c r="O35" i="7" s="1"/>
  <c r="N53" i="61"/>
  <c r="O53" i="61" s="1"/>
  <c r="N53" i="73"/>
  <c r="O53" i="73" s="1"/>
  <c r="N53" i="7"/>
  <c r="O53" i="7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S68" i="14"/>
  <c r="Q15" i="77"/>
  <c r="R15" i="77"/>
  <c r="R35" i="64"/>
  <c r="Q35" i="64"/>
  <c r="Q61" i="77"/>
  <c r="R61" i="77"/>
  <c r="Q49" i="77"/>
  <c r="R49" i="77"/>
  <c r="R37" i="77"/>
  <c r="Q37" i="77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AT16" i="1"/>
  <c r="AZ16" i="1" s="1"/>
  <c r="BD16" i="1" s="1"/>
  <c r="BG16" i="1" s="1"/>
  <c r="N14" i="61" s="1"/>
  <c r="O14" i="61" s="1"/>
  <c r="AN16" i="1"/>
  <c r="Q57" i="49"/>
  <c r="R57" i="49"/>
  <c r="Q43" i="77"/>
  <c r="R43" i="77"/>
  <c r="L8" i="64"/>
  <c r="M8" i="64" s="1"/>
  <c r="O8" i="64" s="1"/>
  <c r="P8" i="64" s="1"/>
  <c r="I9" i="63"/>
  <c r="J9" i="63" s="1"/>
  <c r="L9" i="63" s="1"/>
  <c r="M9" i="63" s="1"/>
  <c r="N9" i="63" s="1"/>
  <c r="P25" i="64"/>
  <c r="R9" i="49"/>
  <c r="Q9" i="49"/>
  <c r="R48" i="64"/>
  <c r="Q48" i="64"/>
  <c r="BA6" i="1"/>
  <c r="BB6" i="1"/>
  <c r="BE6" i="1" s="1"/>
  <c r="S43" i="63"/>
  <c r="S42" i="14"/>
  <c r="S30" i="63"/>
  <c r="S29" i="14"/>
  <c r="Q22" i="77"/>
  <c r="R22" i="77"/>
  <c r="BA28" i="1"/>
  <c r="BB28" i="1"/>
  <c r="BE28" i="1" s="1"/>
  <c r="N26" i="7" s="1"/>
  <c r="O26" i="7" s="1"/>
  <c r="S4" i="49"/>
  <c r="S5" i="49" s="1"/>
  <c r="S6" i="49" s="1"/>
  <c r="S7" i="49" s="1"/>
  <c r="S8" i="49" s="1"/>
  <c r="S9" i="49" s="1"/>
  <c r="S10" i="49" s="1"/>
  <c r="S11" i="49" s="1"/>
  <c r="S12" i="49" s="1"/>
  <c r="S13" i="49" s="1"/>
  <c r="S14" i="49" s="1"/>
  <c r="S15" i="49" s="1"/>
  <c r="S16" i="49" s="1"/>
  <c r="S17" i="49" s="1"/>
  <c r="S18" i="49" s="1"/>
  <c r="S19" i="49" s="1"/>
  <c r="S20" i="49" s="1"/>
  <c r="S21" i="49" s="1"/>
  <c r="S22" i="49" s="1"/>
  <c r="S23" i="49" s="1"/>
  <c r="S24" i="49" s="1"/>
  <c r="S25" i="49" s="1"/>
  <c r="S26" i="49" s="1"/>
  <c r="S27" i="49" s="1"/>
  <c r="S28" i="49" s="1"/>
  <c r="S29" i="49" s="1"/>
  <c r="S30" i="49" s="1"/>
  <c r="S31" i="49" s="1"/>
  <c r="S32" i="49" s="1"/>
  <c r="S33" i="49" s="1"/>
  <c r="S34" i="49" s="1"/>
  <c r="S35" i="49" s="1"/>
  <c r="S36" i="49" s="1"/>
  <c r="S37" i="49" s="1"/>
  <c r="S38" i="49" s="1"/>
  <c r="S39" i="49" s="1"/>
  <c r="S40" i="49" s="1"/>
  <c r="S41" i="49" s="1"/>
  <c r="S42" i="49" s="1"/>
  <c r="S43" i="49" s="1"/>
  <c r="S44" i="49" s="1"/>
  <c r="S45" i="49" s="1"/>
  <c r="N46" i="73"/>
  <c r="O46" i="73" s="1"/>
  <c r="N46" i="61"/>
  <c r="O46" i="61" s="1"/>
  <c r="N46" i="7"/>
  <c r="O46" i="7" s="1"/>
  <c r="AC21" i="2"/>
  <c r="S4" i="77"/>
  <c r="S5" i="77" s="1"/>
  <c r="S6" i="77" s="1"/>
  <c r="S7" i="77" s="1"/>
  <c r="S8" i="77" s="1"/>
  <c r="S9" i="77" s="1"/>
  <c r="S10" i="77" s="1"/>
  <c r="S11" i="77" s="1"/>
  <c r="S12" i="77" s="1"/>
  <c r="S13" i="77" s="1"/>
  <c r="S14" i="77" s="1"/>
  <c r="I30" i="61"/>
  <c r="H30" i="6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Q49" i="49"/>
  <c r="R49" i="49"/>
  <c r="Q7" i="76"/>
  <c r="Q8" i="76" s="1"/>
  <c r="Q9" i="76" s="1"/>
  <c r="Q10" i="76" s="1"/>
  <c r="Q11" i="76" s="1"/>
  <c r="Q12" i="76" s="1"/>
  <c r="Q13" i="76" s="1"/>
  <c r="Q14" i="76" s="1"/>
  <c r="Q15" i="76" s="1"/>
  <c r="Q16" i="76" s="1"/>
  <c r="Q17" i="76" s="1"/>
  <c r="Q18" i="76" s="1"/>
  <c r="Q19" i="76" s="1"/>
  <c r="Q20" i="76" s="1"/>
  <c r="Q21" i="76" s="1"/>
  <c r="Q22" i="76" s="1"/>
  <c r="Q23" i="76" s="1"/>
  <c r="Q24" i="76" s="1"/>
  <c r="Q25" i="76" s="1"/>
  <c r="Q26" i="76" s="1"/>
  <c r="Q27" i="76" s="1"/>
  <c r="Q28" i="76" s="1"/>
  <c r="Q29" i="76" s="1"/>
  <c r="Q30" i="76" s="1"/>
  <c r="Q31" i="76" s="1"/>
  <c r="Q32" i="76" s="1"/>
  <c r="Q33" i="76" s="1"/>
  <c r="Q34" i="76" s="1"/>
  <c r="Q35" i="76" s="1"/>
  <c r="Q36" i="76" s="1"/>
  <c r="Q37" i="76" s="1"/>
  <c r="Q38" i="76" s="1"/>
  <c r="Q39" i="76" s="1"/>
  <c r="Q40" i="76" s="1"/>
  <c r="Q41" i="76" s="1"/>
  <c r="Q42" i="76" s="1"/>
  <c r="Q43" i="76" s="1"/>
  <c r="Q44" i="76" s="1"/>
  <c r="Q45" i="76" s="1"/>
  <c r="Q46" i="76" s="1"/>
  <c r="Q47" i="76" s="1"/>
  <c r="Q48" i="76" s="1"/>
  <c r="Q49" i="76" s="1"/>
  <c r="Q50" i="76" s="1"/>
  <c r="Q51" i="76" s="1"/>
  <c r="Q52" i="76" s="1"/>
  <c r="Q53" i="76" s="1"/>
  <c r="Q54" i="76" s="1"/>
  <c r="Q55" i="76" s="1"/>
  <c r="Q56" i="76" s="1"/>
  <c r="Q57" i="76" s="1"/>
  <c r="Q58" i="76" s="1"/>
  <c r="Q59" i="76" s="1"/>
  <c r="Q60" i="76" s="1"/>
  <c r="Q61" i="76" s="1"/>
  <c r="Q62" i="76" s="1"/>
  <c r="Q63" i="76" s="1"/>
  <c r="Q64" i="76" s="1"/>
  <c r="Q65" i="76" s="1"/>
  <c r="Q66" i="76" s="1"/>
  <c r="Q67" i="76" s="1"/>
  <c r="Q68" i="76" s="1"/>
  <c r="Q69" i="76" s="1"/>
  <c r="R46" i="49"/>
  <c r="Q46" i="49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N33" i="7" s="1"/>
  <c r="O33" i="7" s="1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7" i="14"/>
  <c r="S63" i="63"/>
  <c r="S62" i="14"/>
  <c r="S59" i="63"/>
  <c r="S58" i="14"/>
  <c r="R29" i="64"/>
  <c r="Q29" i="64"/>
  <c r="R4" i="64"/>
  <c r="Q4" i="64"/>
  <c r="Q57" i="77"/>
  <c r="R57" i="77"/>
  <c r="R48" i="49"/>
  <c r="Q48" i="49"/>
  <c r="S4" i="63"/>
  <c r="S3" i="14"/>
  <c r="J12" i="61"/>
  <c r="K12" i="61" s="1"/>
  <c r="L12" i="61" s="1"/>
  <c r="R44" i="77"/>
  <c r="Q44" i="77"/>
  <c r="J35" i="61"/>
  <c r="K35" i="61" s="1"/>
  <c r="L35" i="61" s="1"/>
  <c r="BA36" i="1"/>
  <c r="BB36" i="1"/>
  <c r="BE36" i="1" s="1"/>
  <c r="N34" i="7" s="1"/>
  <c r="O34" i="7" s="1"/>
  <c r="R37" i="49"/>
  <c r="Q37" i="49"/>
  <c r="N48" i="61"/>
  <c r="O48" i="61" s="1"/>
  <c r="N48" i="73"/>
  <c r="O48" i="73" s="1"/>
  <c r="N48" i="7"/>
  <c r="O48" i="7" s="1"/>
  <c r="BA29" i="1"/>
  <c r="BB29" i="1"/>
  <c r="BE29" i="1" s="1"/>
  <c r="N27" i="7" s="1"/>
  <c r="O27" i="7" s="1"/>
  <c r="BA46" i="1"/>
  <c r="BB46" i="1"/>
  <c r="BE46" i="1" s="1"/>
  <c r="N44" i="7" s="1"/>
  <c r="O44" i="7" s="1"/>
  <c r="J32" i="61"/>
  <c r="K32" i="61" s="1"/>
  <c r="L32" i="61" s="1"/>
  <c r="N61" i="61"/>
  <c r="O61" i="61" s="1"/>
  <c r="N61" i="73"/>
  <c r="O61" i="73" s="1"/>
  <c r="N61" i="7"/>
  <c r="O61" i="7" s="1"/>
  <c r="V29" i="3"/>
  <c r="W28" i="3"/>
  <c r="AD34" i="5" l="1"/>
  <c r="AC35" i="5"/>
  <c r="S15" i="77"/>
  <c r="S16" i="77" s="1"/>
  <c r="S17" i="77" s="1"/>
  <c r="S18" i="77" s="1"/>
  <c r="S19" i="77" s="1"/>
  <c r="S20" i="77" s="1"/>
  <c r="S21" i="77" s="1"/>
  <c r="S46" i="49"/>
  <c r="S47" i="49" s="1"/>
  <c r="S48" i="49" s="1"/>
  <c r="S49" i="49" s="1"/>
  <c r="S50" i="49" s="1"/>
  <c r="S51" i="49" s="1"/>
  <c r="S52" i="49" s="1"/>
  <c r="S53" i="49" s="1"/>
  <c r="S54" i="49" s="1"/>
  <c r="S55" i="49" s="1"/>
  <c r="S56" i="49" s="1"/>
  <c r="S57" i="49" s="1"/>
  <c r="S58" i="49" s="1"/>
  <c r="S59" i="49" s="1"/>
  <c r="S60" i="49" s="1"/>
  <c r="S61" i="49" s="1"/>
  <c r="S62" i="49" s="1"/>
  <c r="S63" i="49" s="1"/>
  <c r="S64" i="49" s="1"/>
  <c r="S65" i="49" s="1"/>
  <c r="S66" i="49" s="1"/>
  <c r="S67" i="49" s="1"/>
  <c r="S68" i="49" s="1"/>
  <c r="S69" i="49" s="1"/>
  <c r="J14" i="61"/>
  <c r="K14" i="61" s="1"/>
  <c r="L14" i="61" s="1"/>
  <c r="J30" i="61"/>
  <c r="K30" i="61" s="1"/>
  <c r="L30" i="61" s="1"/>
  <c r="Q70" i="76"/>
  <c r="Q71" i="76" s="1"/>
  <c r="Q70" i="14"/>
  <c r="Q71" i="14" s="1"/>
  <c r="R20" i="64"/>
  <c r="Q20" i="64"/>
  <c r="N4" i="7"/>
  <c r="BI6" i="1"/>
  <c r="R8" i="64"/>
  <c r="Q8" i="64"/>
  <c r="R22" i="64"/>
  <c r="Q22" i="64"/>
  <c r="Q36" i="64"/>
  <c r="R36" i="64"/>
  <c r="S12" i="63"/>
  <c r="S11" i="14"/>
  <c r="S24" i="63"/>
  <c r="S23" i="14"/>
  <c r="S50" i="63"/>
  <c r="S49" i="14"/>
  <c r="S22" i="63"/>
  <c r="S21" i="14"/>
  <c r="S16" i="63"/>
  <c r="S15" i="14"/>
  <c r="J18" i="61"/>
  <c r="K18" i="61" s="1"/>
  <c r="L18" i="61" s="1"/>
  <c r="S64" i="63"/>
  <c r="S63" i="14"/>
  <c r="S23" i="63"/>
  <c r="S22" i="14"/>
  <c r="R3" i="64"/>
  <c r="S3" i="64" s="1"/>
  <c r="S4" i="64" s="1"/>
  <c r="Q3" i="64"/>
  <c r="U3" i="64"/>
  <c r="V3" i="64" s="1"/>
  <c r="R4" i="63"/>
  <c r="T4" i="63" s="1"/>
  <c r="U3" i="49"/>
  <c r="V3" i="49" s="1"/>
  <c r="W3" i="49" s="1"/>
  <c r="X3" i="49" s="1"/>
  <c r="R3" i="14"/>
  <c r="T3" i="14" s="1"/>
  <c r="U3" i="14" s="1"/>
  <c r="V3" i="14" s="1"/>
  <c r="T3" i="7"/>
  <c r="S40" i="63"/>
  <c r="S39" i="14"/>
  <c r="L10" i="64"/>
  <c r="M10" i="64" s="1"/>
  <c r="O10" i="64" s="1"/>
  <c r="P10" i="64" s="1"/>
  <c r="I11" i="63"/>
  <c r="J11" i="63" s="1"/>
  <c r="L11" i="63" s="1"/>
  <c r="M11" i="63" s="1"/>
  <c r="N11" i="63" s="1"/>
  <c r="AD33" i="5"/>
  <c r="S31" i="63"/>
  <c r="S30" i="14"/>
  <c r="J7" i="61"/>
  <c r="K7" i="61" s="1"/>
  <c r="L7" i="61" s="1"/>
  <c r="S65" i="63"/>
  <c r="S64" i="14"/>
  <c r="O5" i="76"/>
  <c r="P4" i="76"/>
  <c r="W29" i="3"/>
  <c r="V30" i="3"/>
  <c r="S62" i="63"/>
  <c r="S61" i="14"/>
  <c r="S45" i="63"/>
  <c r="S44" i="14"/>
  <c r="S49" i="63"/>
  <c r="S48" i="14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S22" i="77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35" i="77" s="1"/>
  <c r="S36" i="77" s="1"/>
  <c r="S37" i="77" s="1"/>
  <c r="S38" i="77" s="1"/>
  <c r="S39" i="77" s="1"/>
  <c r="S40" i="77" s="1"/>
  <c r="S41" i="77" s="1"/>
  <c r="S42" i="77" s="1"/>
  <c r="S43" i="77" s="1"/>
  <c r="S44" i="77" s="1"/>
  <c r="S45" i="77" s="1"/>
  <c r="S46" i="77" s="1"/>
  <c r="S47" i="77" s="1"/>
  <c r="S48" i="77" s="1"/>
  <c r="S49" i="77" s="1"/>
  <c r="S50" i="77" s="1"/>
  <c r="S51" i="77" s="1"/>
  <c r="S52" i="77" s="1"/>
  <c r="S53" i="77" s="1"/>
  <c r="S54" i="77" s="1"/>
  <c r="S55" i="77" s="1"/>
  <c r="S56" i="77" s="1"/>
  <c r="S57" i="77" s="1"/>
  <c r="S58" i="77" s="1"/>
  <c r="S59" i="77" s="1"/>
  <c r="S60" i="77" s="1"/>
  <c r="S61" i="77" s="1"/>
  <c r="S62" i="77" s="1"/>
  <c r="S63" i="77" s="1"/>
  <c r="S64" i="77" s="1"/>
  <c r="S65" i="77" s="1"/>
  <c r="S66" i="77" s="1"/>
  <c r="S67" i="77" s="1"/>
  <c r="S68" i="77" s="1"/>
  <c r="S69" i="77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53" i="14"/>
  <c r="S36" i="63"/>
  <c r="S35" i="14"/>
  <c r="J43" i="61"/>
  <c r="K43" i="61" s="1"/>
  <c r="L43" i="61" s="1"/>
  <c r="S39" i="63"/>
  <c r="S38" i="14"/>
  <c r="S8" i="63"/>
  <c r="S7" i="14"/>
  <c r="J45" i="61"/>
  <c r="K45" i="61" s="1"/>
  <c r="L45" i="61" s="1"/>
  <c r="R31" i="64"/>
  <c r="Q31" i="64"/>
  <c r="S15" i="63"/>
  <c r="S14" i="14"/>
  <c r="J34" i="61"/>
  <c r="K34" i="61" s="1"/>
  <c r="L34" i="61" s="1"/>
  <c r="S51" i="63"/>
  <c r="S50" i="14"/>
  <c r="J26" i="61"/>
  <c r="K26" i="61" s="1"/>
  <c r="L26" i="61" s="1"/>
  <c r="R42" i="64"/>
  <c r="Q42" i="64"/>
  <c r="S53" i="63"/>
  <c r="S52" i="14"/>
  <c r="S66" i="63"/>
  <c r="S65" i="14"/>
  <c r="R25" i="64"/>
  <c r="Q25" i="64"/>
  <c r="R6" i="64"/>
  <c r="Q6" i="64"/>
  <c r="P4" i="14"/>
  <c r="O5" i="14"/>
  <c r="S44" i="63"/>
  <c r="S43" i="14"/>
  <c r="S20" i="63"/>
  <c r="S19" i="1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S31" i="14"/>
  <c r="R49" i="64"/>
  <c r="Q49" i="64"/>
  <c r="R24" i="64"/>
  <c r="Q24" i="64"/>
  <c r="S19" i="63"/>
  <c r="S18" i="14"/>
  <c r="S18" i="63"/>
  <c r="S17" i="14"/>
  <c r="J10" i="61"/>
  <c r="K10" i="61" s="1"/>
  <c r="L10" i="61" s="1"/>
  <c r="R6" i="73"/>
  <c r="S5" i="73"/>
  <c r="T5" i="73" s="1"/>
  <c r="L7" i="64"/>
  <c r="M7" i="64" s="1"/>
  <c r="O7" i="64" s="1"/>
  <c r="P7" i="64" s="1"/>
  <c r="I8" i="63"/>
  <c r="J8" i="63" s="1"/>
  <c r="L8" i="63" s="1"/>
  <c r="M8" i="63" s="1"/>
  <c r="N8" i="63" s="1"/>
  <c r="S35" i="63"/>
  <c r="S34" i="14"/>
  <c r="AC22" i="2"/>
  <c r="AD21" i="2"/>
  <c r="S28" i="63"/>
  <c r="S27" i="14"/>
  <c r="R5" i="64"/>
  <c r="Q5" i="64"/>
  <c r="S34" i="63"/>
  <c r="S33" i="14"/>
  <c r="J38" i="61"/>
  <c r="K38" i="61" s="1"/>
  <c r="L38" i="61" s="1"/>
  <c r="S47" i="63"/>
  <c r="S46" i="14"/>
  <c r="S27" i="63"/>
  <c r="S26" i="14"/>
  <c r="L43" i="64"/>
  <c r="M43" i="64" s="1"/>
  <c r="O43" i="64" s="1"/>
  <c r="P43" i="64" s="1"/>
  <c r="I44" i="63"/>
  <c r="J44" i="63" s="1"/>
  <c r="L44" i="63" s="1"/>
  <c r="M44" i="63" s="1"/>
  <c r="N44" i="63" s="1"/>
  <c r="S58" i="63"/>
  <c r="S57" i="14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4" i="61"/>
  <c r="R12" i="64"/>
  <c r="Q12" i="64"/>
  <c r="S56" i="63"/>
  <c r="S55" i="14"/>
  <c r="L34" i="64"/>
  <c r="M34" i="64" s="1"/>
  <c r="O34" i="64" s="1"/>
  <c r="P34" i="64" s="1"/>
  <c r="I35" i="63"/>
  <c r="J35" i="63" s="1"/>
  <c r="L35" i="63" s="1"/>
  <c r="M35" i="63" s="1"/>
  <c r="N35" i="63" s="1"/>
  <c r="S11" i="63"/>
  <c r="S10" i="14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S54" i="14"/>
  <c r="Q4" i="63"/>
  <c r="Q5" i="63" s="1"/>
  <c r="Q6" i="63" s="1"/>
  <c r="Q7" i="63" s="1"/>
  <c r="O4" i="63"/>
  <c r="S52" i="63"/>
  <c r="S51" i="14"/>
  <c r="R16" i="64"/>
  <c r="Q16" i="64"/>
  <c r="R41" i="64"/>
  <c r="Q41" i="64"/>
  <c r="AC36" i="5" l="1"/>
  <c r="AD35" i="5"/>
  <c r="Q72" i="76"/>
  <c r="Q73" i="76" s="1"/>
  <c r="Q72" i="14"/>
  <c r="Q73" i="14" s="1"/>
  <c r="Q8" i="63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Q19" i="63" s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S70" i="77"/>
  <c r="S71" i="77" s="1"/>
  <c r="S70" i="49"/>
  <c r="S71" i="49" s="1"/>
  <c r="O5" i="63"/>
  <c r="P4" i="63"/>
  <c r="U4" i="63" s="1"/>
  <c r="V4" i="63" s="1"/>
  <c r="P5" i="14"/>
  <c r="O6" i="14"/>
  <c r="R38" i="64"/>
  <c r="Q38" i="64"/>
  <c r="S5" i="64"/>
  <c r="S6" i="64" s="1"/>
  <c r="BJ6" i="1"/>
  <c r="BI7" i="1"/>
  <c r="R43" i="64"/>
  <c r="Q43" i="64"/>
  <c r="R18" i="64"/>
  <c r="Q18" i="64"/>
  <c r="O4" i="7"/>
  <c r="R4" i="7"/>
  <c r="S6" i="73"/>
  <c r="T6" i="73" s="1"/>
  <c r="R7" i="73"/>
  <c r="R26" i="64"/>
  <c r="Q26" i="64"/>
  <c r="R34" i="64"/>
  <c r="Q34" i="64"/>
  <c r="R5" i="61"/>
  <c r="S4" i="61"/>
  <c r="T4" i="61" s="1"/>
  <c r="AC23" i="2"/>
  <c r="AD22" i="2"/>
  <c r="Q7" i="64"/>
  <c r="R7" i="64"/>
  <c r="R30" i="64"/>
  <c r="Q30" i="64"/>
  <c r="P5" i="76"/>
  <c r="O6" i="76"/>
  <c r="W3" i="64"/>
  <c r="X3" i="64" s="1"/>
  <c r="R45" i="64"/>
  <c r="Q45" i="64"/>
  <c r="R14" i="64"/>
  <c r="Q14" i="64"/>
  <c r="V31" i="3"/>
  <c r="W30" i="3"/>
  <c r="R10" i="64"/>
  <c r="Q10" i="64"/>
  <c r="AD36" i="5" l="1"/>
  <c r="AC37" i="5"/>
  <c r="S72" i="77"/>
  <c r="S73" i="77" s="1"/>
  <c r="S72" i="49"/>
  <c r="S73" i="49" s="1"/>
  <c r="S7" i="64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0" i="64" s="1"/>
  <c r="Q71" i="63"/>
  <c r="AC24" i="2"/>
  <c r="AD23" i="2"/>
  <c r="P6" i="14"/>
  <c r="O7" i="14"/>
  <c r="P6" i="76"/>
  <c r="O7" i="76"/>
  <c r="R5" i="7"/>
  <c r="S4" i="7"/>
  <c r="S5" i="61"/>
  <c r="T5" i="61" s="1"/>
  <c r="R6" i="61"/>
  <c r="S5" i="63"/>
  <c r="S4" i="14"/>
  <c r="BI8" i="1"/>
  <c r="BJ7" i="1"/>
  <c r="V32" i="3"/>
  <c r="W31" i="3"/>
  <c r="S7" i="73"/>
  <c r="T7" i="73" s="1"/>
  <c r="R8" i="73"/>
  <c r="P5" i="63"/>
  <c r="O6" i="63"/>
  <c r="AD37" i="5" l="1"/>
  <c r="AC38" i="5"/>
  <c r="Q72" i="63"/>
  <c r="S71" i="64"/>
  <c r="BI9" i="1"/>
  <c r="BJ8" i="1"/>
  <c r="U4" i="64"/>
  <c r="V4" i="64" s="1"/>
  <c r="W4" i="64" s="1"/>
  <c r="X4" i="64" s="1"/>
  <c r="R5" i="63"/>
  <c r="T5" i="63" s="1"/>
  <c r="U5" i="63" s="1"/>
  <c r="V5" i="63" s="1"/>
  <c r="U4" i="49"/>
  <c r="V4" i="49" s="1"/>
  <c r="W4" i="49" s="1"/>
  <c r="X4" i="49" s="1"/>
  <c r="T4" i="7"/>
  <c r="R4" i="14"/>
  <c r="T4" i="14" s="1"/>
  <c r="U4" i="14" s="1"/>
  <c r="V4" i="14" s="1"/>
  <c r="R6" i="7"/>
  <c r="S5" i="7"/>
  <c r="P7" i="14"/>
  <c r="O8" i="14"/>
  <c r="P7" i="76"/>
  <c r="O8" i="76"/>
  <c r="P6" i="63"/>
  <c r="O7" i="63"/>
  <c r="V33" i="3"/>
  <c r="W32" i="3"/>
  <c r="R9" i="73"/>
  <c r="S8" i="73"/>
  <c r="T8" i="73" s="1"/>
  <c r="R7" i="61"/>
  <c r="S6" i="61"/>
  <c r="T6" i="61" s="1"/>
  <c r="AC25" i="2"/>
  <c r="AD24" i="2"/>
  <c r="AD38" i="5" l="1"/>
  <c r="AC39" i="5"/>
  <c r="S7" i="61"/>
  <c r="T7" i="61" s="1"/>
  <c r="R8" i="61"/>
  <c r="P8" i="14"/>
  <c r="O9" i="14"/>
  <c r="AC26" i="2"/>
  <c r="AD25" i="2"/>
  <c r="V34" i="3"/>
  <c r="W33" i="3"/>
  <c r="R7" i="7"/>
  <c r="S6" i="7"/>
  <c r="P7" i="63"/>
  <c r="O8" i="63"/>
  <c r="R10" i="73"/>
  <c r="S9" i="73"/>
  <c r="T9" i="73" s="1"/>
  <c r="P8" i="76"/>
  <c r="O9" i="76"/>
  <c r="U5" i="64"/>
  <c r="V5" i="64" s="1"/>
  <c r="W5" i="64" s="1"/>
  <c r="X5" i="64" s="1"/>
  <c r="R6" i="63"/>
  <c r="T6" i="63" s="1"/>
  <c r="U6" i="63" s="1"/>
  <c r="V6" i="63" s="1"/>
  <c r="U5" i="49"/>
  <c r="V5" i="49" s="1"/>
  <c r="W5" i="49" s="1"/>
  <c r="X5" i="49" s="1"/>
  <c r="T5" i="7"/>
  <c r="R5" i="14"/>
  <c r="T5" i="14" s="1"/>
  <c r="U5" i="14" s="1"/>
  <c r="V5" i="14" s="1"/>
  <c r="BI10" i="1"/>
  <c r="BJ9" i="1"/>
  <c r="AD39" i="5" l="1"/>
  <c r="AC40" i="5"/>
  <c r="P9" i="14"/>
  <c r="O10" i="14"/>
  <c r="R8" i="7"/>
  <c r="S7" i="7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U6" i="49"/>
  <c r="V6" i="49" s="1"/>
  <c r="W6" i="49" s="1"/>
  <c r="X6" i="49" s="1"/>
  <c r="T6" i="7"/>
  <c r="R6" i="14"/>
  <c r="T6" i="14" s="1"/>
  <c r="U6" i="14" s="1"/>
  <c r="V6" i="14" s="1"/>
  <c r="O10" i="76"/>
  <c r="P9" i="76"/>
  <c r="R11" i="73"/>
  <c r="S10" i="73"/>
  <c r="T10" i="73" s="1"/>
  <c r="V35" i="3"/>
  <c r="W34" i="3"/>
  <c r="AC41" i="5" l="1"/>
  <c r="AD40" i="5"/>
  <c r="O11" i="76"/>
  <c r="P10" i="76"/>
  <c r="P9" i="63"/>
  <c r="O10" i="63"/>
  <c r="AC28" i="2"/>
  <c r="AD27" i="2"/>
  <c r="V36" i="3"/>
  <c r="W35" i="3"/>
  <c r="R12" i="73"/>
  <c r="S11" i="73"/>
  <c r="T11" i="73" s="1"/>
  <c r="U7" i="64"/>
  <c r="V7" i="64" s="1"/>
  <c r="W7" i="64" s="1"/>
  <c r="X7" i="64" s="1"/>
  <c r="R8" i="63"/>
  <c r="T8" i="63" s="1"/>
  <c r="U8" i="63" s="1"/>
  <c r="V8" i="63" s="1"/>
  <c r="U7" i="49"/>
  <c r="V7" i="49" s="1"/>
  <c r="W7" i="49" s="1"/>
  <c r="X7" i="49" s="1"/>
  <c r="T7" i="7"/>
  <c r="R7" i="14"/>
  <c r="T7" i="14" s="1"/>
  <c r="U7" i="14" s="1"/>
  <c r="V7" i="14" s="1"/>
  <c r="P10" i="14"/>
  <c r="O11" i="14"/>
  <c r="S9" i="61"/>
  <c r="T9" i="61" s="1"/>
  <c r="R10" i="61"/>
  <c r="BI12" i="1"/>
  <c r="BJ11" i="1"/>
  <c r="R9" i="7"/>
  <c r="S8" i="7"/>
  <c r="AD41" i="5" l="1"/>
  <c r="AC42" i="5"/>
  <c r="R10" i="7"/>
  <c r="S9" i="7"/>
  <c r="P10" i="63"/>
  <c r="O11" i="63"/>
  <c r="P11" i="14"/>
  <c r="O12" i="14"/>
  <c r="S12" i="73"/>
  <c r="T12" i="73" s="1"/>
  <c r="R13" i="73"/>
  <c r="BI13" i="1"/>
  <c r="BJ12" i="1"/>
  <c r="U8" i="64"/>
  <c r="V8" i="64" s="1"/>
  <c r="W8" i="64" s="1"/>
  <c r="X8" i="64" s="1"/>
  <c r="R9" i="63"/>
  <c r="T9" i="63" s="1"/>
  <c r="U9" i="63" s="1"/>
  <c r="V9" i="63" s="1"/>
  <c r="U8" i="49"/>
  <c r="V8" i="49" s="1"/>
  <c r="W8" i="49" s="1"/>
  <c r="X8" i="49" s="1"/>
  <c r="T8" i="7"/>
  <c r="R8" i="14"/>
  <c r="T8" i="14" s="1"/>
  <c r="U8" i="14" s="1"/>
  <c r="V8" i="14" s="1"/>
  <c r="R11" i="61"/>
  <c r="S10" i="61"/>
  <c r="T10" i="61" s="1"/>
  <c r="V37" i="3"/>
  <c r="W36" i="3"/>
  <c r="AC29" i="2"/>
  <c r="AD28" i="2"/>
  <c r="O12" i="76"/>
  <c r="P11" i="76"/>
  <c r="AD42" i="5" l="1"/>
  <c r="AC43" i="5"/>
  <c r="O13" i="76"/>
  <c r="P12" i="76"/>
  <c r="BJ13" i="1"/>
  <c r="BI14" i="1"/>
  <c r="P11" i="63"/>
  <c r="O12" i="63"/>
  <c r="AC30" i="2"/>
  <c r="AD30" i="2" s="1"/>
  <c r="AD29" i="2"/>
  <c r="S11" i="61"/>
  <c r="T11" i="61" s="1"/>
  <c r="R12" i="61"/>
  <c r="P12" i="14"/>
  <c r="O13" i="14"/>
  <c r="U9" i="64"/>
  <c r="V9" i="64" s="1"/>
  <c r="W9" i="64" s="1"/>
  <c r="X9" i="64" s="1"/>
  <c r="R10" i="63"/>
  <c r="T10" i="63" s="1"/>
  <c r="U10" i="63" s="1"/>
  <c r="V10" i="63" s="1"/>
  <c r="U9" i="49"/>
  <c r="V9" i="49" s="1"/>
  <c r="W9" i="49" s="1"/>
  <c r="X9" i="49" s="1"/>
  <c r="T9" i="7"/>
  <c r="R9" i="14"/>
  <c r="T9" i="14" s="1"/>
  <c r="U9" i="14" s="1"/>
  <c r="V9" i="14" s="1"/>
  <c r="W37" i="3"/>
  <c r="V38" i="3"/>
  <c r="R14" i="73"/>
  <c r="S13" i="73"/>
  <c r="T13" i="73" s="1"/>
  <c r="R11" i="7"/>
  <c r="S10" i="7"/>
  <c r="AD43" i="5" l="1"/>
  <c r="AC44" i="5"/>
  <c r="BI15" i="1"/>
  <c r="BJ14" i="1"/>
  <c r="V39" i="3"/>
  <c r="W38" i="3"/>
  <c r="R12" i="7"/>
  <c r="S11" i="7"/>
  <c r="P13" i="14"/>
  <c r="O14" i="14"/>
  <c r="R13" i="61"/>
  <c r="S12" i="61"/>
  <c r="T12" i="61" s="1"/>
  <c r="P12" i="63"/>
  <c r="O13" i="63"/>
  <c r="R15" i="73"/>
  <c r="S14" i="73"/>
  <c r="T14" i="73" s="1"/>
  <c r="U10" i="64"/>
  <c r="V10" i="64" s="1"/>
  <c r="W10" i="64" s="1"/>
  <c r="X10" i="64" s="1"/>
  <c r="R11" i="63"/>
  <c r="T11" i="63" s="1"/>
  <c r="U11" i="63" s="1"/>
  <c r="V11" i="63" s="1"/>
  <c r="U10" i="49"/>
  <c r="V10" i="49" s="1"/>
  <c r="W10" i="49" s="1"/>
  <c r="X10" i="49" s="1"/>
  <c r="T10" i="7"/>
  <c r="R10" i="14"/>
  <c r="T10" i="14" s="1"/>
  <c r="U10" i="14" s="1"/>
  <c r="V10" i="14" s="1"/>
  <c r="O14" i="76"/>
  <c r="P13" i="76"/>
  <c r="AD44" i="5" l="1"/>
  <c r="AC45" i="5"/>
  <c r="R16" i="73"/>
  <c r="S15" i="73"/>
  <c r="T15" i="73" s="1"/>
  <c r="S13" i="61"/>
  <c r="T13" i="61" s="1"/>
  <c r="R14" i="61"/>
  <c r="V40" i="3"/>
  <c r="W39" i="3"/>
  <c r="P14" i="76"/>
  <c r="O15" i="76"/>
  <c r="P13" i="63"/>
  <c r="O14" i="63"/>
  <c r="U11" i="64"/>
  <c r="V11" i="64" s="1"/>
  <c r="W11" i="64" s="1"/>
  <c r="X11" i="64" s="1"/>
  <c r="R12" i="63"/>
  <c r="T12" i="63" s="1"/>
  <c r="U12" i="63" s="1"/>
  <c r="V12" i="63" s="1"/>
  <c r="U11" i="49"/>
  <c r="V11" i="49" s="1"/>
  <c r="W11" i="49" s="1"/>
  <c r="X11" i="49" s="1"/>
  <c r="T11" i="7"/>
  <c r="R11" i="14"/>
  <c r="T11" i="14" s="1"/>
  <c r="U11" i="14" s="1"/>
  <c r="V11" i="14" s="1"/>
  <c r="P14" i="14"/>
  <c r="O15" i="14"/>
  <c r="R13" i="7"/>
  <c r="S12" i="7"/>
  <c r="BI16" i="1"/>
  <c r="BJ15" i="1"/>
  <c r="AD45" i="5" l="1"/>
  <c r="AC46" i="5"/>
  <c r="P15" i="76"/>
  <c r="O16" i="76"/>
  <c r="P14" i="63"/>
  <c r="O15" i="63"/>
  <c r="R14" i="7"/>
  <c r="S13" i="7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U12" i="49"/>
  <c r="V12" i="49" s="1"/>
  <c r="W12" i="49" s="1"/>
  <c r="X12" i="49" s="1"/>
  <c r="T12" i="7"/>
  <c r="R12" i="14"/>
  <c r="T12" i="14" s="1"/>
  <c r="U12" i="14" s="1"/>
  <c r="V12" i="14" s="1"/>
  <c r="P15" i="14"/>
  <c r="O16" i="14"/>
  <c r="V41" i="3"/>
  <c r="V42" i="3" s="1"/>
  <c r="W40" i="3"/>
  <c r="S16" i="73"/>
  <c r="T16" i="73" s="1"/>
  <c r="R17" i="73"/>
  <c r="AC47" i="5" l="1"/>
  <c r="AD46" i="5"/>
  <c r="W42" i="3"/>
  <c r="V43" i="3"/>
  <c r="V44" i="3" s="1"/>
  <c r="W44" i="3" s="1"/>
  <c r="W41" i="3"/>
  <c r="R18" i="73"/>
  <c r="S17" i="73"/>
  <c r="T17" i="73" s="1"/>
  <c r="P16" i="14"/>
  <c r="O17" i="14"/>
  <c r="BI18" i="1"/>
  <c r="BJ17" i="1"/>
  <c r="R15" i="7"/>
  <c r="S14" i="7"/>
  <c r="P15" i="63"/>
  <c r="O16" i="63"/>
  <c r="O17" i="76"/>
  <c r="P16" i="76"/>
  <c r="U13" i="64"/>
  <c r="V13" i="64" s="1"/>
  <c r="W13" i="64" s="1"/>
  <c r="X13" i="64" s="1"/>
  <c r="R14" i="63"/>
  <c r="T14" i="63" s="1"/>
  <c r="U14" i="63" s="1"/>
  <c r="V14" i="63" s="1"/>
  <c r="U13" i="49"/>
  <c r="V13" i="49" s="1"/>
  <c r="W13" i="49" s="1"/>
  <c r="X13" i="49" s="1"/>
  <c r="T13" i="7"/>
  <c r="R13" i="14"/>
  <c r="T13" i="14" s="1"/>
  <c r="U13" i="14" s="1"/>
  <c r="V13" i="14" s="1"/>
  <c r="S15" i="61"/>
  <c r="T15" i="61" s="1"/>
  <c r="R16" i="61"/>
  <c r="AD47" i="5" l="1"/>
  <c r="AC48" i="5"/>
  <c r="W43" i="3"/>
  <c r="R16" i="7"/>
  <c r="S15" i="7"/>
  <c r="U14" i="64"/>
  <c r="V14" i="64" s="1"/>
  <c r="W14" i="64" s="1"/>
  <c r="X14" i="64" s="1"/>
  <c r="R15" i="63"/>
  <c r="T15" i="63" s="1"/>
  <c r="U15" i="63" s="1"/>
  <c r="V15" i="63" s="1"/>
  <c r="U14" i="49"/>
  <c r="V14" i="49" s="1"/>
  <c r="W14" i="49" s="1"/>
  <c r="X14" i="49" s="1"/>
  <c r="T14" i="7"/>
  <c r="R14" i="14"/>
  <c r="T14" i="14" s="1"/>
  <c r="U14" i="14" s="1"/>
  <c r="V14" i="14" s="1"/>
  <c r="P16" i="63"/>
  <c r="O17" i="63"/>
  <c r="P17" i="14"/>
  <c r="O18" i="14"/>
  <c r="R17" i="61"/>
  <c r="S16" i="61"/>
  <c r="T16" i="61" s="1"/>
  <c r="O18" i="76"/>
  <c r="P17" i="76"/>
  <c r="BI19" i="1"/>
  <c r="BJ18" i="1"/>
  <c r="S18" i="73"/>
  <c r="T18" i="73" s="1"/>
  <c r="R19" i="73"/>
  <c r="AD48" i="5" l="1"/>
  <c r="AC49" i="5"/>
  <c r="P18" i="14"/>
  <c r="O19" i="14"/>
  <c r="S17" i="61"/>
  <c r="T17" i="61" s="1"/>
  <c r="R18" i="61"/>
  <c r="BI20" i="1"/>
  <c r="BJ19" i="1"/>
  <c r="O19" i="76"/>
  <c r="P18" i="76"/>
  <c r="U15" i="64"/>
  <c r="V15" i="64" s="1"/>
  <c r="W15" i="64" s="1"/>
  <c r="X15" i="64" s="1"/>
  <c r="R16" i="63"/>
  <c r="T16" i="63" s="1"/>
  <c r="U16" i="63" s="1"/>
  <c r="V16" i="63" s="1"/>
  <c r="U15" i="49"/>
  <c r="V15" i="49" s="1"/>
  <c r="W15" i="49" s="1"/>
  <c r="X15" i="49" s="1"/>
  <c r="T15" i="7"/>
  <c r="R15" i="14"/>
  <c r="T15" i="14" s="1"/>
  <c r="U15" i="14" s="1"/>
  <c r="V15" i="14" s="1"/>
  <c r="R20" i="73"/>
  <c r="S19" i="73"/>
  <c r="T19" i="73" s="1"/>
  <c r="P17" i="63"/>
  <c r="O18" i="63"/>
  <c r="R17" i="7"/>
  <c r="S16" i="7"/>
  <c r="AC50" i="5" l="1"/>
  <c r="AD49" i="5"/>
  <c r="R21" i="73"/>
  <c r="S20" i="73"/>
  <c r="T20" i="73" s="1"/>
  <c r="P19" i="14"/>
  <c r="O20" i="14"/>
  <c r="BI21" i="1"/>
  <c r="BJ20" i="1"/>
  <c r="P18" i="63"/>
  <c r="O19" i="63"/>
  <c r="R19" i="61"/>
  <c r="S18" i="61"/>
  <c r="T18" i="61" s="1"/>
  <c r="R18" i="7"/>
  <c r="S17" i="7"/>
  <c r="U16" i="64"/>
  <c r="V16" i="64" s="1"/>
  <c r="W16" i="64" s="1"/>
  <c r="X16" i="64" s="1"/>
  <c r="R17" i="63"/>
  <c r="T17" i="63" s="1"/>
  <c r="U17" i="63" s="1"/>
  <c r="V17" i="63" s="1"/>
  <c r="U16" i="49"/>
  <c r="V16" i="49" s="1"/>
  <c r="W16" i="49" s="1"/>
  <c r="X16" i="49" s="1"/>
  <c r="T16" i="7"/>
  <c r="R16" i="14"/>
  <c r="T16" i="14" s="1"/>
  <c r="U16" i="14" s="1"/>
  <c r="V16" i="14" s="1"/>
  <c r="P19" i="76"/>
  <c r="O20" i="76"/>
  <c r="AC51" i="5" l="1"/>
  <c r="AD50" i="5"/>
  <c r="P19" i="63"/>
  <c r="O20" i="63"/>
  <c r="P20" i="14"/>
  <c r="O21" i="14"/>
  <c r="P20" i="76"/>
  <c r="O21" i="76"/>
  <c r="R19" i="7"/>
  <c r="S18" i="7"/>
  <c r="U17" i="64"/>
  <c r="V17" i="64" s="1"/>
  <c r="W17" i="64" s="1"/>
  <c r="X17" i="64" s="1"/>
  <c r="R18" i="63"/>
  <c r="T18" i="63" s="1"/>
  <c r="U18" i="63" s="1"/>
  <c r="V18" i="63" s="1"/>
  <c r="U17" i="49"/>
  <c r="V17" i="49" s="1"/>
  <c r="W17" i="49" s="1"/>
  <c r="X17" i="49" s="1"/>
  <c r="T17" i="7"/>
  <c r="R17" i="14"/>
  <c r="T17" i="14" s="1"/>
  <c r="U17" i="14" s="1"/>
  <c r="V17" i="14" s="1"/>
  <c r="S19" i="61"/>
  <c r="T19" i="61" s="1"/>
  <c r="R20" i="61"/>
  <c r="BI22" i="1"/>
  <c r="BJ21" i="1"/>
  <c r="S21" i="73"/>
  <c r="T21" i="73" s="1"/>
  <c r="R22" i="73"/>
  <c r="AD51" i="5" l="1"/>
  <c r="AC52" i="5"/>
  <c r="O22" i="76"/>
  <c r="P21" i="76"/>
  <c r="BI23" i="1"/>
  <c r="BJ22" i="1"/>
  <c r="U18" i="64"/>
  <c r="V18" i="64" s="1"/>
  <c r="W18" i="64" s="1"/>
  <c r="X18" i="64" s="1"/>
  <c r="R19" i="63"/>
  <c r="T19" i="63" s="1"/>
  <c r="U19" i="63" s="1"/>
  <c r="V19" i="63" s="1"/>
  <c r="U18" i="49"/>
  <c r="V18" i="49" s="1"/>
  <c r="W18" i="49" s="1"/>
  <c r="X18" i="49" s="1"/>
  <c r="T18" i="7"/>
  <c r="R18" i="14"/>
  <c r="T18" i="14" s="1"/>
  <c r="U18" i="14" s="1"/>
  <c r="V18" i="14" s="1"/>
  <c r="P21" i="14"/>
  <c r="O22" i="14"/>
  <c r="P20" i="63"/>
  <c r="O21" i="63"/>
  <c r="S22" i="73"/>
  <c r="T22" i="73" s="1"/>
  <c r="R23" i="73"/>
  <c r="R21" i="61"/>
  <c r="S20" i="61"/>
  <c r="T20" i="61" s="1"/>
  <c r="R20" i="7"/>
  <c r="S19" i="7"/>
  <c r="AC53" i="5" l="1"/>
  <c r="AD52" i="5"/>
  <c r="U19" i="64"/>
  <c r="V19" i="64" s="1"/>
  <c r="W19" i="64" s="1"/>
  <c r="X19" i="64" s="1"/>
  <c r="R20" i="63"/>
  <c r="T20" i="63" s="1"/>
  <c r="U20" i="63" s="1"/>
  <c r="V20" i="63" s="1"/>
  <c r="U19" i="49"/>
  <c r="V19" i="49" s="1"/>
  <c r="W19" i="49" s="1"/>
  <c r="X19" i="49" s="1"/>
  <c r="T19" i="7"/>
  <c r="R19" i="14"/>
  <c r="T19" i="14" s="1"/>
  <c r="U19" i="14" s="1"/>
  <c r="V19" i="14" s="1"/>
  <c r="R24" i="73"/>
  <c r="S23" i="73"/>
  <c r="T23" i="73" s="1"/>
  <c r="P22" i="14"/>
  <c r="O23" i="14"/>
  <c r="BI24" i="1"/>
  <c r="BJ23" i="1"/>
  <c r="S21" i="61"/>
  <c r="T21" i="61" s="1"/>
  <c r="R22" i="61"/>
  <c r="R21" i="7"/>
  <c r="S20" i="7"/>
  <c r="P21" i="63"/>
  <c r="O22" i="63"/>
  <c r="P22" i="76"/>
  <c r="O23" i="76"/>
  <c r="AD53" i="5" l="1"/>
  <c r="AC54" i="5"/>
  <c r="P22" i="63"/>
  <c r="O23" i="63"/>
  <c r="U20" i="64"/>
  <c r="V20" i="64" s="1"/>
  <c r="W20" i="64" s="1"/>
  <c r="X20" i="64" s="1"/>
  <c r="R21" i="63"/>
  <c r="T21" i="63" s="1"/>
  <c r="U21" i="63" s="1"/>
  <c r="V21" i="63" s="1"/>
  <c r="U20" i="49"/>
  <c r="V20" i="49" s="1"/>
  <c r="W20" i="49" s="1"/>
  <c r="X20" i="49" s="1"/>
  <c r="T20" i="7"/>
  <c r="R20" i="14"/>
  <c r="T20" i="14" s="1"/>
  <c r="U20" i="14" s="1"/>
  <c r="V20" i="14" s="1"/>
  <c r="R22" i="7"/>
  <c r="S21" i="7"/>
  <c r="BI25" i="1"/>
  <c r="BJ24" i="1"/>
  <c r="S24" i="73"/>
  <c r="T24" i="73" s="1"/>
  <c r="R25" i="73"/>
  <c r="P23" i="76"/>
  <c r="O24" i="76"/>
  <c r="R23" i="61"/>
  <c r="S22" i="61"/>
  <c r="T22" i="61" s="1"/>
  <c r="P23" i="14"/>
  <c r="O24" i="14"/>
  <c r="AD54" i="5" l="1"/>
  <c r="AC55" i="5"/>
  <c r="AD55" i="5" s="1"/>
  <c r="S23" i="61"/>
  <c r="T23" i="61" s="1"/>
  <c r="R24" i="61"/>
  <c r="R23" i="7"/>
  <c r="S22" i="7"/>
  <c r="P24" i="14"/>
  <c r="O25" i="14"/>
  <c r="BI26" i="1"/>
  <c r="BJ25" i="1"/>
  <c r="P23" i="63"/>
  <c r="O24" i="63"/>
  <c r="P24" i="76"/>
  <c r="O25" i="76"/>
  <c r="S25" i="73"/>
  <c r="T25" i="73" s="1"/>
  <c r="R26" i="73"/>
  <c r="U21" i="64"/>
  <c r="V21" i="64" s="1"/>
  <c r="W21" i="64" s="1"/>
  <c r="X21" i="64" s="1"/>
  <c r="R22" i="63"/>
  <c r="T22" i="63" s="1"/>
  <c r="U22" i="63" s="1"/>
  <c r="V22" i="63" s="1"/>
  <c r="U21" i="49"/>
  <c r="V21" i="49" s="1"/>
  <c r="W21" i="49" s="1"/>
  <c r="X21" i="49" s="1"/>
  <c r="T21" i="7"/>
  <c r="R21" i="14"/>
  <c r="T21" i="14" s="1"/>
  <c r="U21" i="14" s="1"/>
  <c r="V21" i="14" s="1"/>
  <c r="BI27" i="1" l="1"/>
  <c r="BJ26" i="1"/>
  <c r="R24" i="7"/>
  <c r="S23" i="7"/>
  <c r="P25" i="76"/>
  <c r="O26" i="76"/>
  <c r="U22" i="64"/>
  <c r="V22" i="64" s="1"/>
  <c r="W22" i="64" s="1"/>
  <c r="X22" i="64" s="1"/>
  <c r="R23" i="63"/>
  <c r="T23" i="63" s="1"/>
  <c r="U23" i="63" s="1"/>
  <c r="V23" i="63" s="1"/>
  <c r="U22" i="49"/>
  <c r="V22" i="49" s="1"/>
  <c r="W22" i="49" s="1"/>
  <c r="X22" i="49" s="1"/>
  <c r="T22" i="7"/>
  <c r="R22" i="14"/>
  <c r="T22" i="14" s="1"/>
  <c r="U22" i="14" s="1"/>
  <c r="V22" i="14" s="1"/>
  <c r="S26" i="73"/>
  <c r="T26" i="73" s="1"/>
  <c r="R27" i="73"/>
  <c r="P24" i="63"/>
  <c r="O25" i="63"/>
  <c r="P25" i="14"/>
  <c r="O26" i="14"/>
  <c r="R25" i="61"/>
  <c r="S24" i="61"/>
  <c r="T24" i="61" s="1"/>
  <c r="R25" i="7" l="1"/>
  <c r="S24" i="7"/>
  <c r="S25" i="61"/>
  <c r="T25" i="61" s="1"/>
  <c r="R26" i="61"/>
  <c r="O27" i="76"/>
  <c r="P26" i="76"/>
  <c r="U23" i="64"/>
  <c r="V23" i="64" s="1"/>
  <c r="W23" i="64" s="1"/>
  <c r="X23" i="64" s="1"/>
  <c r="R24" i="63"/>
  <c r="T24" i="63" s="1"/>
  <c r="U24" i="63" s="1"/>
  <c r="V24" i="63" s="1"/>
  <c r="U23" i="49"/>
  <c r="V23" i="49" s="1"/>
  <c r="W23" i="49" s="1"/>
  <c r="X23" i="49" s="1"/>
  <c r="T23" i="7"/>
  <c r="R23" i="14"/>
  <c r="T23" i="14" s="1"/>
  <c r="U23" i="14" s="1"/>
  <c r="V23" i="14" s="1"/>
  <c r="P25" i="63"/>
  <c r="O26" i="63"/>
  <c r="O27" i="14"/>
  <c r="P26" i="14"/>
  <c r="R28" i="73"/>
  <c r="S27" i="73"/>
  <c r="T27" i="73" s="1"/>
  <c r="BI28" i="1"/>
  <c r="BJ27" i="1"/>
  <c r="R29" i="73" l="1"/>
  <c r="S28" i="73"/>
  <c r="T28" i="73" s="1"/>
  <c r="R27" i="61"/>
  <c r="S26" i="61"/>
  <c r="T26" i="61" s="1"/>
  <c r="BI29" i="1"/>
  <c r="BJ28" i="1"/>
  <c r="O28" i="14"/>
  <c r="P27" i="14"/>
  <c r="U24" i="64"/>
  <c r="V24" i="64" s="1"/>
  <c r="W24" i="64" s="1"/>
  <c r="X24" i="64" s="1"/>
  <c r="R25" i="63"/>
  <c r="T25" i="63" s="1"/>
  <c r="U25" i="63" s="1"/>
  <c r="V25" i="63" s="1"/>
  <c r="U24" i="49"/>
  <c r="V24" i="49" s="1"/>
  <c r="W24" i="49" s="1"/>
  <c r="X24" i="49" s="1"/>
  <c r="T24" i="7"/>
  <c r="R24" i="14"/>
  <c r="T24" i="14" s="1"/>
  <c r="U24" i="14" s="1"/>
  <c r="V24" i="14" s="1"/>
  <c r="P26" i="63"/>
  <c r="O27" i="63"/>
  <c r="O28" i="76"/>
  <c r="P27" i="76"/>
  <c r="R26" i="7"/>
  <c r="S25" i="7"/>
  <c r="U25" i="64" l="1"/>
  <c r="V25" i="64" s="1"/>
  <c r="W25" i="64" s="1"/>
  <c r="X25" i="64" s="1"/>
  <c r="R26" i="63"/>
  <c r="T26" i="63" s="1"/>
  <c r="U26" i="63" s="1"/>
  <c r="V26" i="63" s="1"/>
  <c r="U25" i="49"/>
  <c r="V25" i="49" s="1"/>
  <c r="W25" i="49" s="1"/>
  <c r="X25" i="49" s="1"/>
  <c r="T25" i="7"/>
  <c r="R25" i="14"/>
  <c r="T25" i="14" s="1"/>
  <c r="U25" i="14" s="1"/>
  <c r="V25" i="14" s="1"/>
  <c r="P27" i="63"/>
  <c r="O28" i="63"/>
  <c r="P28" i="14"/>
  <c r="O29" i="14"/>
  <c r="S27" i="61"/>
  <c r="T27" i="61" s="1"/>
  <c r="R28" i="61"/>
  <c r="O29" i="76"/>
  <c r="P28" i="76"/>
  <c r="R27" i="7"/>
  <c r="S26" i="7"/>
  <c r="BI30" i="1"/>
  <c r="BJ29" i="1"/>
  <c r="R30" i="73"/>
  <c r="S29" i="73"/>
  <c r="T29" i="73" s="1"/>
  <c r="U26" i="64" l="1"/>
  <c r="V26" i="64" s="1"/>
  <c r="W26" i="64" s="1"/>
  <c r="X26" i="64" s="1"/>
  <c r="R27" i="63"/>
  <c r="T27" i="63" s="1"/>
  <c r="U27" i="63" s="1"/>
  <c r="V27" i="63" s="1"/>
  <c r="U26" i="49"/>
  <c r="V26" i="49" s="1"/>
  <c r="W26" i="49" s="1"/>
  <c r="X26" i="49" s="1"/>
  <c r="T26" i="7"/>
  <c r="R26" i="14"/>
  <c r="T26" i="14" s="1"/>
  <c r="U26" i="14" s="1"/>
  <c r="V26" i="14" s="1"/>
  <c r="R29" i="61"/>
  <c r="S28" i="61"/>
  <c r="T28" i="61" s="1"/>
  <c r="P28" i="63"/>
  <c r="O29" i="63"/>
  <c r="O30" i="76"/>
  <c r="P29" i="76"/>
  <c r="R31" i="73"/>
  <c r="S30" i="73"/>
  <c r="T30" i="73" s="1"/>
  <c r="BI31" i="1"/>
  <c r="BJ30" i="1"/>
  <c r="R28" i="7"/>
  <c r="S27" i="7"/>
  <c r="P29" i="14"/>
  <c r="O30" i="14"/>
  <c r="P30" i="14" l="1"/>
  <c r="O31" i="14"/>
  <c r="R32" i="73"/>
  <c r="S31" i="73"/>
  <c r="T31" i="73" s="1"/>
  <c r="BI32" i="1"/>
  <c r="BJ31" i="1"/>
  <c r="O31" i="76"/>
  <c r="P30" i="76"/>
  <c r="S29" i="61"/>
  <c r="T29" i="61" s="1"/>
  <c r="R30" i="61"/>
  <c r="R29" i="7"/>
  <c r="S28" i="7"/>
  <c r="U27" i="64"/>
  <c r="V27" i="64" s="1"/>
  <c r="W27" i="64" s="1"/>
  <c r="X27" i="64" s="1"/>
  <c r="R28" i="63"/>
  <c r="T28" i="63" s="1"/>
  <c r="U28" i="63" s="1"/>
  <c r="V28" i="63" s="1"/>
  <c r="R27" i="14"/>
  <c r="T27" i="14" s="1"/>
  <c r="U27" i="14" s="1"/>
  <c r="V27" i="14" s="1"/>
  <c r="U27" i="49"/>
  <c r="V27" i="49" s="1"/>
  <c r="W27" i="49" s="1"/>
  <c r="X27" i="49" s="1"/>
  <c r="T27" i="7"/>
  <c r="P29" i="63"/>
  <c r="O30" i="63"/>
  <c r="P30" i="63" l="1"/>
  <c r="O31" i="63"/>
  <c r="R30" i="7"/>
  <c r="S29" i="7"/>
  <c r="P31" i="76"/>
  <c r="O32" i="76"/>
  <c r="S32" i="73"/>
  <c r="T32" i="73" s="1"/>
  <c r="R33" i="73"/>
  <c r="U28" i="64"/>
  <c r="V28" i="64" s="1"/>
  <c r="W28" i="64" s="1"/>
  <c r="X28" i="64" s="1"/>
  <c r="R29" i="63"/>
  <c r="T29" i="63" s="1"/>
  <c r="U29" i="63" s="1"/>
  <c r="V29" i="63" s="1"/>
  <c r="U28" i="49"/>
  <c r="V28" i="49" s="1"/>
  <c r="W28" i="49" s="1"/>
  <c r="X28" i="49" s="1"/>
  <c r="R28" i="14"/>
  <c r="T28" i="14" s="1"/>
  <c r="U28" i="14" s="1"/>
  <c r="V28" i="14" s="1"/>
  <c r="T28" i="7"/>
  <c r="R31" i="61"/>
  <c r="S30" i="61"/>
  <c r="T30" i="61" s="1"/>
  <c r="P31" i="14"/>
  <c r="O32" i="14"/>
  <c r="BI33" i="1"/>
  <c r="BJ32" i="1"/>
  <c r="S33" i="73" l="1"/>
  <c r="T33" i="73" s="1"/>
  <c r="R34" i="73"/>
  <c r="R31" i="7"/>
  <c r="S30" i="7"/>
  <c r="U29" i="64"/>
  <c r="V29" i="64" s="1"/>
  <c r="W29" i="64" s="1"/>
  <c r="X29" i="64" s="1"/>
  <c r="R30" i="63"/>
  <c r="T30" i="63" s="1"/>
  <c r="U30" i="63" s="1"/>
  <c r="V30" i="63" s="1"/>
  <c r="R29" i="14"/>
  <c r="T29" i="14" s="1"/>
  <c r="U29" i="14" s="1"/>
  <c r="V29" i="14" s="1"/>
  <c r="U29" i="49"/>
  <c r="V29" i="49" s="1"/>
  <c r="W29" i="49" s="1"/>
  <c r="X29" i="49" s="1"/>
  <c r="T29" i="7"/>
  <c r="BI34" i="1"/>
  <c r="BJ33" i="1"/>
  <c r="O33" i="76"/>
  <c r="P32" i="76"/>
  <c r="O32" i="63"/>
  <c r="P31" i="63"/>
  <c r="S31" i="61"/>
  <c r="T31" i="61" s="1"/>
  <c r="R32" i="61"/>
  <c r="P32" i="14"/>
  <c r="O33" i="14"/>
  <c r="O34" i="76" l="1"/>
  <c r="P33" i="76"/>
  <c r="P33" i="14"/>
  <c r="O34" i="14"/>
  <c r="R32" i="7"/>
  <c r="S31" i="7"/>
  <c r="O33" i="63"/>
  <c r="P32" i="63"/>
  <c r="BI35" i="1"/>
  <c r="BJ34" i="1"/>
  <c r="S34" i="73"/>
  <c r="T34" i="73" s="1"/>
  <c r="R35" i="73"/>
  <c r="U30" i="64"/>
  <c r="V30" i="64" s="1"/>
  <c r="W30" i="64" s="1"/>
  <c r="X30" i="64" s="1"/>
  <c r="R31" i="63"/>
  <c r="T31" i="63" s="1"/>
  <c r="U31" i="63" s="1"/>
  <c r="V31" i="63" s="1"/>
  <c r="R30" i="14"/>
  <c r="T30" i="14" s="1"/>
  <c r="U30" i="14" s="1"/>
  <c r="V30" i="14" s="1"/>
  <c r="U30" i="49"/>
  <c r="V30" i="49" s="1"/>
  <c r="W30" i="49" s="1"/>
  <c r="X30" i="49" s="1"/>
  <c r="T30" i="7"/>
  <c r="R33" i="61"/>
  <c r="S32" i="61"/>
  <c r="T32" i="61" s="1"/>
  <c r="O34" i="63" l="1"/>
  <c r="P33" i="63"/>
  <c r="P34" i="14"/>
  <c r="O35" i="14"/>
  <c r="U31" i="64"/>
  <c r="V31" i="64" s="1"/>
  <c r="W31" i="64" s="1"/>
  <c r="X31" i="64" s="1"/>
  <c r="R32" i="63"/>
  <c r="T32" i="63" s="1"/>
  <c r="U32" i="63" s="1"/>
  <c r="V32" i="63" s="1"/>
  <c r="R31" i="14"/>
  <c r="T31" i="14" s="1"/>
  <c r="U31" i="14" s="1"/>
  <c r="V31" i="14" s="1"/>
  <c r="U31" i="49"/>
  <c r="V31" i="49" s="1"/>
  <c r="W31" i="49" s="1"/>
  <c r="X31" i="49" s="1"/>
  <c r="T31" i="7"/>
  <c r="R36" i="73"/>
  <c r="S35" i="73"/>
  <c r="T35" i="73" s="1"/>
  <c r="S33" i="61"/>
  <c r="T33" i="61" s="1"/>
  <c r="R34" i="61"/>
  <c r="BI36" i="1"/>
  <c r="BJ35" i="1"/>
  <c r="R33" i="7"/>
  <c r="S32" i="7"/>
  <c r="O35" i="76"/>
  <c r="P34" i="76"/>
  <c r="R34" i="7" l="1"/>
  <c r="S33" i="7"/>
  <c r="P35" i="14"/>
  <c r="O36" i="14"/>
  <c r="R37" i="73"/>
  <c r="S36" i="73"/>
  <c r="T36" i="73" s="1"/>
  <c r="O36" i="76"/>
  <c r="P35" i="76"/>
  <c r="BI37" i="1"/>
  <c r="BJ36" i="1"/>
  <c r="U32" i="64"/>
  <c r="V32" i="64" s="1"/>
  <c r="W32" i="64" s="1"/>
  <c r="X32" i="64" s="1"/>
  <c r="R33" i="63"/>
  <c r="T33" i="63" s="1"/>
  <c r="U33" i="63" s="1"/>
  <c r="V33" i="63" s="1"/>
  <c r="U32" i="49"/>
  <c r="V32" i="49" s="1"/>
  <c r="W32" i="49" s="1"/>
  <c r="X32" i="49" s="1"/>
  <c r="R32" i="14"/>
  <c r="T32" i="14" s="1"/>
  <c r="U32" i="14" s="1"/>
  <c r="V32" i="14" s="1"/>
  <c r="T32" i="7"/>
  <c r="R35" i="61"/>
  <c r="S34" i="61"/>
  <c r="T34" i="61" s="1"/>
  <c r="O35" i="63"/>
  <c r="P34" i="63"/>
  <c r="P36" i="14" l="1"/>
  <c r="O37" i="14"/>
  <c r="O37" i="76"/>
  <c r="P36" i="76"/>
  <c r="U33" i="64"/>
  <c r="V33" i="64" s="1"/>
  <c r="W33" i="64" s="1"/>
  <c r="X33" i="64" s="1"/>
  <c r="R34" i="63"/>
  <c r="T34" i="63" s="1"/>
  <c r="U34" i="63" s="1"/>
  <c r="V34" i="63" s="1"/>
  <c r="R33" i="14"/>
  <c r="T33" i="14" s="1"/>
  <c r="U33" i="14" s="1"/>
  <c r="V33" i="14" s="1"/>
  <c r="U33" i="49"/>
  <c r="V33" i="49" s="1"/>
  <c r="W33" i="49" s="1"/>
  <c r="X33" i="49" s="1"/>
  <c r="T33" i="7"/>
  <c r="S35" i="61"/>
  <c r="T35" i="61" s="1"/>
  <c r="R36" i="61"/>
  <c r="O36" i="63"/>
  <c r="P35" i="63"/>
  <c r="BI38" i="1"/>
  <c r="BJ37" i="1"/>
  <c r="S37" i="73"/>
  <c r="T37" i="73" s="1"/>
  <c r="R38" i="73"/>
  <c r="R35" i="7"/>
  <c r="S34" i="7"/>
  <c r="O37" i="63" l="1"/>
  <c r="P36" i="63"/>
  <c r="U34" i="64"/>
  <c r="V34" i="64" s="1"/>
  <c r="W34" i="64" s="1"/>
  <c r="X34" i="64" s="1"/>
  <c r="R35" i="63"/>
  <c r="T35" i="63" s="1"/>
  <c r="U35" i="63" s="1"/>
  <c r="V35" i="63" s="1"/>
  <c r="R34" i="14"/>
  <c r="T34" i="14" s="1"/>
  <c r="U34" i="14" s="1"/>
  <c r="V34" i="14" s="1"/>
  <c r="U34" i="49"/>
  <c r="V34" i="49" s="1"/>
  <c r="W34" i="49" s="1"/>
  <c r="X34" i="49" s="1"/>
  <c r="T34" i="7"/>
  <c r="R37" i="61"/>
  <c r="S36" i="61"/>
  <c r="T36" i="61" s="1"/>
  <c r="O38" i="76"/>
  <c r="P37" i="76"/>
  <c r="P37" i="14"/>
  <c r="O38" i="14"/>
  <c r="R36" i="7"/>
  <c r="S35" i="7"/>
  <c r="BI39" i="1"/>
  <c r="BJ38" i="1"/>
  <c r="R39" i="73"/>
  <c r="S38" i="73"/>
  <c r="T38" i="73" s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R35" i="14"/>
  <c r="T35" i="14" s="1"/>
  <c r="U35" i="14" s="1"/>
  <c r="V35" i="14" s="1"/>
  <c r="U35" i="49"/>
  <c r="V35" i="49" s="1"/>
  <c r="W35" i="49" s="1"/>
  <c r="X35" i="49" s="1"/>
  <c r="T35" i="7"/>
  <c r="O39" i="76"/>
  <c r="P38" i="76"/>
  <c r="R40" i="73"/>
  <c r="S39" i="73"/>
  <c r="T39" i="73" s="1"/>
  <c r="R37" i="7"/>
  <c r="S36" i="7"/>
  <c r="P38" i="14"/>
  <c r="O39" i="14"/>
  <c r="O38" i="63"/>
  <c r="P37" i="63"/>
  <c r="U36" i="64" l="1"/>
  <c r="V36" i="64" s="1"/>
  <c r="W36" i="64" s="1"/>
  <c r="X36" i="64" s="1"/>
  <c r="R37" i="63"/>
  <c r="T37" i="63" s="1"/>
  <c r="U37" i="63" s="1"/>
  <c r="V37" i="63" s="1"/>
  <c r="U36" i="49"/>
  <c r="V36" i="49" s="1"/>
  <c r="W36" i="49" s="1"/>
  <c r="X36" i="49" s="1"/>
  <c r="R36" i="14"/>
  <c r="T36" i="14" s="1"/>
  <c r="U36" i="14" s="1"/>
  <c r="V36" i="14" s="1"/>
  <c r="T36" i="7"/>
  <c r="S40" i="73"/>
  <c r="T40" i="73" s="1"/>
  <c r="R41" i="73"/>
  <c r="O40" i="76"/>
  <c r="P39" i="76"/>
  <c r="R39" i="61"/>
  <c r="S38" i="61"/>
  <c r="T38" i="61" s="1"/>
  <c r="O39" i="63"/>
  <c r="P38" i="63"/>
  <c r="R38" i="7"/>
  <c r="S37" i="7"/>
  <c r="P39" i="14"/>
  <c r="O40" i="14"/>
  <c r="BI41" i="1"/>
  <c r="BJ40" i="1"/>
  <c r="O41" i="76" l="1"/>
  <c r="P40" i="76"/>
  <c r="U37" i="64"/>
  <c r="V37" i="64" s="1"/>
  <c r="W37" i="64" s="1"/>
  <c r="X37" i="64" s="1"/>
  <c r="R38" i="63"/>
  <c r="T38" i="63" s="1"/>
  <c r="U38" i="63" s="1"/>
  <c r="V38" i="63" s="1"/>
  <c r="R37" i="14"/>
  <c r="T37" i="14" s="1"/>
  <c r="U37" i="14" s="1"/>
  <c r="V37" i="14" s="1"/>
  <c r="U37" i="49"/>
  <c r="V37" i="49" s="1"/>
  <c r="W37" i="49" s="1"/>
  <c r="X37" i="49" s="1"/>
  <c r="T37" i="7"/>
  <c r="S41" i="73"/>
  <c r="T41" i="73" s="1"/>
  <c r="R42" i="73"/>
  <c r="O40" i="63"/>
  <c r="P39" i="63"/>
  <c r="BI42" i="1"/>
  <c r="BJ41" i="1"/>
  <c r="R39" i="7"/>
  <c r="S38" i="7"/>
  <c r="S39" i="61"/>
  <c r="T39" i="61" s="1"/>
  <c r="R40" i="61"/>
  <c r="P40" i="14"/>
  <c r="O41" i="14"/>
  <c r="BI43" i="1" l="1"/>
  <c r="BJ42" i="1"/>
  <c r="P41" i="14"/>
  <c r="O42" i="14"/>
  <c r="U38" i="64"/>
  <c r="V38" i="64" s="1"/>
  <c r="W38" i="64" s="1"/>
  <c r="X38" i="64" s="1"/>
  <c r="R39" i="63"/>
  <c r="T39" i="63" s="1"/>
  <c r="U39" i="63" s="1"/>
  <c r="V39" i="63" s="1"/>
  <c r="R38" i="14"/>
  <c r="T38" i="14" s="1"/>
  <c r="U38" i="14" s="1"/>
  <c r="V38" i="14" s="1"/>
  <c r="U38" i="49"/>
  <c r="V38" i="49" s="1"/>
  <c r="W38" i="49" s="1"/>
  <c r="X38" i="49" s="1"/>
  <c r="T38" i="7"/>
  <c r="R40" i="7"/>
  <c r="S39" i="7"/>
  <c r="O41" i="63"/>
  <c r="P40" i="63"/>
  <c r="R41" i="61"/>
  <c r="S40" i="61"/>
  <c r="T40" i="61" s="1"/>
  <c r="S42" i="73"/>
  <c r="T42" i="73" s="1"/>
  <c r="R43" i="73"/>
  <c r="O42" i="76"/>
  <c r="P41" i="76"/>
  <c r="O42" i="63" l="1"/>
  <c r="P41" i="63"/>
  <c r="P42" i="14"/>
  <c r="O43" i="14"/>
  <c r="U39" i="64"/>
  <c r="V39" i="64" s="1"/>
  <c r="W39" i="64" s="1"/>
  <c r="X39" i="64" s="1"/>
  <c r="R40" i="63"/>
  <c r="T40" i="63" s="1"/>
  <c r="U40" i="63" s="1"/>
  <c r="V40" i="63" s="1"/>
  <c r="R39" i="14"/>
  <c r="T39" i="14" s="1"/>
  <c r="U39" i="14" s="1"/>
  <c r="V39" i="14" s="1"/>
  <c r="U39" i="49"/>
  <c r="V39" i="49" s="1"/>
  <c r="W39" i="49" s="1"/>
  <c r="X39" i="49" s="1"/>
  <c r="T39" i="7"/>
  <c r="O43" i="76"/>
  <c r="P42" i="76"/>
  <c r="S41" i="61"/>
  <c r="T41" i="61" s="1"/>
  <c r="R42" i="61"/>
  <c r="R41" i="7"/>
  <c r="S40" i="7"/>
  <c r="R44" i="73"/>
  <c r="S43" i="73"/>
  <c r="T43" i="73" s="1"/>
  <c r="BI44" i="1"/>
  <c r="BJ43" i="1"/>
  <c r="BJ44" i="1" l="1"/>
  <c r="BI45" i="1"/>
  <c r="R42" i="7"/>
  <c r="S41" i="7"/>
  <c r="O44" i="76"/>
  <c r="P43" i="76"/>
  <c r="S44" i="73"/>
  <c r="T44" i="73" s="1"/>
  <c r="R45" i="73"/>
  <c r="P43" i="14"/>
  <c r="O44" i="14"/>
  <c r="U40" i="64"/>
  <c r="V40" i="64" s="1"/>
  <c r="W40" i="64" s="1"/>
  <c r="X40" i="64" s="1"/>
  <c r="R41" i="63"/>
  <c r="T41" i="63" s="1"/>
  <c r="U41" i="63" s="1"/>
  <c r="V41" i="63" s="1"/>
  <c r="U40" i="49"/>
  <c r="V40" i="49" s="1"/>
  <c r="W40" i="49" s="1"/>
  <c r="X40" i="49" s="1"/>
  <c r="R40" i="14"/>
  <c r="T40" i="14" s="1"/>
  <c r="U40" i="14" s="1"/>
  <c r="V40" i="14" s="1"/>
  <c r="T40" i="7"/>
  <c r="R43" i="61"/>
  <c r="S42" i="61"/>
  <c r="T42" i="61" s="1"/>
  <c r="O43" i="63"/>
  <c r="P42" i="63"/>
  <c r="S43" i="61" l="1"/>
  <c r="T43" i="61" s="1"/>
  <c r="R44" i="61"/>
  <c r="R46" i="73"/>
  <c r="S45" i="73"/>
  <c r="T45" i="73" s="1"/>
  <c r="BJ45" i="1"/>
  <c r="BI46" i="1"/>
  <c r="U41" i="64"/>
  <c r="V41" i="64" s="1"/>
  <c r="W41" i="64" s="1"/>
  <c r="X41" i="64" s="1"/>
  <c r="R42" i="63"/>
  <c r="T42" i="63" s="1"/>
  <c r="U42" i="63" s="1"/>
  <c r="V42" i="63" s="1"/>
  <c r="R41" i="14"/>
  <c r="T41" i="14" s="1"/>
  <c r="U41" i="14" s="1"/>
  <c r="V41" i="14" s="1"/>
  <c r="U41" i="49"/>
  <c r="V41" i="49" s="1"/>
  <c r="W41" i="49" s="1"/>
  <c r="X41" i="49" s="1"/>
  <c r="T41" i="7"/>
  <c r="R43" i="7"/>
  <c r="S42" i="7"/>
  <c r="O44" i="63"/>
  <c r="P43" i="63"/>
  <c r="P44" i="14"/>
  <c r="O45" i="14"/>
  <c r="O45" i="76"/>
  <c r="P44" i="76"/>
  <c r="R44" i="7" l="1"/>
  <c r="S43" i="7"/>
  <c r="S46" i="73"/>
  <c r="T46" i="73" s="1"/>
  <c r="R47" i="73"/>
  <c r="O46" i="76"/>
  <c r="P45" i="76"/>
  <c r="O45" i="63"/>
  <c r="P44" i="63"/>
  <c r="BJ46" i="1"/>
  <c r="BI47" i="1"/>
  <c r="BJ47" i="1" s="1"/>
  <c r="S44" i="61"/>
  <c r="T44" i="61" s="1"/>
  <c r="R45" i="61"/>
  <c r="P45" i="14"/>
  <c r="O46" i="14"/>
  <c r="U42" i="64"/>
  <c r="V42" i="64" s="1"/>
  <c r="W42" i="64" s="1"/>
  <c r="X42" i="64" s="1"/>
  <c r="R43" i="63"/>
  <c r="T43" i="63" s="1"/>
  <c r="U43" i="63" s="1"/>
  <c r="V43" i="63" s="1"/>
  <c r="R42" i="14"/>
  <c r="T42" i="14" s="1"/>
  <c r="U42" i="14" s="1"/>
  <c r="V42" i="14" s="1"/>
  <c r="U42" i="49"/>
  <c r="V42" i="49" s="1"/>
  <c r="W42" i="49" s="1"/>
  <c r="X42" i="49" s="1"/>
  <c r="T42" i="7"/>
  <c r="S45" i="61" l="1"/>
  <c r="T45" i="61" s="1"/>
  <c r="R46" i="61"/>
  <c r="R48" i="73"/>
  <c r="S47" i="73"/>
  <c r="T47" i="73" s="1"/>
  <c r="O46" i="63"/>
  <c r="P45" i="63"/>
  <c r="O47" i="14"/>
  <c r="P46" i="14"/>
  <c r="U43" i="64"/>
  <c r="V43" i="64" s="1"/>
  <c r="W43" i="64" s="1"/>
  <c r="X43" i="64" s="1"/>
  <c r="R44" i="63"/>
  <c r="T44" i="63" s="1"/>
  <c r="U44" i="63" s="1"/>
  <c r="V44" i="63" s="1"/>
  <c r="R43" i="14"/>
  <c r="T43" i="14" s="1"/>
  <c r="U43" i="14" s="1"/>
  <c r="V43" i="14" s="1"/>
  <c r="U43" i="49"/>
  <c r="V43" i="49" s="1"/>
  <c r="W43" i="49" s="1"/>
  <c r="X43" i="49" s="1"/>
  <c r="T43" i="7"/>
  <c r="O47" i="76"/>
  <c r="P46" i="76"/>
  <c r="R45" i="7"/>
  <c r="S44" i="7"/>
  <c r="R46" i="7" l="1"/>
  <c r="S45" i="7"/>
  <c r="P47" i="14"/>
  <c r="O48" i="14"/>
  <c r="S48" i="73"/>
  <c r="T48" i="73" s="1"/>
  <c r="R49" i="73"/>
  <c r="P47" i="76"/>
  <c r="O48" i="76"/>
  <c r="S46" i="61"/>
  <c r="T46" i="61" s="1"/>
  <c r="R47" i="61"/>
  <c r="U44" i="64"/>
  <c r="V44" i="64" s="1"/>
  <c r="W44" i="64" s="1"/>
  <c r="X44" i="64" s="1"/>
  <c r="R45" i="63"/>
  <c r="T45" i="63" s="1"/>
  <c r="U45" i="63" s="1"/>
  <c r="V45" i="63" s="1"/>
  <c r="U44" i="49"/>
  <c r="V44" i="49" s="1"/>
  <c r="W44" i="49" s="1"/>
  <c r="X44" i="49" s="1"/>
  <c r="R44" i="14"/>
  <c r="T44" i="14" s="1"/>
  <c r="U44" i="14" s="1"/>
  <c r="V44" i="14" s="1"/>
  <c r="T44" i="7"/>
  <c r="O47" i="63"/>
  <c r="P46" i="63"/>
  <c r="O48" i="63" l="1"/>
  <c r="P47" i="63"/>
  <c r="P48" i="76"/>
  <c r="O49" i="76"/>
  <c r="P48" i="14"/>
  <c r="O49" i="14"/>
  <c r="S47" i="61"/>
  <c r="T47" i="61" s="1"/>
  <c r="R48" i="61"/>
  <c r="R50" i="73"/>
  <c r="S49" i="73"/>
  <c r="T49" i="73" s="1"/>
  <c r="U45" i="64"/>
  <c r="V45" i="64" s="1"/>
  <c r="W45" i="64" s="1"/>
  <c r="X45" i="64" s="1"/>
  <c r="R46" i="63"/>
  <c r="T46" i="63" s="1"/>
  <c r="U46" i="63" s="1"/>
  <c r="V46" i="63" s="1"/>
  <c r="R45" i="14"/>
  <c r="T45" i="14" s="1"/>
  <c r="U45" i="14" s="1"/>
  <c r="V45" i="14" s="1"/>
  <c r="T45" i="7"/>
  <c r="U45" i="49"/>
  <c r="V45" i="49" s="1"/>
  <c r="W45" i="49" s="1"/>
  <c r="X45" i="49" s="1"/>
  <c r="R47" i="7"/>
  <c r="S46" i="7"/>
  <c r="R48" i="7" l="1"/>
  <c r="S47" i="7"/>
  <c r="S48" i="61"/>
  <c r="T48" i="61" s="1"/>
  <c r="R49" i="61"/>
  <c r="P49" i="76"/>
  <c r="O50" i="76"/>
  <c r="P49" i="14"/>
  <c r="O50" i="14"/>
  <c r="U46" i="64"/>
  <c r="V46" i="64" s="1"/>
  <c r="W46" i="64" s="1"/>
  <c r="X46" i="64" s="1"/>
  <c r="R47" i="63"/>
  <c r="T47" i="63" s="1"/>
  <c r="U47" i="63" s="1"/>
  <c r="V47" i="63" s="1"/>
  <c r="U46" i="49"/>
  <c r="V46" i="49" s="1"/>
  <c r="W46" i="49" s="1"/>
  <c r="X46" i="49" s="1"/>
  <c r="R46" i="14"/>
  <c r="T46" i="14" s="1"/>
  <c r="U46" i="14" s="1"/>
  <c r="V46" i="14" s="1"/>
  <c r="T46" i="7"/>
  <c r="R51" i="73"/>
  <c r="S50" i="73"/>
  <c r="T50" i="73" s="1"/>
  <c r="P48" i="63"/>
  <c r="O49" i="63"/>
  <c r="S51" i="73" l="1"/>
  <c r="T51" i="73" s="1"/>
  <c r="R52" i="73"/>
  <c r="S49" i="61"/>
  <c r="T49" i="61" s="1"/>
  <c r="R50" i="61"/>
  <c r="P49" i="63"/>
  <c r="O50" i="63"/>
  <c r="P50" i="14"/>
  <c r="O51" i="14"/>
  <c r="P50" i="76"/>
  <c r="O51" i="76"/>
  <c r="U47" i="64"/>
  <c r="V47" i="64" s="1"/>
  <c r="W47" i="64" s="1"/>
  <c r="X47" i="64" s="1"/>
  <c r="R48" i="63"/>
  <c r="T48" i="63" s="1"/>
  <c r="U48" i="63" s="1"/>
  <c r="V48" i="63" s="1"/>
  <c r="R47" i="14"/>
  <c r="T47" i="14" s="1"/>
  <c r="U47" i="14" s="1"/>
  <c r="V47" i="14" s="1"/>
  <c r="U47" i="49"/>
  <c r="V47" i="49" s="1"/>
  <c r="W47" i="49" s="1"/>
  <c r="X47" i="49" s="1"/>
  <c r="T47" i="7"/>
  <c r="R49" i="7"/>
  <c r="S48" i="7"/>
  <c r="P51" i="76" l="1"/>
  <c r="O52" i="76"/>
  <c r="U48" i="64"/>
  <c r="V48" i="64" s="1"/>
  <c r="W48" i="64" s="1"/>
  <c r="X48" i="64" s="1"/>
  <c r="R49" i="63"/>
  <c r="T49" i="63" s="1"/>
  <c r="U49" i="63" s="1"/>
  <c r="V49" i="63" s="1"/>
  <c r="U48" i="49"/>
  <c r="V48" i="49" s="1"/>
  <c r="W48" i="49" s="1"/>
  <c r="X48" i="49" s="1"/>
  <c r="R48" i="14"/>
  <c r="T48" i="14" s="1"/>
  <c r="U48" i="14" s="1"/>
  <c r="V48" i="14" s="1"/>
  <c r="T48" i="7"/>
  <c r="R50" i="7"/>
  <c r="S49" i="7"/>
  <c r="P51" i="14"/>
  <c r="O52" i="14"/>
  <c r="R53" i="73"/>
  <c r="S52" i="73"/>
  <c r="T52" i="73" s="1"/>
  <c r="P50" i="63"/>
  <c r="O51" i="63"/>
  <c r="S50" i="61"/>
  <c r="T50" i="61" s="1"/>
  <c r="R51" i="61"/>
  <c r="S51" i="61" l="1"/>
  <c r="T51" i="61" s="1"/>
  <c r="R52" i="61"/>
  <c r="O53" i="76"/>
  <c r="P52" i="76"/>
  <c r="P51" i="63"/>
  <c r="O52" i="63"/>
  <c r="R54" i="73"/>
  <c r="S53" i="73"/>
  <c r="T53" i="73" s="1"/>
  <c r="R51" i="7"/>
  <c r="S50" i="7"/>
  <c r="P52" i="14"/>
  <c r="O53" i="14"/>
  <c r="U49" i="64"/>
  <c r="V49" i="64" s="1"/>
  <c r="W49" i="64" s="1"/>
  <c r="X49" i="64" s="1"/>
  <c r="R50" i="63"/>
  <c r="T50" i="63" s="1"/>
  <c r="U50" i="63" s="1"/>
  <c r="V50" i="63" s="1"/>
  <c r="U49" i="49"/>
  <c r="V49" i="49" s="1"/>
  <c r="W49" i="49" s="1"/>
  <c r="X49" i="49" s="1"/>
  <c r="R49" i="14"/>
  <c r="T49" i="14" s="1"/>
  <c r="U49" i="14" s="1"/>
  <c r="V49" i="14" s="1"/>
  <c r="T49" i="7"/>
  <c r="R52" i="7" l="1"/>
  <c r="S51" i="7"/>
  <c r="P53" i="14"/>
  <c r="O54" i="14"/>
  <c r="S54" i="73"/>
  <c r="T54" i="73" s="1"/>
  <c r="R55" i="73"/>
  <c r="O54" i="76"/>
  <c r="P53" i="76"/>
  <c r="S52" i="61"/>
  <c r="T52" i="61" s="1"/>
  <c r="R53" i="61"/>
  <c r="U50" i="64"/>
  <c r="V50" i="64" s="1"/>
  <c r="W50" i="64" s="1"/>
  <c r="X50" i="64" s="1"/>
  <c r="R51" i="63"/>
  <c r="T51" i="63" s="1"/>
  <c r="U51" i="63" s="1"/>
  <c r="V51" i="63" s="1"/>
  <c r="U50" i="49"/>
  <c r="V50" i="49" s="1"/>
  <c r="W50" i="49" s="1"/>
  <c r="X50" i="49" s="1"/>
  <c r="R50" i="14"/>
  <c r="T50" i="14" s="1"/>
  <c r="U50" i="14" s="1"/>
  <c r="V50" i="14" s="1"/>
  <c r="T50" i="7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R51" i="14"/>
  <c r="T51" i="14" s="1"/>
  <c r="U51" i="14" s="1"/>
  <c r="V51" i="14" s="1"/>
  <c r="U51" i="49"/>
  <c r="V51" i="49" s="1"/>
  <c r="W51" i="49" s="1"/>
  <c r="X51" i="49" s="1"/>
  <c r="T51" i="7"/>
  <c r="R53" i="7"/>
  <c r="S52" i="7"/>
  <c r="O55" i="76"/>
  <c r="P54" i="76"/>
  <c r="P54" i="14"/>
  <c r="O55" i="14"/>
  <c r="S53" i="61"/>
  <c r="T53" i="61" s="1"/>
  <c r="R54" i="61"/>
  <c r="R56" i="73"/>
  <c r="S55" i="73"/>
  <c r="T55" i="73" s="1"/>
  <c r="P54" i="63" l="1"/>
  <c r="O55" i="63"/>
  <c r="S56" i="73"/>
  <c r="T56" i="73" s="1"/>
  <c r="R57" i="73"/>
  <c r="R54" i="7"/>
  <c r="S53" i="7"/>
  <c r="S54" i="61"/>
  <c r="T54" i="61" s="1"/>
  <c r="R55" i="61"/>
  <c r="P55" i="76"/>
  <c r="O56" i="76"/>
  <c r="P55" i="14"/>
  <c r="O56" i="14"/>
  <c r="U52" i="64"/>
  <c r="V52" i="64" s="1"/>
  <c r="W52" i="64" s="1"/>
  <c r="X52" i="64" s="1"/>
  <c r="R53" i="63"/>
  <c r="T53" i="63" s="1"/>
  <c r="U53" i="63" s="1"/>
  <c r="V53" i="63" s="1"/>
  <c r="U52" i="49"/>
  <c r="V52" i="49" s="1"/>
  <c r="W52" i="49" s="1"/>
  <c r="X52" i="49" s="1"/>
  <c r="R52" i="14"/>
  <c r="T52" i="14" s="1"/>
  <c r="U52" i="14" s="1"/>
  <c r="V52" i="14" s="1"/>
  <c r="T52" i="7"/>
  <c r="P56" i="14" l="1"/>
  <c r="O57" i="14"/>
  <c r="P56" i="76"/>
  <c r="O57" i="76"/>
  <c r="U53" i="64"/>
  <c r="V53" i="64" s="1"/>
  <c r="W53" i="64" s="1"/>
  <c r="X53" i="64" s="1"/>
  <c r="R54" i="63"/>
  <c r="T54" i="63" s="1"/>
  <c r="U54" i="63" s="1"/>
  <c r="V54" i="63" s="1"/>
  <c r="U53" i="49"/>
  <c r="V53" i="49" s="1"/>
  <c r="W53" i="49" s="1"/>
  <c r="X53" i="49" s="1"/>
  <c r="R53" i="14"/>
  <c r="T53" i="14" s="1"/>
  <c r="U53" i="14" s="1"/>
  <c r="V53" i="14" s="1"/>
  <c r="T53" i="7"/>
  <c r="P55" i="63"/>
  <c r="O56" i="63"/>
  <c r="R56" i="61"/>
  <c r="S55" i="61"/>
  <c r="T55" i="61" s="1"/>
  <c r="R58" i="73"/>
  <c r="S57" i="73"/>
  <c r="T57" i="73" s="1"/>
  <c r="R55" i="7"/>
  <c r="S54" i="7"/>
  <c r="R56" i="7" l="1"/>
  <c r="S55" i="7"/>
  <c r="S56" i="61"/>
  <c r="T56" i="61" s="1"/>
  <c r="R57" i="61"/>
  <c r="O58" i="76"/>
  <c r="P57" i="76"/>
  <c r="P56" i="63"/>
  <c r="O57" i="63"/>
  <c r="R59" i="73"/>
  <c r="S58" i="73"/>
  <c r="T58" i="73" s="1"/>
  <c r="P57" i="14"/>
  <c r="O58" i="14"/>
  <c r="U54" i="64"/>
  <c r="V54" i="64" s="1"/>
  <c r="W54" i="64" s="1"/>
  <c r="X54" i="64" s="1"/>
  <c r="R55" i="63"/>
  <c r="T55" i="63" s="1"/>
  <c r="U55" i="63" s="1"/>
  <c r="V55" i="63" s="1"/>
  <c r="U54" i="49"/>
  <c r="V54" i="49" s="1"/>
  <c r="W54" i="49" s="1"/>
  <c r="X54" i="49" s="1"/>
  <c r="R54" i="14"/>
  <c r="T54" i="14" s="1"/>
  <c r="U54" i="14" s="1"/>
  <c r="V54" i="14" s="1"/>
  <c r="T54" i="7"/>
  <c r="P58" i="14" l="1"/>
  <c r="O59" i="14"/>
  <c r="U55" i="64"/>
  <c r="V55" i="64" s="1"/>
  <c r="W55" i="64" s="1"/>
  <c r="X55" i="64" s="1"/>
  <c r="R56" i="63"/>
  <c r="T56" i="63" s="1"/>
  <c r="U56" i="63" s="1"/>
  <c r="V56" i="63" s="1"/>
  <c r="R55" i="14"/>
  <c r="T55" i="14" s="1"/>
  <c r="U55" i="14" s="1"/>
  <c r="V55" i="14" s="1"/>
  <c r="U55" i="49"/>
  <c r="V55" i="49" s="1"/>
  <c r="W55" i="49" s="1"/>
  <c r="X55" i="49" s="1"/>
  <c r="T55" i="7"/>
  <c r="P57" i="63"/>
  <c r="O58" i="63"/>
  <c r="R58" i="61"/>
  <c r="S57" i="61"/>
  <c r="T57" i="61" s="1"/>
  <c r="S59" i="73"/>
  <c r="T59" i="73" s="1"/>
  <c r="R60" i="73"/>
  <c r="P58" i="76"/>
  <c r="O59" i="76"/>
  <c r="R57" i="7"/>
  <c r="S56" i="7"/>
  <c r="R58" i="7" l="1"/>
  <c r="S57" i="7"/>
  <c r="S58" i="61"/>
  <c r="T58" i="61" s="1"/>
  <c r="R59" i="61"/>
  <c r="P59" i="14"/>
  <c r="O60" i="14"/>
  <c r="P59" i="76"/>
  <c r="O60" i="76"/>
  <c r="U56" i="64"/>
  <c r="V56" i="64" s="1"/>
  <c r="W56" i="64" s="1"/>
  <c r="X56" i="64" s="1"/>
  <c r="R57" i="63"/>
  <c r="T57" i="63" s="1"/>
  <c r="U57" i="63" s="1"/>
  <c r="V57" i="63" s="1"/>
  <c r="U56" i="49"/>
  <c r="V56" i="49" s="1"/>
  <c r="W56" i="49" s="1"/>
  <c r="X56" i="49" s="1"/>
  <c r="R56" i="14"/>
  <c r="T56" i="14" s="1"/>
  <c r="U56" i="14" s="1"/>
  <c r="V56" i="14" s="1"/>
  <c r="T56" i="7"/>
  <c r="R61" i="73"/>
  <c r="S60" i="73"/>
  <c r="T60" i="73" s="1"/>
  <c r="P58" i="63"/>
  <c r="O59" i="63"/>
  <c r="P60" i="76" l="1"/>
  <c r="O61" i="76"/>
  <c r="P60" i="14"/>
  <c r="O61" i="14"/>
  <c r="U57" i="64"/>
  <c r="V57" i="64" s="1"/>
  <c r="W57" i="64" s="1"/>
  <c r="X57" i="64" s="1"/>
  <c r="R58" i="63"/>
  <c r="T58" i="63" s="1"/>
  <c r="U58" i="63" s="1"/>
  <c r="V58" i="63" s="1"/>
  <c r="U57" i="49"/>
  <c r="V57" i="49" s="1"/>
  <c r="W57" i="49" s="1"/>
  <c r="X57" i="49" s="1"/>
  <c r="R57" i="14"/>
  <c r="T57" i="14" s="1"/>
  <c r="U57" i="14" s="1"/>
  <c r="V57" i="14" s="1"/>
  <c r="T57" i="7"/>
  <c r="R60" i="61"/>
  <c r="S59" i="61"/>
  <c r="T59" i="61" s="1"/>
  <c r="S61" i="73"/>
  <c r="T61" i="73" s="1"/>
  <c r="R62" i="73"/>
  <c r="P59" i="63"/>
  <c r="O60" i="63"/>
  <c r="R59" i="7"/>
  <c r="S58" i="7"/>
  <c r="S60" i="61" l="1"/>
  <c r="T60" i="61" s="1"/>
  <c r="R61" i="61"/>
  <c r="O62" i="76"/>
  <c r="P61" i="76"/>
  <c r="R60" i="7"/>
  <c r="S59" i="7"/>
  <c r="P61" i="14"/>
  <c r="O62" i="14"/>
  <c r="P60" i="63"/>
  <c r="O61" i="63"/>
  <c r="U58" i="64"/>
  <c r="V58" i="64" s="1"/>
  <c r="W58" i="64" s="1"/>
  <c r="X58" i="64" s="1"/>
  <c r="R59" i="63"/>
  <c r="T59" i="63" s="1"/>
  <c r="U59" i="63" s="1"/>
  <c r="V59" i="63" s="1"/>
  <c r="U58" i="49"/>
  <c r="V58" i="49" s="1"/>
  <c r="W58" i="49" s="1"/>
  <c r="X58" i="49" s="1"/>
  <c r="R58" i="14"/>
  <c r="T58" i="14" s="1"/>
  <c r="U58" i="14" s="1"/>
  <c r="V58" i="14" s="1"/>
  <c r="T58" i="7"/>
  <c r="R63" i="73"/>
  <c r="S62" i="73"/>
  <c r="T62" i="73" s="1"/>
  <c r="S63" i="73" l="1"/>
  <c r="T63" i="73" s="1"/>
  <c r="R64" i="73"/>
  <c r="P62" i="14"/>
  <c r="O63" i="14"/>
  <c r="O63" i="76"/>
  <c r="P62" i="76"/>
  <c r="P61" i="63"/>
  <c r="O62" i="63"/>
  <c r="U59" i="64"/>
  <c r="V59" i="64" s="1"/>
  <c r="W59" i="64" s="1"/>
  <c r="X59" i="64" s="1"/>
  <c r="R60" i="63"/>
  <c r="T60" i="63" s="1"/>
  <c r="U60" i="63" s="1"/>
  <c r="V60" i="63" s="1"/>
  <c r="R59" i="14"/>
  <c r="T59" i="14" s="1"/>
  <c r="U59" i="14" s="1"/>
  <c r="V59" i="14" s="1"/>
  <c r="U59" i="49"/>
  <c r="V59" i="49" s="1"/>
  <c r="W59" i="49" s="1"/>
  <c r="X59" i="49" s="1"/>
  <c r="T59" i="7"/>
  <c r="R62" i="61"/>
  <c r="S61" i="61"/>
  <c r="T61" i="61" s="1"/>
  <c r="R61" i="7"/>
  <c r="S60" i="7"/>
  <c r="R62" i="7" l="1"/>
  <c r="S61" i="7"/>
  <c r="P62" i="63"/>
  <c r="O63" i="63"/>
  <c r="P63" i="14"/>
  <c r="O64" i="14"/>
  <c r="S62" i="61"/>
  <c r="T62" i="61" s="1"/>
  <c r="R63" i="61"/>
  <c r="R65" i="73"/>
  <c r="S64" i="73"/>
  <c r="T64" i="73" s="1"/>
  <c r="U60" i="64"/>
  <c r="V60" i="64" s="1"/>
  <c r="W60" i="64" s="1"/>
  <c r="X60" i="64" s="1"/>
  <c r="R61" i="63"/>
  <c r="T61" i="63" s="1"/>
  <c r="U61" i="63" s="1"/>
  <c r="V61" i="63" s="1"/>
  <c r="U60" i="49"/>
  <c r="V60" i="49" s="1"/>
  <c r="W60" i="49" s="1"/>
  <c r="X60" i="49" s="1"/>
  <c r="R60" i="14"/>
  <c r="T60" i="14" s="1"/>
  <c r="U60" i="14" s="1"/>
  <c r="V60" i="14" s="1"/>
  <c r="T60" i="7"/>
  <c r="O64" i="76"/>
  <c r="P63" i="76"/>
  <c r="U61" i="64" l="1"/>
  <c r="V61" i="64" s="1"/>
  <c r="W61" i="64" s="1"/>
  <c r="X61" i="64" s="1"/>
  <c r="R62" i="63"/>
  <c r="T62" i="63" s="1"/>
  <c r="U62" i="63" s="1"/>
  <c r="V62" i="63" s="1"/>
  <c r="U61" i="49"/>
  <c r="V61" i="49" s="1"/>
  <c r="W61" i="49" s="1"/>
  <c r="X61" i="49" s="1"/>
  <c r="R61" i="14"/>
  <c r="T61" i="14" s="1"/>
  <c r="U61" i="14" s="1"/>
  <c r="V61" i="14" s="1"/>
  <c r="T61" i="7"/>
  <c r="O65" i="76"/>
  <c r="P64" i="76"/>
  <c r="R64" i="61"/>
  <c r="S63" i="61"/>
  <c r="T63" i="61" s="1"/>
  <c r="P63" i="63"/>
  <c r="O64" i="63"/>
  <c r="P64" i="14"/>
  <c r="O65" i="14"/>
  <c r="R66" i="73"/>
  <c r="S65" i="73"/>
  <c r="T65" i="73" s="1"/>
  <c r="R63" i="7"/>
  <c r="S62" i="7"/>
  <c r="S64" i="61" l="1"/>
  <c r="T64" i="61" s="1"/>
  <c r="R65" i="61"/>
  <c r="R67" i="73"/>
  <c r="S66" i="73"/>
  <c r="T66" i="73" s="1"/>
  <c r="R64" i="7"/>
  <c r="S63" i="7"/>
  <c r="P64" i="63"/>
  <c r="O65" i="63"/>
  <c r="O66" i="76"/>
  <c r="P65" i="76"/>
  <c r="U62" i="64"/>
  <c r="V62" i="64" s="1"/>
  <c r="W62" i="64" s="1"/>
  <c r="X62" i="64" s="1"/>
  <c r="R63" i="63"/>
  <c r="T63" i="63" s="1"/>
  <c r="U63" i="63" s="1"/>
  <c r="V63" i="63" s="1"/>
  <c r="U62" i="49"/>
  <c r="V62" i="49" s="1"/>
  <c r="W62" i="49" s="1"/>
  <c r="X62" i="49" s="1"/>
  <c r="R62" i="14"/>
  <c r="T62" i="14" s="1"/>
  <c r="U62" i="14" s="1"/>
  <c r="V62" i="14" s="1"/>
  <c r="T62" i="7"/>
  <c r="P65" i="14"/>
  <c r="O66" i="14"/>
  <c r="P65" i="63" l="1"/>
  <c r="O66" i="63"/>
  <c r="S67" i="73"/>
  <c r="T67" i="73" s="1"/>
  <c r="R68" i="73"/>
  <c r="U63" i="64"/>
  <c r="V63" i="64" s="1"/>
  <c r="W63" i="64" s="1"/>
  <c r="X63" i="64" s="1"/>
  <c r="R64" i="63"/>
  <c r="T64" i="63" s="1"/>
  <c r="U64" i="63" s="1"/>
  <c r="V64" i="63" s="1"/>
  <c r="R63" i="14"/>
  <c r="T63" i="14" s="1"/>
  <c r="U63" i="14" s="1"/>
  <c r="V63" i="14" s="1"/>
  <c r="U63" i="49"/>
  <c r="V63" i="49" s="1"/>
  <c r="W63" i="49" s="1"/>
  <c r="X63" i="49" s="1"/>
  <c r="T63" i="7"/>
  <c r="R66" i="61"/>
  <c r="S65" i="61"/>
  <c r="T65" i="61" s="1"/>
  <c r="P66" i="14"/>
  <c r="O67" i="14"/>
  <c r="O67" i="76"/>
  <c r="P66" i="76"/>
  <c r="R65" i="7"/>
  <c r="S64" i="7"/>
  <c r="R66" i="7" l="1"/>
  <c r="S65" i="7"/>
  <c r="R69" i="73"/>
  <c r="R70" i="73" s="1"/>
  <c r="R71" i="73" s="1"/>
  <c r="S71" i="73" s="1"/>
  <c r="S68" i="73"/>
  <c r="T68" i="73" s="1"/>
  <c r="O68" i="76"/>
  <c r="P67" i="76"/>
  <c r="S66" i="6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U64" i="49"/>
  <c r="V64" i="49" s="1"/>
  <c r="W64" i="49" s="1"/>
  <c r="X64" i="49" s="1"/>
  <c r="R64" i="14"/>
  <c r="T64" i="14" s="1"/>
  <c r="U64" i="14" s="1"/>
  <c r="V64" i="14" s="1"/>
  <c r="T64" i="7"/>
  <c r="P67" i="14"/>
  <c r="O68" i="14"/>
  <c r="S70" i="73" l="1"/>
  <c r="T71" i="73" s="1"/>
  <c r="P67" i="63"/>
  <c r="O68" i="63"/>
  <c r="U65" i="64"/>
  <c r="V65" i="64" s="1"/>
  <c r="W65" i="64" s="1"/>
  <c r="X65" i="64" s="1"/>
  <c r="R66" i="63"/>
  <c r="T66" i="63" s="1"/>
  <c r="U66" i="63" s="1"/>
  <c r="V66" i="63" s="1"/>
  <c r="U65" i="49"/>
  <c r="V65" i="49" s="1"/>
  <c r="W65" i="49" s="1"/>
  <c r="X65" i="49" s="1"/>
  <c r="R65" i="14"/>
  <c r="T65" i="14" s="1"/>
  <c r="U65" i="14" s="1"/>
  <c r="V65" i="14" s="1"/>
  <c r="T65" i="7"/>
  <c r="R68" i="61"/>
  <c r="S67" i="61"/>
  <c r="T67" i="61" s="1"/>
  <c r="S69" i="73"/>
  <c r="T69" i="73" s="1"/>
  <c r="P68" i="14"/>
  <c r="O69" i="14"/>
  <c r="O70" i="14" s="1"/>
  <c r="O71" i="14" s="1"/>
  <c r="P71" i="14" s="1"/>
  <c r="P68" i="76"/>
  <c r="O69" i="76"/>
  <c r="O70" i="76" s="1"/>
  <c r="O71" i="76" s="1"/>
  <c r="P71" i="76" s="1"/>
  <c r="R67" i="7"/>
  <c r="S66" i="7"/>
  <c r="P70" i="76" l="1"/>
  <c r="P70" i="14"/>
  <c r="T70" i="73"/>
  <c r="R68" i="7"/>
  <c r="S67" i="7"/>
  <c r="P68" i="63"/>
  <c r="O69" i="63"/>
  <c r="S68" i="61"/>
  <c r="T68" i="61" s="1"/>
  <c r="R69" i="61"/>
  <c r="R70" i="61" s="1"/>
  <c r="P69" i="76"/>
  <c r="U66" i="64"/>
  <c r="V66" i="64" s="1"/>
  <c r="W66" i="64" s="1"/>
  <c r="X66" i="64" s="1"/>
  <c r="R67" i="63"/>
  <c r="T67" i="63" s="1"/>
  <c r="U67" i="63" s="1"/>
  <c r="V67" i="63" s="1"/>
  <c r="U66" i="49"/>
  <c r="V66" i="49" s="1"/>
  <c r="W66" i="49" s="1"/>
  <c r="X66" i="49" s="1"/>
  <c r="R66" i="14"/>
  <c r="T66" i="14" s="1"/>
  <c r="U66" i="14" s="1"/>
  <c r="V66" i="14" s="1"/>
  <c r="T66" i="7"/>
  <c r="P69" i="14"/>
  <c r="S70" i="61" l="1"/>
  <c r="R71" i="61"/>
  <c r="S71" i="61" s="1"/>
  <c r="R72" i="73"/>
  <c r="R73" i="73" s="1"/>
  <c r="S73" i="73" s="1"/>
  <c r="P69" i="63"/>
  <c r="O70" i="63"/>
  <c r="O71" i="63" s="1"/>
  <c r="S69" i="61"/>
  <c r="T69" i="61" s="1"/>
  <c r="U67" i="64"/>
  <c r="V67" i="64" s="1"/>
  <c r="W67" i="64" s="1"/>
  <c r="X67" i="64" s="1"/>
  <c r="R68" i="63"/>
  <c r="T68" i="63" s="1"/>
  <c r="U68" i="63" s="1"/>
  <c r="V68" i="63" s="1"/>
  <c r="R67" i="14"/>
  <c r="T67" i="14" s="1"/>
  <c r="U67" i="14" s="1"/>
  <c r="V67" i="14" s="1"/>
  <c r="U67" i="49"/>
  <c r="V67" i="49" s="1"/>
  <c r="W67" i="49" s="1"/>
  <c r="X67" i="49" s="1"/>
  <c r="T67" i="7"/>
  <c r="R69" i="7"/>
  <c r="R70" i="7" s="1"/>
  <c r="R71" i="7" s="1"/>
  <c r="S71" i="7" s="1"/>
  <c r="R72" i="63" s="1"/>
  <c r="S68" i="7"/>
  <c r="P71" i="63" l="1"/>
  <c r="O72" i="63"/>
  <c r="P72" i="63" s="1"/>
  <c r="T71" i="61"/>
  <c r="R71" i="14"/>
  <c r="S72" i="73"/>
  <c r="T72" i="73" s="1"/>
  <c r="S70" i="7"/>
  <c r="U70" i="64" s="1"/>
  <c r="U71" i="64"/>
  <c r="O72" i="76"/>
  <c r="O73" i="76" s="1"/>
  <c r="P73" i="76" s="1"/>
  <c r="O72" i="14"/>
  <c r="O73" i="14" s="1"/>
  <c r="P73" i="14" s="1"/>
  <c r="T70" i="61"/>
  <c r="U68" i="64"/>
  <c r="V68" i="64" s="1"/>
  <c r="W68" i="64" s="1"/>
  <c r="X68" i="64" s="1"/>
  <c r="R69" i="63"/>
  <c r="T69" i="63" s="1"/>
  <c r="U69" i="63" s="1"/>
  <c r="V69" i="63" s="1"/>
  <c r="U68" i="49"/>
  <c r="V68" i="49" s="1"/>
  <c r="W68" i="49" s="1"/>
  <c r="X68" i="49" s="1"/>
  <c r="R68" i="14"/>
  <c r="T68" i="14" s="1"/>
  <c r="U68" i="14" s="1"/>
  <c r="V68" i="14" s="1"/>
  <c r="T68" i="7"/>
  <c r="S69" i="7"/>
  <c r="P70" i="63"/>
  <c r="T70" i="7" l="1"/>
  <c r="R70" i="14"/>
  <c r="T71" i="14" s="1"/>
  <c r="U71" i="14" s="1"/>
  <c r="V71" i="14" s="1"/>
  <c r="T73" i="73"/>
  <c r="T71" i="7"/>
  <c r="V71" i="64"/>
  <c r="W71" i="64" s="1"/>
  <c r="X71" i="64" s="1"/>
  <c r="R71" i="63"/>
  <c r="T72" i="63" s="1"/>
  <c r="U72" i="63" s="1"/>
  <c r="V72" i="63" s="1"/>
  <c r="U71" i="49"/>
  <c r="P72" i="76"/>
  <c r="P72" i="14"/>
  <c r="U69" i="64"/>
  <c r="V69" i="64" s="1"/>
  <c r="W69" i="64" s="1"/>
  <c r="X69" i="64" s="1"/>
  <c r="R70" i="63"/>
  <c r="T70" i="63" s="1"/>
  <c r="U70" i="63" s="1"/>
  <c r="V70" i="63" s="1"/>
  <c r="U69" i="49"/>
  <c r="V69" i="49" s="1"/>
  <c r="W69" i="49" s="1"/>
  <c r="X69" i="49" s="1"/>
  <c r="R69" i="14"/>
  <c r="T69" i="14" s="1"/>
  <c r="U69" i="14" s="1"/>
  <c r="V69" i="14" s="1"/>
  <c r="T69" i="7"/>
  <c r="R72" i="7" l="1"/>
  <c r="R73" i="7" s="1"/>
  <c r="S73" i="7" s="1"/>
  <c r="T70" i="14"/>
  <c r="U70" i="14" s="1"/>
  <c r="V70" i="14" s="1"/>
  <c r="V70" i="64"/>
  <c r="W70" i="64" s="1"/>
  <c r="X70" i="64" s="1"/>
  <c r="T71" i="63"/>
  <c r="U71" i="63" s="1"/>
  <c r="V71" i="63" s="1"/>
  <c r="U70" i="49"/>
  <c r="V70" i="49" s="1"/>
  <c r="W70" i="49" s="1"/>
  <c r="X70" i="49" s="1"/>
  <c r="U73" i="49" l="1"/>
  <c r="R73" i="14"/>
  <c r="V71" i="49"/>
  <c r="W71" i="49" s="1"/>
  <c r="X71" i="49" s="1"/>
  <c r="Y3" i="49" s="1"/>
  <c r="Z3" i="49" s="1"/>
  <c r="S72" i="7"/>
  <c r="T73" i="7" s="1"/>
  <c r="W47" i="63"/>
  <c r="X47" i="63" s="1"/>
  <c r="Y45" i="64"/>
  <c r="Z45" i="64" s="1"/>
  <c r="Y3" i="64" l="1"/>
  <c r="Z3" i="64" s="1"/>
  <c r="U72" i="49"/>
  <c r="V72" i="49" s="1"/>
  <c r="W72" i="49" s="1"/>
  <c r="X72" i="49" s="1"/>
  <c r="R72" i="14"/>
  <c r="T72" i="14" s="1"/>
  <c r="U72" i="14" s="1"/>
  <c r="V72" i="14" s="1"/>
  <c r="T72" i="7"/>
  <c r="W4" i="63"/>
  <c r="X4" i="63" s="1"/>
  <c r="W46" i="14"/>
  <c r="X46" i="14" s="1"/>
  <c r="W3" i="14"/>
  <c r="X3" i="14" s="1"/>
  <c r="Y45" i="49"/>
  <c r="Z45" i="49" s="1"/>
  <c r="T73" i="14" l="1"/>
  <c r="U73" i="14" s="1"/>
  <c r="V73" i="14" s="1"/>
  <c r="V73" i="49"/>
  <c r="W73" i="49" s="1"/>
  <c r="X73" i="4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Moraes Cornelio</author>
  </authors>
  <commentList>
    <comment ref="M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Felipe Moraes Cornelio:</t>
        </r>
        <r>
          <rPr>
            <sz val="9"/>
            <color indexed="81"/>
            <rFont val="Tahoma"/>
            <family val="2"/>
          </rPr>
          <t xml:space="preserve">
Pa calculado: deflator da absorção obtido pelos deflatores do PIB, X e M.</t>
        </r>
      </text>
    </comment>
  </commentList>
</comments>
</file>

<file path=xl/sharedStrings.xml><?xml version="1.0" encoding="utf-8"?>
<sst xmlns="http://schemas.openxmlformats.org/spreadsheetml/2006/main" count="558" uniqueCount="197">
  <si>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</si>
  <si>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</si>
  <si>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</si>
  <si>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</si>
  <si>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</si>
  <si>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</si>
  <si>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</si>
  <si>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</si>
  <si>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</si>
  <si>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</si>
  <si>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</si>
  <si>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</si>
  <si>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</si>
  <si>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</si>
  <si>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</si>
  <si>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</si>
  <si>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</si>
  <si>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</si>
  <si>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</si>
  <si>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</si>
  <si>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</si>
  <si>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</si>
  <si>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</si>
  <si>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</si>
  <si>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</si>
  <si>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</si>
  <si>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</si>
  <si>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</si>
  <si>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</si>
  <si>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</si>
  <si>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</si>
  <si>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</si>
  <si>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</si>
  <si>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</si>
  <si>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</si>
  <si>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</si>
  <si>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</si>
  <si>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</si>
  <si>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</si>
  <si>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</si>
  <si>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</si>
  <si>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</si>
  <si>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</si>
  <si>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</si>
  <si>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</si>
  <si>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</si>
  <si>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</si>
  <si>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</si>
  <si>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</si>
  <si>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</si>
  <si>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</si>
  <si>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</si>
  <si>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</si>
  <si>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</si>
  <si>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</si>
  <si>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</si>
  <si>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</si>
  <si>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</si>
  <si>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</si>
  <si>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</si>
  <si>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</si>
  <si>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</si>
  <si>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</si>
  <si>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</si>
  <si>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</si>
  <si>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</si>
  <si>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</si>
  <si>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</si>
  <si>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</si>
  <si>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</si>
  <si>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</si>
  <si>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</si>
  <si>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</si>
  <si>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</si>
  <si>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</si>
  <si>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</si>
  <si>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</si>
  <si>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</si>
  <si>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</si>
  <si>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</si>
  <si>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</si>
  <si>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</si>
  <si>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</si>
  <si>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</si>
  <si>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</si>
  <si>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</si>
  <si>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</si>
  <si>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</si>
  <si>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</si>
  <si>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</si>
  <si>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</si>
  <si>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</si>
  <si>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</si>
  <si>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</si>
  <si>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</si>
  <si>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</si>
  <si>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</si>
  <si>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</si>
  <si>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</si>
  <si>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</si>
  <si>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</si>
  <si>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</si>
  <si>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</si>
  <si>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</si>
  <si>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</si>
  <si>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Índice de ganhos de comércio (Kohli 2008)</t>
  </si>
  <si>
    <t>Índice de ganhos de comércio Kohli var%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</si>
  <si>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</si>
  <si>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</si>
  <si>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</si>
  <si>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</si>
  <si>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</si>
  <si>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</si>
  <si>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</si>
  <si>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</si>
  <si>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</si>
  <si>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</si>
  <si>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</si>
  <si>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</si>
  <si>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</si>
  <si>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</si>
  <si>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</si>
  <si>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</si>
  <si>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</si>
  <si>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</si>
  <si>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</si>
  <si>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</si>
  <si>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</si>
  <si>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</si>
  <si>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</si>
  <si>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</si>
  <si>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</si>
  <si>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</si>
  <si>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</si>
  <si>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</si>
  <si>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</si>
  <si>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</si>
  <si>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</si>
  <si>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</si>
  <si>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</si>
  <si>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</si>
  <si>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</si>
  <si>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</si>
  <si>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</si>
  <si>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</si>
  <si>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</si>
  <si>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</si>
  <si>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</si>
  <si>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</si>
  <si>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</si>
  <si>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</si>
  <si>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</si>
  <si>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</si>
  <si>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</si>
  <si>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</si>
  <si>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</si>
  <si>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</si>
  <si>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</si>
  <si>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ÍndiceRIBr/PIBr (1947=100) (Trading Gains Index) var % (IPC-RJ média)</t>
  </si>
  <si>
    <t>Índice de ganhos de comércio (Kohli 2008) (IPC-RJ média)</t>
  </si>
  <si>
    <t>Índice de ganhos de comércio Kohli var% (IPC-RJ média)</t>
  </si>
  <si>
    <t>Índice de ganhos de comércio  (Reinsdorf 2009) (IPC-RJ média)</t>
  </si>
  <si>
    <t>Índice de ganhos de comércio  (Reinsdorf 2009) var% (IPC-RJ média)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</si>
  <si>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</si>
  <si>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</si>
  <si>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</si>
  <si>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</si>
  <si>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</si>
  <si>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 xml:space="preserve">IPC-RJ </t>
  </si>
  <si>
    <t>IPC-RJ</t>
  </si>
  <si>
    <t>ÍndiceRIBr/PIBr (1947=100) (Trading Gains Index) SNA 2008 (Pa média harmônica até 1990)</t>
  </si>
  <si>
    <t>Efeito Termos de Troca (Kohli 2008)</t>
  </si>
  <si>
    <t>Efeito Preços Relativos (Kohli 2008)</t>
  </si>
  <si>
    <t>Consumo das ISFLSF</t>
  </si>
  <si>
    <t>ND</t>
  </si>
  <si>
    <t>Pisf</t>
  </si>
  <si>
    <t>Pinv</t>
  </si>
  <si>
    <t>Pgov</t>
  </si>
  <si>
    <t>Pcon</t>
  </si>
  <si>
    <t>Pve</t>
  </si>
  <si>
    <t>Sve</t>
  </si>
  <si>
    <t>Scon</t>
  </si>
  <si>
    <t>Sgov</t>
  </si>
  <si>
    <t>Sisf</t>
  </si>
  <si>
    <t>Sinv</t>
  </si>
  <si>
    <t>Pa média harmônica ponderada</t>
  </si>
  <si>
    <t>Anterior</t>
  </si>
  <si>
    <t>Novo</t>
  </si>
  <si>
    <t>Diferença</t>
  </si>
  <si>
    <t>Variação de Estoques</t>
  </si>
  <si>
    <t>2000-2016</t>
  </si>
  <si>
    <t>Tabelas sinóticas retropoladas - 2000-2016 - tabela 5 (componentes do PIB sob as três óticas)</t>
  </si>
  <si>
    <t>2017-2018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</si>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</sst>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0.0"/>
    <numFmt numFmtId="166" formatCode="0.000"/>
    <numFmt numFmtId="167" formatCode="0.00000"/>
    <numFmt numFmtId="168" formatCode="#,##0.0"/>
    <numFmt numFmtId="169" formatCode="#,##0.0000"/>
    <numFmt numFmtId="170" formatCode="0.000E+00"/>
    <numFmt numFmtId="171" formatCode="0.0E+00"/>
    <numFmt numFmtId="172" formatCode="0.00000000"/>
    <numFmt numFmtId="173" formatCode="0.0000"/>
    <numFmt numFmtId="174" formatCode="0.0%"/>
    <numFmt numFmtId="175" formatCode="#,##0.000"/>
    <numFmt numFmtId="176" formatCode="0.000000"/>
  </numFmts>
  <fonts count="1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name val="Arial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164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7" fillId="0" borderId="0"/>
  </cellStyleXfs>
  <cellXfs count="359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6" fontId="5" fillId="0" borderId="0" xfId="0" applyNumberFormat="1" applyFont="1" applyFill="1" applyBorder="1" applyAlignment="1">
      <alignment horizontal="center"/>
    </xf>
    <xf numFmtId="166" fontId="5" fillId="0" borderId="0" xfId="4" applyNumberFormat="1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6" fontId="5" fillId="0" borderId="1" xfId="4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0" fillId="0" borderId="1" xfId="0" applyBorder="1"/>
    <xf numFmtId="166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5" fontId="7" fillId="0" borderId="0" xfId="0" applyNumberFormat="1" applyFont="1" applyAlignment="1">
      <alignment horizontal="center"/>
    </xf>
    <xf numFmtId="166" fontId="7" fillId="0" borderId="0" xfId="0" applyNumberFormat="1" applyFont="1"/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6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6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6" fontId="7" fillId="0" borderId="0" xfId="0" applyNumberFormat="1" applyFont="1" applyBorder="1"/>
    <xf numFmtId="166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6" fontId="5" fillId="0" borderId="0" xfId="0" applyNumberFormat="1" applyFont="1"/>
    <xf numFmtId="166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7" fontId="10" fillId="0" borderId="0" xfId="0" applyNumberFormat="1" applyFont="1"/>
    <xf numFmtId="0" fontId="5" fillId="0" borderId="0" xfId="0" applyFont="1"/>
    <xf numFmtId="167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70" fontId="5" fillId="0" borderId="0" xfId="0" applyNumberFormat="1" applyFont="1" applyFill="1" applyBorder="1" applyAlignment="1">
      <alignment horizontal="center"/>
    </xf>
    <xf numFmtId="170" fontId="7" fillId="0" borderId="0" xfId="0" applyNumberFormat="1" applyFont="1" applyFill="1" applyAlignment="1">
      <alignment horizontal="center"/>
    </xf>
    <xf numFmtId="170" fontId="7" fillId="0" borderId="0" xfId="0" applyNumberFormat="1" applyFont="1" applyAlignment="1">
      <alignment horizontal="center"/>
    </xf>
    <xf numFmtId="170" fontId="0" fillId="0" borderId="0" xfId="0" applyNumberFormat="1"/>
    <xf numFmtId="170" fontId="5" fillId="0" borderId="0" xfId="0" applyNumberFormat="1" applyFont="1"/>
    <xf numFmtId="170" fontId="5" fillId="0" borderId="0" xfId="3" applyNumberFormat="1" applyFont="1" applyFill="1" applyBorder="1" applyAlignment="1">
      <alignment horizontal="center"/>
    </xf>
    <xf numFmtId="170" fontId="7" fillId="0" borderId="0" xfId="0" applyNumberFormat="1" applyFont="1" applyFill="1" applyBorder="1" applyAlignment="1">
      <alignment horizontal="center"/>
    </xf>
    <xf numFmtId="170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70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70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5" fontId="7" fillId="0" borderId="0" xfId="0" applyNumberFormat="1" applyFont="1"/>
    <xf numFmtId="165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1" fontId="7" fillId="0" borderId="0" xfId="0" applyNumberFormat="1" applyFont="1"/>
    <xf numFmtId="171" fontId="7" fillId="0" borderId="1" xfId="0" applyNumberFormat="1" applyFont="1" applyBorder="1"/>
    <xf numFmtId="171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1" fontId="7" fillId="0" borderId="0" xfId="0" applyNumberFormat="1" applyFont="1" applyFill="1"/>
    <xf numFmtId="165" fontId="7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5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7" fontId="2" fillId="11" borderId="10" xfId="0" applyNumberFormat="1" applyFont="1" applyFill="1" applyBorder="1" applyAlignment="1">
      <alignment horizontal="center" vertical="center" wrapText="1"/>
    </xf>
    <xf numFmtId="167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8" fontId="2" fillId="7" borderId="3" xfId="0" applyNumberFormat="1" applyFont="1" applyFill="1" applyBorder="1" applyAlignment="1" applyProtection="1">
      <alignment horizontal="center" vertical="center" wrapText="1"/>
    </xf>
    <xf numFmtId="168" fontId="2" fillId="7" borderId="8" xfId="0" applyNumberFormat="1" applyFont="1" applyFill="1" applyBorder="1" applyAlignment="1" applyProtection="1">
      <alignment horizontal="center" vertical="center" wrapText="1"/>
    </xf>
    <xf numFmtId="169" fontId="2" fillId="7" borderId="7" xfId="0" applyNumberFormat="1" applyFont="1" applyFill="1" applyBorder="1" applyAlignment="1" applyProtection="1">
      <alignment horizontal="center" vertical="center" wrapText="1"/>
    </xf>
    <xf numFmtId="167" fontId="2" fillId="7" borderId="7" xfId="0" applyNumberFormat="1" applyFont="1" applyFill="1" applyBorder="1" applyAlignment="1">
      <alignment horizontal="center" vertical="center" wrapText="1"/>
    </xf>
    <xf numFmtId="167" fontId="2" fillId="7" borderId="3" xfId="0" applyNumberFormat="1" applyFont="1" applyFill="1" applyBorder="1" applyAlignment="1">
      <alignment horizontal="center" vertical="center" wrapText="1"/>
    </xf>
    <xf numFmtId="167" fontId="2" fillId="11" borderId="3" xfId="0" applyNumberFormat="1" applyFont="1" applyFill="1" applyBorder="1" applyAlignment="1">
      <alignment horizontal="center" vertical="center" wrapText="1"/>
    </xf>
    <xf numFmtId="167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6" fontId="7" fillId="0" borderId="0" xfId="0" applyNumberFormat="1" applyFont="1" applyFill="1"/>
    <xf numFmtId="165" fontId="7" fillId="0" borderId="0" xfId="0" applyNumberFormat="1" applyFont="1" applyBorder="1" applyAlignment="1">
      <alignment horizontal="center" wrapText="1"/>
    </xf>
    <xf numFmtId="166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2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67" fontId="2" fillId="9" borderId="1" xfId="0" applyNumberFormat="1" applyFont="1" applyFill="1" applyBorder="1" applyAlignment="1">
      <alignment horizontal="center" vertical="center" wrapText="1"/>
    </xf>
    <xf numFmtId="167" fontId="2" fillId="9" borderId="19" xfId="0" applyNumberFormat="1" applyFont="1" applyFill="1" applyBorder="1" applyAlignment="1">
      <alignment horizontal="center" vertical="center" wrapText="1"/>
    </xf>
    <xf numFmtId="167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6" fontId="7" fillId="0" borderId="1" xfId="0" applyNumberFormat="1" applyFont="1" applyFill="1" applyBorder="1"/>
    <xf numFmtId="174" fontId="7" fillId="0" borderId="0" xfId="5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6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6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70" fontId="5" fillId="18" borderId="0" xfId="3" applyNumberFormat="1" applyFont="1" applyFill="1" applyBorder="1" applyAlignment="1">
      <alignment horizontal="center"/>
    </xf>
    <xf numFmtId="170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70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70" fontId="7" fillId="18" borderId="0" xfId="0" applyNumberFormat="1" applyFont="1" applyFill="1" applyBorder="1" applyAlignment="1">
      <alignment horizontal="center"/>
    </xf>
    <xf numFmtId="166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wrapText="1"/>
    </xf>
    <xf numFmtId="166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3" fontId="7" fillId="0" borderId="0" xfId="0" applyNumberFormat="1" applyFont="1"/>
    <xf numFmtId="10" fontId="7" fillId="0" borderId="0" xfId="5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164" fontId="5" fillId="0" borderId="0" xfId="3" applyFont="1" applyFill="1" applyBorder="1" applyAlignment="1">
      <alignment vertical="center"/>
    </xf>
    <xf numFmtId="164" fontId="12" fillId="0" borderId="0" xfId="3" applyFont="1" applyFill="1" applyBorder="1" applyAlignment="1">
      <alignment vertical="center"/>
    </xf>
    <xf numFmtId="164" fontId="13" fillId="0" borderId="0" xfId="3" applyFont="1" applyFill="1" applyBorder="1" applyAlignment="1">
      <alignment vertical="center"/>
    </xf>
    <xf numFmtId="164" fontId="5" fillId="0" borderId="0" xfId="3" applyFont="1" applyFill="1" applyBorder="1" applyAlignment="1">
      <alignment horizontal="center"/>
    </xf>
    <xf numFmtId="165" fontId="2" fillId="0" borderId="0" xfId="0" applyNumberFormat="1" applyFont="1" applyAlignment="1"/>
    <xf numFmtId="166" fontId="0" fillId="0" borderId="0" xfId="0" applyNumberFormat="1" applyBorder="1"/>
    <xf numFmtId="0" fontId="7" fillId="8" borderId="0" xfId="0" applyFont="1" applyFill="1" applyBorder="1"/>
    <xf numFmtId="166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5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5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Border="1"/>
    <xf numFmtId="0" fontId="7" fillId="20" borderId="0" xfId="0" applyFont="1" applyFill="1" applyBorder="1"/>
    <xf numFmtId="166" fontId="7" fillId="0" borderId="1" xfId="0" applyNumberFormat="1" applyFont="1" applyBorder="1" applyAlignment="1">
      <alignment horizontal="center" wrapText="1"/>
    </xf>
    <xf numFmtId="174" fontId="7" fillId="0" borderId="1" xfId="5" applyNumberFormat="1" applyFont="1" applyBorder="1"/>
    <xf numFmtId="165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7" fontId="2" fillId="9" borderId="5" xfId="0" applyNumberFormat="1" applyFont="1" applyFill="1" applyBorder="1" applyAlignment="1">
      <alignment horizontal="center"/>
    </xf>
    <xf numFmtId="167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7" fontId="2" fillId="18" borderId="3" xfId="0" applyNumberFormat="1" applyFont="1" applyFill="1" applyBorder="1" applyAlignment="1">
      <alignment horizontal="center" vertical="center" wrapText="1"/>
    </xf>
    <xf numFmtId="167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7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7" fontId="2" fillId="9" borderId="0" xfId="0" applyNumberFormat="1" applyFont="1" applyFill="1" applyBorder="1" applyAlignment="1">
      <alignment horizontal="center"/>
    </xf>
    <xf numFmtId="167" fontId="2" fillId="9" borderId="1" xfId="0" applyNumberFormat="1" applyFont="1" applyFill="1" applyBorder="1" applyAlignment="1">
      <alignment horizontal="center"/>
    </xf>
    <xf numFmtId="167" fontId="2" fillId="7" borderId="1" xfId="0" applyNumberFormat="1" applyFont="1" applyFill="1" applyBorder="1" applyAlignment="1"/>
    <xf numFmtId="167" fontId="2" fillId="6" borderId="18" xfId="0" applyNumberFormat="1" applyFont="1" applyFill="1" applyBorder="1" applyAlignment="1">
      <alignment horizontal="center" vertical="center" wrapText="1"/>
    </xf>
    <xf numFmtId="167" fontId="2" fillId="23" borderId="3" xfId="0" applyNumberFormat="1" applyFont="1" applyFill="1" applyBorder="1" applyAlignment="1">
      <alignment horizontal="center" vertical="center" wrapText="1"/>
    </xf>
    <xf numFmtId="167" fontId="2" fillId="23" borderId="2" xfId="0" applyNumberFormat="1" applyFont="1" applyFill="1" applyBorder="1" applyAlignment="1">
      <alignment horizontal="center" vertical="center" wrapText="1"/>
    </xf>
    <xf numFmtId="167" fontId="2" fillId="23" borderId="17" xfId="0" applyNumberFormat="1" applyFont="1" applyFill="1" applyBorder="1" applyAlignment="1">
      <alignment horizontal="center" vertical="center" wrapText="1"/>
    </xf>
    <xf numFmtId="167" fontId="2" fillId="23" borderId="4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wrapText="1"/>
    </xf>
    <xf numFmtId="0" fontId="2" fillId="22" borderId="8" xfId="0" applyFont="1" applyFill="1" applyBorder="1" applyAlignment="1">
      <alignment vertical="center" wrapText="1"/>
    </xf>
    <xf numFmtId="0" fontId="6" fillId="22" borderId="0" xfId="0" applyFont="1" applyFill="1" applyBorder="1" applyAlignment="1">
      <alignment horizontal="center" vertical="center" wrapText="1"/>
    </xf>
    <xf numFmtId="167" fontId="2" fillId="22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6" fontId="7" fillId="0" borderId="0" xfId="0" applyNumberFormat="1" applyFont="1" applyAlignment="1">
      <alignment wrapText="1"/>
    </xf>
    <xf numFmtId="0" fontId="2" fillId="6" borderId="13" xfId="0" applyFont="1" applyFill="1" applyBorder="1" applyAlignment="1">
      <alignment horizontal="center" vertical="center" wrapText="1"/>
    </xf>
    <xf numFmtId="1" fontId="0" fillId="0" borderId="0" xfId="0" applyNumberFormat="1"/>
    <xf numFmtId="173" fontId="7" fillId="0" borderId="1" xfId="0" applyNumberFormat="1" applyFont="1" applyBorder="1"/>
    <xf numFmtId="10" fontId="7" fillId="0" borderId="1" xfId="5" applyNumberFormat="1" applyFont="1" applyBorder="1"/>
    <xf numFmtId="0" fontId="7" fillId="7" borderId="1" xfId="0" applyFont="1" applyFill="1" applyBorder="1"/>
    <xf numFmtId="0" fontId="6" fillId="9" borderId="13" xfId="0" applyFont="1" applyFill="1" applyBorder="1" applyAlignment="1">
      <alignment horizontal="center"/>
    </xf>
    <xf numFmtId="0" fontId="2" fillId="14" borderId="5" xfId="1" applyFont="1" applyFill="1" applyBorder="1" applyAlignment="1" applyProtection="1">
      <alignment horizontal="left" vertical="center"/>
    </xf>
    <xf numFmtId="4" fontId="0" fillId="0" borderId="0" xfId="0" applyNumberFormat="1"/>
    <xf numFmtId="175" fontId="0" fillId="0" borderId="0" xfId="0" applyNumberFormat="1"/>
    <xf numFmtId="0" fontId="6" fillId="9" borderId="13" xfId="0" applyFont="1" applyFill="1" applyBorder="1" applyAlignment="1">
      <alignment horizontal="center" wrapText="1"/>
    </xf>
    <xf numFmtId="176" fontId="7" fillId="0" borderId="0" xfId="0" applyNumberFormat="1" applyFont="1"/>
    <xf numFmtId="0" fontId="2" fillId="9" borderId="4" xfId="0" applyFont="1" applyFill="1" applyBorder="1" applyAlignment="1">
      <alignment horizontal="center" wrapText="1"/>
    </xf>
    <xf numFmtId="176" fontId="16" fillId="0" borderId="0" xfId="0" applyNumberFormat="1" applyFont="1"/>
    <xf numFmtId="0" fontId="2" fillId="3" borderId="15" xfId="0" applyFont="1" applyFill="1" applyBorder="1" applyAlignment="1">
      <alignment horizontal="center" vertical="center" wrapText="1"/>
    </xf>
    <xf numFmtId="167" fontId="2" fillId="9" borderId="0" xfId="0" applyNumberFormat="1" applyFont="1" applyFill="1" applyBorder="1" applyAlignment="1">
      <alignment horizontal="center"/>
    </xf>
    <xf numFmtId="167" fontId="2" fillId="9" borderId="1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7" fontId="2" fillId="6" borderId="0" xfId="0" applyNumberFormat="1" applyFont="1" applyFill="1" applyBorder="1" applyAlignment="1">
      <alignment horizontal="center" wrapText="1"/>
    </xf>
    <xf numFmtId="167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8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" fontId="7" fillId="0" borderId="0" xfId="0" applyNumberFormat="1" applyFont="1" applyFill="1" applyBorder="1"/>
    <xf numFmtId="10" fontId="7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center" wrapText="1"/>
    </xf>
    <xf numFmtId="174" fontId="7" fillId="0" borderId="0" xfId="5" applyNumberFormat="1" applyFont="1" applyBorder="1"/>
    <xf numFmtId="165" fontId="7" fillId="0" borderId="0" xfId="0" applyNumberFormat="1" applyFont="1" applyBorder="1" applyAlignment="1">
      <alignment horizontal="right" wrapText="1"/>
    </xf>
    <xf numFmtId="49" fontId="7" fillId="0" borderId="0" xfId="0" applyNumberFormat="1" applyFont="1" applyBorder="1" applyAlignment="1">
      <alignment horizontal="center"/>
    </xf>
    <xf numFmtId="0" fontId="7" fillId="0" borderId="1" xfId="0" applyFont="1" applyBorder="1"/>
  </cellXfs>
  <cellStyles count="7">
    <cellStyle name="Normal" xfId="0" builtinId="0"/>
    <cellStyle name="Normal 2" xfId="2" xr:uid="{00000000-0005-0000-0000-000001000000}"/>
    <cellStyle name="Normal 3" xfId="1" xr:uid="{00000000-0005-0000-0000-000002000000}"/>
    <cellStyle name="Normal 4" xfId="6" xr:uid="{00000000-0005-0000-0000-000003000000}"/>
    <cellStyle name="Normal_quadro04B" xfId="4" xr:uid="{00000000-0005-0000-0000-000004000000}"/>
    <cellStyle name="Porcentagem" xfId="5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worksheet" Target="worksheets/sheet13.xml"/><Relationship Id="rId29" Type="http://schemas.openxmlformats.org/officeDocument/2006/relationships/chartsheet" Target="chart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32" Type="http://schemas.openxmlformats.org/officeDocument/2006/relationships/chartsheet" Target="chartsheets/sheet1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3.xml"/><Relationship Id="rId30" Type="http://schemas.openxmlformats.org/officeDocument/2006/relationships/worksheet" Target="worksheets/sheet15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67456"/>
        <c:axId val="262909952"/>
      </c:barChart>
      <c:catAx>
        <c:axId val="272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909952"/>
        <c:crosses val="autoZero"/>
        <c:auto val="1"/>
        <c:lblAlgn val="ctr"/>
        <c:lblOffset val="100"/>
        <c:noMultiLvlLbl val="0"/>
      </c:catAx>
      <c:valAx>
        <c:axId val="262909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246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90'!$L$4:$L$74</c:f>
              <c:numCache>
                <c:formatCode>0.000</c:formatCode>
                <c:ptCount val="71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  <c:pt idx="22">
                  <c:v>-2.8283630526478509E-4</c:v>
                </c:pt>
                <c:pt idx="23">
                  <c:v>1.7497521449616989E-4</c:v>
                </c:pt>
                <c:pt idx="24">
                  <c:v>-1.375702381983106E-4</c:v>
                </c:pt>
                <c:pt idx="25">
                  <c:v>-3.1986883926195568E-4</c:v>
                </c:pt>
                <c:pt idx="26">
                  <c:v>-5.741947571492878E-3</c:v>
                </c:pt>
                <c:pt idx="27">
                  <c:v>2.4699445811949029E-3</c:v>
                </c:pt>
                <c:pt idx="28">
                  <c:v>-8.6423104840196942E-4</c:v>
                </c:pt>
                <c:pt idx="29">
                  <c:v>-4.0595018189148866E-4</c:v>
                </c:pt>
                <c:pt idx="30">
                  <c:v>9.8556875206213439E-4</c:v>
                </c:pt>
                <c:pt idx="31">
                  <c:v>-2.0537178688430861E-3</c:v>
                </c:pt>
                <c:pt idx="32">
                  <c:v>-4.1486714459538004E-3</c:v>
                </c:pt>
                <c:pt idx="33">
                  <c:v>4.4502509607661448E-4</c:v>
                </c:pt>
                <c:pt idx="34">
                  <c:v>5.5801952695796932E-4</c:v>
                </c:pt>
                <c:pt idx="35">
                  <c:v>7.4566766564329173E-3</c:v>
                </c:pt>
                <c:pt idx="36">
                  <c:v>4.677554162208517E-3</c:v>
                </c:pt>
                <c:pt idx="37">
                  <c:v>-5.4130940872397105E-3</c:v>
                </c:pt>
                <c:pt idx="38">
                  <c:v>-4.9337846453984526E-3</c:v>
                </c:pt>
                <c:pt idx="39">
                  <c:v>-4.6147616014721954E-4</c:v>
                </c:pt>
                <c:pt idx="40">
                  <c:v>-5.4025485602599813E-4</c:v>
                </c:pt>
                <c:pt idx="41">
                  <c:v>-7.9536568562025879E-3</c:v>
                </c:pt>
                <c:pt idx="42">
                  <c:v>-1.80742818070212E-3</c:v>
                </c:pt>
                <c:pt idx="43">
                  <c:v>6.2739148822851993E-4</c:v>
                </c:pt>
                <c:pt idx="44">
                  <c:v>1.0878160903559984E-3</c:v>
                </c:pt>
                <c:pt idx="45">
                  <c:v>-1.4424335729687769E-3</c:v>
                </c:pt>
                <c:pt idx="46">
                  <c:v>-3.4276112733174662E-4</c:v>
                </c:pt>
                <c:pt idx="47">
                  <c:v>2.8417185806270989E-3</c:v>
                </c:pt>
                <c:pt idx="48">
                  <c:v>1.5826431124884362E-3</c:v>
                </c:pt>
                <c:pt idx="49">
                  <c:v>8.5601988194280651E-4</c:v>
                </c:pt>
                <c:pt idx="50">
                  <c:v>4.0608340905013145E-4</c:v>
                </c:pt>
                <c:pt idx="51">
                  <c:v>-5.684028104448448E-3</c:v>
                </c:pt>
                <c:pt idx="52">
                  <c:v>1.2993028652059983E-4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8.5986749509963636E-4</c:v>
                </c:pt>
                <c:pt idx="63">
                  <c:v>-2.2193658693936858E-4</c:v>
                </c:pt>
                <c:pt idx="64">
                  <c:v>-7.0179123412202147E-4</c:v>
                </c:pt>
                <c:pt idx="65">
                  <c:v>-2.0312697583903776E-4</c:v>
                </c:pt>
                <c:pt idx="66">
                  <c:v>6.9131588645479343E-4</c:v>
                </c:pt>
                <c:pt idx="67">
                  <c:v>-1.0205560987209903E-3</c:v>
                </c:pt>
                <c:pt idx="68">
                  <c:v>-3.0600530821904955E-4</c:v>
                </c:pt>
                <c:pt idx="69">
                  <c:v>-3.3873741252822938E-4</c:v>
                </c:pt>
                <c:pt idx="70">
                  <c:v>5.2562009884600611E-4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9-422C-A2B3-B90A79B3567E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90'!$O$3:$O$73</c:f>
              <c:numCache>
                <c:formatCode>0.0000</c:formatCode>
                <c:ptCount val="71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  <c:pt idx="22">
                  <c:v>-2.7352176362943414E-4</c:v>
                </c:pt>
                <c:pt idx="23">
                  <c:v>1.7585979736409619E-4</c:v>
                </c:pt>
                <c:pt idx="24">
                  <c:v>-1.369759862732628E-4</c:v>
                </c:pt>
                <c:pt idx="25">
                  <c:v>-3.155233780791626E-4</c:v>
                </c:pt>
                <c:pt idx="26">
                  <c:v>-5.4584475430519679E-3</c:v>
                </c:pt>
                <c:pt idx="27">
                  <c:v>2.5520230465546794E-3</c:v>
                </c:pt>
                <c:pt idx="28">
                  <c:v>-8.4878730407014443E-4</c:v>
                </c:pt>
                <c:pt idx="29">
                  <c:v>-3.9380190553060481E-4</c:v>
                </c:pt>
                <c:pt idx="30">
                  <c:v>1.0274622284422886E-3</c:v>
                </c:pt>
                <c:pt idx="31">
                  <c:v>-1.9558280021355185E-3</c:v>
                </c:pt>
                <c:pt idx="32">
                  <c:v>-3.7857152176852017E-3</c:v>
                </c:pt>
                <c:pt idx="33">
                  <c:v>4.7160476171519453E-4</c:v>
                </c:pt>
                <c:pt idx="34">
                  <c:v>5.8119718321061897E-4</c:v>
                </c:pt>
                <c:pt idx="35">
                  <c:v>6.4783082343856614E-3</c:v>
                </c:pt>
                <c:pt idx="36">
                  <c:v>4.5065596754369584E-3</c:v>
                </c:pt>
                <c:pt idx="37">
                  <c:v>-5.6911772738527386E-3</c:v>
                </c:pt>
                <c:pt idx="38">
                  <c:v>-5.4383656975247711E-3</c:v>
                </c:pt>
                <c:pt idx="39">
                  <c:v>-4.6462723356183958E-4</c:v>
                </c:pt>
                <c:pt idx="40">
                  <c:v>-5.4288460004500705E-4</c:v>
                </c:pt>
                <c:pt idx="41">
                  <c:v>-8.9395289841020589E-3</c:v>
                </c:pt>
                <c:pt idx="42">
                  <c:v>-1.9459262969126338E-3</c:v>
                </c:pt>
                <c:pt idx="43">
                  <c:v>6.022926488506473E-4</c:v>
                </c:pt>
                <c:pt idx="44">
                  <c:v>1.0643337544636309E-3</c:v>
                </c:pt>
                <c:pt idx="45">
                  <c:v>-1.5189517799135681E-3</c:v>
                </c:pt>
                <c:pt idx="46">
                  <c:v>-3.6003525398063582E-4</c:v>
                </c:pt>
                <c:pt idx="47">
                  <c:v>3.0834465067920459E-3</c:v>
                </c:pt>
                <c:pt idx="48">
                  <c:v>1.6500445962421746E-3</c:v>
                </c:pt>
                <c:pt idx="49">
                  <c:v>8.7021835151951789E-4</c:v>
                </c:pt>
                <c:pt idx="50">
                  <c:v>4.09571121219182E-4</c:v>
                </c:pt>
                <c:pt idx="51">
                  <c:v>-4.8947073791823807E-3</c:v>
                </c:pt>
                <c:pt idx="52">
                  <c:v>1.3030388912532284E-4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8.9637808679017745E-4</c:v>
                </c:pt>
                <c:pt idx="63">
                  <c:v>-2.1876613529619435E-4</c:v>
                </c:pt>
                <c:pt idx="64">
                  <c:v>-6.8398133616321289E-4</c:v>
                </c:pt>
                <c:pt idx="65">
                  <c:v>-2.0223322133647051E-4</c:v>
                </c:pt>
                <c:pt idx="66">
                  <c:v>7.0037241279883916E-4</c:v>
                </c:pt>
                <c:pt idx="67">
                  <c:v>-9.76702410884684E-4</c:v>
                </c:pt>
                <c:pt idx="68">
                  <c:v>-3.1802447824844972E-4</c:v>
                </c:pt>
                <c:pt idx="69">
                  <c:v>-3.4685271646638652E-4</c:v>
                </c:pt>
                <c:pt idx="70">
                  <c:v>4.9205142697971024E-4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9-422C-A2B3-B90A79B35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17920"/>
        <c:axId val="270823808"/>
      </c:lineChart>
      <c:catAx>
        <c:axId val="2708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823808"/>
        <c:crosses val="autoZero"/>
        <c:auto val="1"/>
        <c:lblAlgn val="ctr"/>
        <c:lblOffset val="100"/>
        <c:noMultiLvlLbl val="0"/>
      </c:catAx>
      <c:valAx>
        <c:axId val="27082380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817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941568"/>
        <c:axId val="270947456"/>
      </c:barChart>
      <c:catAx>
        <c:axId val="2709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en-US"/>
          </a:p>
        </c:txPr>
        <c:crossAx val="270947456"/>
        <c:crosses val="autoZero"/>
        <c:auto val="1"/>
        <c:lblAlgn val="ctr"/>
        <c:lblOffset val="100"/>
        <c:noMultiLvlLbl val="0"/>
      </c:catAx>
      <c:valAx>
        <c:axId val="270947456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7094156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A-40B8-85D8-674B482F775A}"/>
            </c:ext>
          </c:extLst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-2.8283630526478509E-4</c:v>
                </c:pt>
                <c:pt idx="1">
                  <c:v>1.7497521449616989E-4</c:v>
                </c:pt>
                <c:pt idx="2">
                  <c:v>-1.375702381983106E-4</c:v>
                </c:pt>
                <c:pt idx="3">
                  <c:v>-3.1986883926195568E-4</c:v>
                </c:pt>
                <c:pt idx="4">
                  <c:v>-5.741947571492878E-3</c:v>
                </c:pt>
                <c:pt idx="5">
                  <c:v>2.4699445811949029E-3</c:v>
                </c:pt>
                <c:pt idx="6">
                  <c:v>-8.6423104840196942E-4</c:v>
                </c:pt>
                <c:pt idx="7">
                  <c:v>-4.0595018189148866E-4</c:v>
                </c:pt>
                <c:pt idx="8">
                  <c:v>9.8556875206213439E-4</c:v>
                </c:pt>
                <c:pt idx="9">
                  <c:v>-2.0537178688430861E-3</c:v>
                </c:pt>
                <c:pt idx="10">
                  <c:v>-4.1486714459538004E-3</c:v>
                </c:pt>
                <c:pt idx="11">
                  <c:v>4.4502509607661448E-4</c:v>
                </c:pt>
                <c:pt idx="12">
                  <c:v>5.5801952695796932E-4</c:v>
                </c:pt>
                <c:pt idx="13">
                  <c:v>7.4566766564329173E-3</c:v>
                </c:pt>
                <c:pt idx="14">
                  <c:v>4.677554162208517E-3</c:v>
                </c:pt>
                <c:pt idx="15">
                  <c:v>-5.4130940872397105E-3</c:v>
                </c:pt>
                <c:pt idx="16">
                  <c:v>-4.9337846453984526E-3</c:v>
                </c:pt>
                <c:pt idx="17">
                  <c:v>-4.6147616014721954E-4</c:v>
                </c:pt>
                <c:pt idx="18">
                  <c:v>-5.4025485602599813E-4</c:v>
                </c:pt>
                <c:pt idx="19">
                  <c:v>-7.9536568562025879E-3</c:v>
                </c:pt>
                <c:pt idx="20">
                  <c:v>-1.80742818070212E-3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A-40B8-85D8-674B482F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22656"/>
        <c:axId val="271224192"/>
      </c:barChart>
      <c:catAx>
        <c:axId val="2712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224192"/>
        <c:crosses val="autoZero"/>
        <c:auto val="1"/>
        <c:lblAlgn val="ctr"/>
        <c:lblOffset val="100"/>
        <c:noMultiLvlLbl val="0"/>
      </c:catAx>
      <c:valAx>
        <c:axId val="27122419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222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90'!$B$47:$B$74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'Kohli (2008) t - Pa calc até 90'!$K$47:$K$74</c:f>
              <c:numCache>
                <c:formatCode>0.000</c:formatCode>
                <c:ptCount val="28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-4.6958304655379297E-4</c:v>
                </c:pt>
                <c:pt idx="7">
                  <c:v>-1.8392890017523836E-3</c:v>
                </c:pt>
                <c:pt idx="8">
                  <c:v>-1.0998519862814551E-2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1.4133003745318541E-2</c:v>
                </c:pt>
                <c:pt idx="20">
                  <c:v>8.3723232433901649E-3</c:v>
                </c:pt>
                <c:pt idx="21">
                  <c:v>-5.0028041803891294E-3</c:v>
                </c:pt>
                <c:pt idx="22">
                  <c:v>-3.1211270254076673E-3</c:v>
                </c:pt>
                <c:pt idx="23">
                  <c:v>-5.5112957908288063E-3</c:v>
                </c:pt>
                <c:pt idx="24">
                  <c:v>-1.1881303652846771E-2</c:v>
                </c:pt>
                <c:pt idx="25">
                  <c:v>5.3605034734873905E-5</c:v>
                </c:pt>
                <c:pt idx="26">
                  <c:v>5.2997942691698193E-3</c:v>
                </c:pt>
                <c:pt idx="27">
                  <c:v>4.391385632629409E-4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8-4A9C-9C1F-F6962F1D8E78}"/>
            </c:ext>
          </c:extLst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90'!$B$47:$B$74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'Kohli (2008) t - Pa calc até 90'!$L$47:$L$74</c:f>
              <c:numCache>
                <c:formatCode>0.000</c:formatCode>
                <c:ptCount val="28"/>
                <c:pt idx="0">
                  <c:v>6.2739148822851993E-4</c:v>
                </c:pt>
                <c:pt idx="1">
                  <c:v>1.0878160903559984E-3</c:v>
                </c:pt>
                <c:pt idx="2">
                  <c:v>-1.4424335729687769E-3</c:v>
                </c:pt>
                <c:pt idx="3">
                  <c:v>-3.4276112733174662E-4</c:v>
                </c:pt>
                <c:pt idx="4">
                  <c:v>2.8417185806270989E-3</c:v>
                </c:pt>
                <c:pt idx="5">
                  <c:v>1.5826431124884362E-3</c:v>
                </c:pt>
                <c:pt idx="6">
                  <c:v>8.5601988194280651E-4</c:v>
                </c:pt>
                <c:pt idx="7">
                  <c:v>4.0608340905013145E-4</c:v>
                </c:pt>
                <c:pt idx="8">
                  <c:v>-5.684028104448448E-3</c:v>
                </c:pt>
                <c:pt idx="9">
                  <c:v>1.2993028652059983E-4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8.5986749509963636E-4</c:v>
                </c:pt>
                <c:pt idx="20">
                  <c:v>-2.2193658693936858E-4</c:v>
                </c:pt>
                <c:pt idx="21">
                  <c:v>-7.0179123412202147E-4</c:v>
                </c:pt>
                <c:pt idx="22">
                  <c:v>-2.0312697583903776E-4</c:v>
                </c:pt>
                <c:pt idx="23">
                  <c:v>6.9131588645479343E-4</c:v>
                </c:pt>
                <c:pt idx="24">
                  <c:v>-1.0205560987209903E-3</c:v>
                </c:pt>
                <c:pt idx="25">
                  <c:v>-3.0600530821904955E-4</c:v>
                </c:pt>
                <c:pt idx="26">
                  <c:v>-3.3873741252822938E-4</c:v>
                </c:pt>
                <c:pt idx="27">
                  <c:v>5.2562009884600611E-4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8-4A9C-9C1F-F6962F1D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64384"/>
        <c:axId val="271278464"/>
      </c:barChart>
      <c:catAx>
        <c:axId val="2712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278464"/>
        <c:crosses val="autoZero"/>
        <c:auto val="1"/>
        <c:lblAlgn val="ctr"/>
        <c:lblOffset val="100"/>
        <c:noMultiLvlLbl val="0"/>
      </c:catAx>
      <c:valAx>
        <c:axId val="27127846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264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383936"/>
        <c:axId val="271451264"/>
      </c:barChart>
      <c:catAx>
        <c:axId val="2713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en-US"/>
          </a:p>
        </c:txPr>
        <c:crossAx val="271451264"/>
        <c:crosses val="autoZero"/>
        <c:auto val="1"/>
        <c:lblAlgn val="ctr"/>
        <c:lblOffset val="100"/>
        <c:noMultiLvlLbl val="0"/>
      </c:catAx>
      <c:valAx>
        <c:axId val="271451264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7138393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6.4189337641410871E-3</c:v>
                </c:pt>
                <c:pt idx="1">
                  <c:v>-4.3896755628656742E-3</c:v>
                </c:pt>
                <c:pt idx="2">
                  <c:v>3.4269737444109449E-4</c:v>
                </c:pt>
                <c:pt idx="3">
                  <c:v>9.1945536325084409E-3</c:v>
                </c:pt>
                <c:pt idx="4">
                  <c:v>-1.7307388451865788E-2</c:v>
                </c:pt>
                <c:pt idx="5">
                  <c:v>-4.5866745419508989E-3</c:v>
                </c:pt>
                <c:pt idx="6">
                  <c:v>8.6282548748277798E-3</c:v>
                </c:pt>
                <c:pt idx="7">
                  <c:v>1.1016879687073445E-2</c:v>
                </c:pt>
                <c:pt idx="8">
                  <c:v>-1.1653694800369995E-2</c:v>
                </c:pt>
                <c:pt idx="9">
                  <c:v>-6.1547172550286229E-3</c:v>
                </c:pt>
                <c:pt idx="10">
                  <c:v>-1.8064610499782013E-2</c:v>
                </c:pt>
                <c:pt idx="11">
                  <c:v>-1.3948257916645055E-2</c:v>
                </c:pt>
                <c:pt idx="12">
                  <c:v>-2.5275581792454328E-3</c:v>
                </c:pt>
                <c:pt idx="13">
                  <c:v>-8.7137295702962398E-4</c:v>
                </c:pt>
                <c:pt idx="14">
                  <c:v>6.4105755082337406E-3</c:v>
                </c:pt>
                <c:pt idx="15">
                  <c:v>-4.728468651104544E-3</c:v>
                </c:pt>
                <c:pt idx="16">
                  <c:v>2.3072213304280307E-2</c:v>
                </c:pt>
                <c:pt idx="17">
                  <c:v>-9.473537426371248E-3</c:v>
                </c:pt>
                <c:pt idx="18">
                  <c:v>6.8517569406623055E-3</c:v>
                </c:pt>
                <c:pt idx="19">
                  <c:v>-4.2941040965147458E-3</c:v>
                </c:pt>
                <c:pt idx="20">
                  <c:v>-8.8663053680082989E-3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8-42CE-803A-9EAA3BF9CC00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-2.7352176362943414E-4</c:v>
                </c:pt>
                <c:pt idx="1">
                  <c:v>1.7585979736409619E-4</c:v>
                </c:pt>
                <c:pt idx="2">
                  <c:v>-1.369759862732628E-4</c:v>
                </c:pt>
                <c:pt idx="3">
                  <c:v>-3.155233780791626E-4</c:v>
                </c:pt>
                <c:pt idx="4">
                  <c:v>-5.4584475430519679E-3</c:v>
                </c:pt>
                <c:pt idx="5">
                  <c:v>2.5520230465546794E-3</c:v>
                </c:pt>
                <c:pt idx="6">
                  <c:v>-8.4878730407014443E-4</c:v>
                </c:pt>
                <c:pt idx="7">
                  <c:v>-3.9380190553060481E-4</c:v>
                </c:pt>
                <c:pt idx="8">
                  <c:v>1.0274622284422886E-3</c:v>
                </c:pt>
                <c:pt idx="9">
                  <c:v>-1.9558280021355185E-3</c:v>
                </c:pt>
                <c:pt idx="10">
                  <c:v>-3.7857152176852017E-3</c:v>
                </c:pt>
                <c:pt idx="11">
                  <c:v>4.7160476171519453E-4</c:v>
                </c:pt>
                <c:pt idx="12">
                  <c:v>5.8119718321061897E-4</c:v>
                </c:pt>
                <c:pt idx="13">
                  <c:v>6.4783082343856614E-3</c:v>
                </c:pt>
                <c:pt idx="14">
                  <c:v>4.5065596754369584E-3</c:v>
                </c:pt>
                <c:pt idx="15">
                  <c:v>-5.6911772738527386E-3</c:v>
                </c:pt>
                <c:pt idx="16">
                  <c:v>-5.4383656975247711E-3</c:v>
                </c:pt>
                <c:pt idx="17">
                  <c:v>-4.6462723356183958E-4</c:v>
                </c:pt>
                <c:pt idx="18">
                  <c:v>-5.4288460004500705E-4</c:v>
                </c:pt>
                <c:pt idx="19">
                  <c:v>-8.9395289841020589E-3</c:v>
                </c:pt>
                <c:pt idx="20">
                  <c:v>-1.9459262969126338E-3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8-42CE-803A-9EAA3BF9C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587200"/>
        <c:axId val="271588736"/>
      </c:barChart>
      <c:catAx>
        <c:axId val="2715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588736"/>
        <c:crosses val="autoZero"/>
        <c:auto val="1"/>
        <c:lblAlgn val="ctr"/>
        <c:lblOffset val="100"/>
        <c:noMultiLvlLbl val="0"/>
      </c:catAx>
      <c:valAx>
        <c:axId val="27158873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587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'Reinsdorf (2009) - Pa calc 90'!$N$46:$N$73</c:f>
              <c:numCache>
                <c:formatCode>0.0000</c:formatCode>
                <c:ptCount val="28"/>
                <c:pt idx="0">
                  <c:v>6.3374701363077537E-3</c:v>
                </c:pt>
                <c:pt idx="1">
                  <c:v>5.394484958492464E-3</c:v>
                </c:pt>
                <c:pt idx="2">
                  <c:v>1.2163134662121686E-3</c:v>
                </c:pt>
                <c:pt idx="3">
                  <c:v>4.0880601335821706E-3</c:v>
                </c:pt>
                <c:pt idx="4">
                  <c:v>4.5355597142821176E-3</c:v>
                </c:pt>
                <c:pt idx="5">
                  <c:v>8.7415704905216519E-4</c:v>
                </c:pt>
                <c:pt idx="6">
                  <c:v>-4.8524693301500743E-4</c:v>
                </c:pt>
                <c:pt idx="7">
                  <c:v>-1.8710122865406489E-3</c:v>
                </c:pt>
                <c:pt idx="8">
                  <c:v>-8.0959743497411949E-3</c:v>
                </c:pt>
                <c:pt idx="9">
                  <c:v>-4.7883235854740856E-3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1.535980597899746E-2</c:v>
                </c:pt>
                <c:pt idx="20">
                  <c:v>8.1359228442568071E-3</c:v>
                </c:pt>
                <c:pt idx="21">
                  <c:v>-4.7513647149319323E-3</c:v>
                </c:pt>
                <c:pt idx="22">
                  <c:v>-3.0937771202459549E-3</c:v>
                </c:pt>
                <c:pt idx="23">
                  <c:v>-5.6567940850529592E-3</c:v>
                </c:pt>
                <c:pt idx="24">
                  <c:v>-1.087857680641203E-2</c:v>
                </c:pt>
                <c:pt idx="25">
                  <c:v>5.7870418350532771E-5</c:v>
                </c:pt>
                <c:pt idx="26">
                  <c:v>5.5561856368996753E-3</c:v>
                </c:pt>
                <c:pt idx="27">
                  <c:v>3.8426792322131801E-4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B-4B08-B0B4-A57B91E8D51F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'Reinsdorf (2009) - Pa calc 90'!$O$46:$O$73</c:f>
              <c:numCache>
                <c:formatCode>0.0000</c:formatCode>
                <c:ptCount val="28"/>
                <c:pt idx="0">
                  <c:v>6.022926488506473E-4</c:v>
                </c:pt>
                <c:pt idx="1">
                  <c:v>1.0643337544636309E-3</c:v>
                </c:pt>
                <c:pt idx="2">
                  <c:v>-1.5189517799135681E-3</c:v>
                </c:pt>
                <c:pt idx="3">
                  <c:v>-3.6003525398063582E-4</c:v>
                </c:pt>
                <c:pt idx="4">
                  <c:v>3.0834465067920459E-3</c:v>
                </c:pt>
                <c:pt idx="5">
                  <c:v>1.6500445962421746E-3</c:v>
                </c:pt>
                <c:pt idx="6">
                  <c:v>8.7021835151951789E-4</c:v>
                </c:pt>
                <c:pt idx="7">
                  <c:v>4.09571121219182E-4</c:v>
                </c:pt>
                <c:pt idx="8">
                  <c:v>-4.8947073791823807E-3</c:v>
                </c:pt>
                <c:pt idx="9">
                  <c:v>1.3030388912532284E-4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8.9637808679017745E-4</c:v>
                </c:pt>
                <c:pt idx="20">
                  <c:v>-2.1876613529619435E-4</c:v>
                </c:pt>
                <c:pt idx="21">
                  <c:v>-6.8398133616321289E-4</c:v>
                </c:pt>
                <c:pt idx="22">
                  <c:v>-2.0223322133647051E-4</c:v>
                </c:pt>
                <c:pt idx="23">
                  <c:v>7.0037241279883916E-4</c:v>
                </c:pt>
                <c:pt idx="24">
                  <c:v>-9.76702410884684E-4</c:v>
                </c:pt>
                <c:pt idx="25">
                  <c:v>-3.1802447824844972E-4</c:v>
                </c:pt>
                <c:pt idx="26">
                  <c:v>-3.4685271646638652E-4</c:v>
                </c:pt>
                <c:pt idx="27">
                  <c:v>4.9205142697971024E-4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B-4B08-B0B4-A57B91E8D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55904"/>
        <c:axId val="271757696"/>
      </c:barChart>
      <c:catAx>
        <c:axId val="2717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757696"/>
        <c:crosses val="autoZero"/>
        <c:auto val="1"/>
        <c:lblAlgn val="ctr"/>
        <c:lblOffset val="100"/>
        <c:noMultiLvlLbl val="0"/>
      </c:catAx>
      <c:valAx>
        <c:axId val="27175769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755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'SNA 2008 - Pa calculado até 90'!$S$2:$S$73</c:f>
              <c:numCache>
                <c:formatCode>0.0</c:formatCode>
                <c:ptCount val="72"/>
                <c:pt idx="0">
                  <c:v>100</c:v>
                </c:pt>
                <c:pt idx="1">
                  <c:v>99.649683383994969</c:v>
                </c:pt>
                <c:pt idx="2">
                  <c:v>99.644671633308292</c:v>
                </c:pt>
                <c:pt idx="3">
                  <c:v>103.78541348852038</c:v>
                </c:pt>
                <c:pt idx="4">
                  <c:v>102.63144318818722</c:v>
                </c:pt>
                <c:pt idx="5">
                  <c:v>102.01563252135337</c:v>
                </c:pt>
                <c:pt idx="6">
                  <c:v>102.58324702664885</c:v>
                </c:pt>
                <c:pt idx="7">
                  <c:v>103.84602126331586</c:v>
                </c:pt>
                <c:pt idx="8">
                  <c:v>102.09366863881222</c:v>
                </c:pt>
                <c:pt idx="9">
                  <c:v>101.87898093102994</c:v>
                </c:pt>
                <c:pt idx="10">
                  <c:v>101.81777517706139</c:v>
                </c:pt>
                <c:pt idx="11">
                  <c:v>101.55212429755214</c:v>
                </c:pt>
                <c:pt idx="12">
                  <c:v>101.4433829821336</c:v>
                </c:pt>
                <c:pt idx="13">
                  <c:v>101.05647695617577</c:v>
                </c:pt>
                <c:pt idx="14">
                  <c:v>100.99556246430264</c:v>
                </c:pt>
                <c:pt idx="15">
                  <c:v>100.58687864111585</c:v>
                </c:pt>
                <c:pt idx="16">
                  <c:v>100.54377877282663</c:v>
                </c:pt>
                <c:pt idx="17">
                  <c:v>101.73493452272295</c:v>
                </c:pt>
                <c:pt idx="18">
                  <c:v>101.76976758929943</c:v>
                </c:pt>
                <c:pt idx="19">
                  <c:v>101.01969650689784</c:v>
                </c:pt>
                <c:pt idx="20">
                  <c:v>100.87880531820119</c:v>
                </c:pt>
                <c:pt idx="21">
                  <c:v>100.55095034451111</c:v>
                </c:pt>
                <c:pt idx="22">
                  <c:v>100.84443933110285</c:v>
                </c:pt>
                <c:pt idx="23">
                  <c:v>101.46845239257287</c:v>
                </c:pt>
                <c:pt idx="24">
                  <c:v>101.04345333173332</c:v>
                </c:pt>
                <c:pt idx="25">
                  <c:v>101.06424806165357</c:v>
                </c:pt>
                <c:pt idx="26">
                  <c:v>101.97147339749665</c:v>
                </c:pt>
                <c:pt idx="27">
                  <c:v>99.722319624756594</c:v>
                </c:pt>
                <c:pt idx="28">
                  <c:v>99.520949608503344</c:v>
                </c:pt>
                <c:pt idx="29">
                  <c:v>100.30469652696992</c:v>
                </c:pt>
                <c:pt idx="30">
                  <c:v>101.38359209987814</c:v>
                </c:pt>
                <c:pt idx="31">
                  <c:v>100.32106989159945</c:v>
                </c:pt>
                <c:pt idx="32">
                  <c:v>99.515524371755674</c:v>
                </c:pt>
                <c:pt idx="33">
                  <c:v>97.39782932734505</c:v>
                </c:pt>
                <c:pt idx="34">
                  <c:v>96.103512042631749</c:v>
                </c:pt>
                <c:pt idx="35">
                  <c:v>95.91689485554889</c:v>
                </c:pt>
                <c:pt idx="36">
                  <c:v>96.457700588293264</c:v>
                </c:pt>
                <c:pt idx="37">
                  <c:v>97.519966151431504</c:v>
                </c:pt>
                <c:pt idx="38">
                  <c:v>96.51306186053354</c:v>
                </c:pt>
                <c:pt idx="39">
                  <c:v>98.223108791219204</c:v>
                </c:pt>
                <c:pt idx="40">
                  <c:v>97.25109017073531</c:v>
                </c:pt>
                <c:pt idx="41">
                  <c:v>97.864493822546848</c:v>
                </c:pt>
                <c:pt idx="42">
                  <c:v>96.58513602615362</c:v>
                </c:pt>
                <c:pt idx="43">
                  <c:v>95.550298480290223</c:v>
                </c:pt>
                <c:pt idx="44">
                  <c:v>96.217455510081578</c:v>
                </c:pt>
                <c:pt idx="45">
                  <c:v>96.841958181913739</c:v>
                </c:pt>
                <c:pt idx="46">
                  <c:v>96.81263529460179</c:v>
                </c:pt>
                <c:pt idx="47">
                  <c:v>97.174831287757598</c:v>
                </c:pt>
                <c:pt idx="48">
                  <c:v>97.921405355420589</c:v>
                </c:pt>
                <c:pt idx="49">
                  <c:v>98.169230422609687</c:v>
                </c:pt>
                <c:pt idx="50">
                  <c:v>98.206978208955817</c:v>
                </c:pt>
                <c:pt idx="51">
                  <c:v>98.062222232044491</c:v>
                </c:pt>
                <c:pt idx="52">
                  <c:v>96.793445270329926</c:v>
                </c:pt>
                <c:pt idx="53">
                  <c:v>96.348369449763396</c:v>
                </c:pt>
                <c:pt idx="54">
                  <c:v>95.897123681191104</c:v>
                </c:pt>
                <c:pt idx="55">
                  <c:v>96.199292432612623</c:v>
                </c:pt>
                <c:pt idx="56">
                  <c:v>95.976860602158084</c:v>
                </c:pt>
                <c:pt idx="57">
                  <c:v>96.479150104794726</c:v>
                </c:pt>
                <c:pt idx="58">
                  <c:v>95.976539287478658</c:v>
                </c:pt>
                <c:pt idx="59">
                  <c:v>96.716210738562637</c:v>
                </c:pt>
                <c:pt idx="60">
                  <c:v>96.838797449964588</c:v>
                </c:pt>
                <c:pt idx="61">
                  <c:v>97.225631948322317</c:v>
                </c:pt>
                <c:pt idx="62">
                  <c:v>97.220860834986652</c:v>
                </c:pt>
                <c:pt idx="63">
                  <c:v>98.829605795719814</c:v>
                </c:pt>
                <c:pt idx="64">
                  <c:v>99.618758752920073</c:v>
                </c:pt>
                <c:pt idx="65">
                  <c:v>99.080475835819783</c:v>
                </c:pt>
                <c:pt idx="66">
                  <c:v>98.755142895718606</c:v>
                </c:pt>
                <c:pt idx="67">
                  <c:v>98.268750553249575</c:v>
                </c:pt>
                <c:pt idx="68">
                  <c:v>97.118381175072315</c:v>
                </c:pt>
                <c:pt idx="69">
                  <c:v>97.093121995197023</c:v>
                </c:pt>
                <c:pt idx="70">
                  <c:v>97.60138561532294</c:v>
                </c:pt>
                <c:pt idx="71">
                  <c:v>97.686990225866765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'Kohli (2008) t - Pa calc até 90'!$O$3:$O$74</c:f>
              <c:numCache>
                <c:formatCode>0.000</c:formatCode>
                <c:ptCount val="72"/>
                <c:pt idx="0" formatCode="0.00">
                  <c:v>100</c:v>
                </c:pt>
                <c:pt idx="1">
                  <c:v>99.651789297005536</c:v>
                </c:pt>
                <c:pt idx="2">
                  <c:v>99.646876153698159</c:v>
                </c:pt>
                <c:pt idx="3">
                  <c:v>104.1542931264549</c:v>
                </c:pt>
                <c:pt idx="4">
                  <c:v>102.94168906723051</c:v>
                </c:pt>
                <c:pt idx="5">
                  <c:v>102.36371218565552</c:v>
                </c:pt>
                <c:pt idx="6">
                  <c:v>103.16721239140379</c:v>
                </c:pt>
                <c:pt idx="7">
                  <c:v>104.77642690048734</c:v>
                </c:pt>
                <c:pt idx="8">
                  <c:v>103.11956589033372</c:v>
                </c:pt>
                <c:pt idx="9">
                  <c:v>102.92199452069997</c:v>
                </c:pt>
                <c:pt idx="10">
                  <c:v>102.86522082193245</c:v>
                </c:pt>
                <c:pt idx="11">
                  <c:v>102.50259082484338</c:v>
                </c:pt>
                <c:pt idx="12">
                  <c:v>102.43487729766025</c:v>
                </c:pt>
                <c:pt idx="13">
                  <c:v>102.03304866637106</c:v>
                </c:pt>
                <c:pt idx="14">
                  <c:v>101.96686457151986</c:v>
                </c:pt>
                <c:pt idx="15">
                  <c:v>101.59594334144498</c:v>
                </c:pt>
                <c:pt idx="16">
                  <c:v>101.56379053241258</c:v>
                </c:pt>
                <c:pt idx="17">
                  <c:v>103.03184568174763</c:v>
                </c:pt>
                <c:pt idx="18">
                  <c:v>103.06630674479408</c:v>
                </c:pt>
                <c:pt idx="19">
                  <c:v>102.41355054011704</c:v>
                </c:pt>
                <c:pt idx="20">
                  <c:v>102.276669069492</c:v>
                </c:pt>
                <c:pt idx="21">
                  <c:v>101.93759602813668</c:v>
                </c:pt>
                <c:pt idx="22">
                  <c:v>102.25184718463478</c:v>
                </c:pt>
                <c:pt idx="23">
                  <c:v>102.92695975757628</c:v>
                </c:pt>
                <c:pt idx="24">
                  <c:v>102.49864279036407</c:v>
                </c:pt>
                <c:pt idx="25">
                  <c:v>102.5199758978183</c:v>
                </c:pt>
                <c:pt idx="26">
                  <c:v>103.45978667784459</c:v>
                </c:pt>
                <c:pt idx="27">
                  <c:v>100.91707169561047</c:v>
                </c:pt>
                <c:pt idx="28">
                  <c:v>100.73280847470816</c:v>
                </c:pt>
                <c:pt idx="29">
                  <c:v>101.54976435244586</c:v>
                </c:pt>
                <c:pt idx="30">
                  <c:v>102.70308041525784</c:v>
                </c:pt>
                <c:pt idx="31">
                  <c:v>101.70825715682609</c:v>
                </c:pt>
                <c:pt idx="32">
                  <c:v>100.81276261337128</c:v>
                </c:pt>
                <c:pt idx="33">
                  <c:v>98.238790839077339</c:v>
                </c:pt>
                <c:pt idx="34">
                  <c:v>97.068846832477647</c:v>
                </c:pt>
                <c:pt idx="35">
                  <c:v>96.896881099889072</c:v>
                </c:pt>
                <c:pt idx="36">
                  <c:v>97.508695595151906</c:v>
                </c:pt>
                <c:pt idx="37">
                  <c:v>98.64501148820078</c:v>
                </c:pt>
                <c:pt idx="38">
                  <c:v>97.693369351665396</c:v>
                </c:pt>
                <c:pt idx="39">
                  <c:v>99.077472748974614</c:v>
                </c:pt>
                <c:pt idx="40">
                  <c:v>98.111063519545525</c:v>
                </c:pt>
                <c:pt idx="41">
                  <c:v>98.725554690580182</c:v>
                </c:pt>
                <c:pt idx="42">
                  <c:v>97.609650260785287</c:v>
                </c:pt>
                <c:pt idx="43">
                  <c:v>96.689952228660914</c:v>
                </c:pt>
                <c:pt idx="44">
                  <c:v>97.418434029523397</c:v>
                </c:pt>
                <c:pt idx="45">
                  <c:v>98.075590578432994</c:v>
                </c:pt>
                <c:pt idx="46">
                  <c:v>98.041797228435769</c:v>
                </c:pt>
                <c:pt idx="47">
                  <c:v>98.372275655595871</c:v>
                </c:pt>
                <c:pt idx="48">
                  <c:v>99.033784456231217</c:v>
                </c:pt>
                <c:pt idx="49">
                  <c:v>99.270490212195895</c:v>
                </c:pt>
                <c:pt idx="50">
                  <c:v>99.308859399437182</c:v>
                </c:pt>
                <c:pt idx="51">
                  <c:v>99.166631332117419</c:v>
                </c:pt>
                <c:pt idx="52">
                  <c:v>97.526002234733568</c:v>
                </c:pt>
                <c:pt idx="53">
                  <c:v>97.075438714657452</c:v>
                </c:pt>
                <c:pt idx="54">
                  <c:v>96.576600685020168</c:v>
                </c:pt>
                <c:pt idx="55">
                  <c:v>96.908527494893548</c:v>
                </c:pt>
                <c:pt idx="56">
                  <c:v>96.689060309503247</c:v>
                </c:pt>
                <c:pt idx="57">
                  <c:v>97.191187491018837</c:v>
                </c:pt>
                <c:pt idx="58">
                  <c:v>96.718901870430031</c:v>
                </c:pt>
                <c:pt idx="59">
                  <c:v>97.383287197861208</c:v>
                </c:pt>
                <c:pt idx="60">
                  <c:v>97.49212402109039</c:v>
                </c:pt>
                <c:pt idx="61">
                  <c:v>97.900650011594522</c:v>
                </c:pt>
                <c:pt idx="62">
                  <c:v>97.89926239325564</c:v>
                </c:pt>
                <c:pt idx="63">
                  <c:v>99.378111826444055</c:v>
                </c:pt>
                <c:pt idx="64">
                  <c:v>100.1913916333654</c:v>
                </c:pt>
                <c:pt idx="65">
                  <c:v>99.621467419167729</c:v>
                </c:pt>
                <c:pt idx="66">
                  <c:v>99.290850189774957</c:v>
                </c:pt>
                <c:pt idx="67">
                  <c:v>98.813421809081589</c:v>
                </c:pt>
                <c:pt idx="68">
                  <c:v>97.546733785753887</c:v>
                </c:pt>
                <c:pt idx="69">
                  <c:v>97.522116070358621</c:v>
                </c:pt>
                <c:pt idx="70">
                  <c:v>98.007130931345998</c:v>
                </c:pt>
                <c:pt idx="71">
                  <c:v>98.101729785054843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'Reinsdorf (2009) - Pa calc 90'!$S$2:$S$73</c:f>
              <c:numCache>
                <c:formatCode>0.00</c:formatCode>
                <c:ptCount val="72"/>
                <c:pt idx="0">
                  <c:v>100</c:v>
                </c:pt>
                <c:pt idx="1">
                  <c:v>99.648577810866428</c:v>
                </c:pt>
                <c:pt idx="2">
                  <c:v>99.643565863720085</c:v>
                </c:pt>
                <c:pt idx="3">
                  <c:v>103.66539293592015</c:v>
                </c:pt>
                <c:pt idx="4">
                  <c:v>102.49748011398442</c:v>
                </c:pt>
                <c:pt idx="5">
                  <c:v>101.87581851590301</c:v>
                </c:pt>
                <c:pt idx="6">
                  <c:v>102.43959750008463</c:v>
                </c:pt>
                <c:pt idx="7">
                  <c:v>103.6844432608587</c:v>
                </c:pt>
                <c:pt idx="8">
                  <c:v>101.90973899030803</c:v>
                </c:pt>
                <c:pt idx="9">
                  <c:v>101.69499676479403</c:v>
                </c:pt>
                <c:pt idx="10">
                  <c:v>101.63382037978187</c:v>
                </c:pt>
                <c:pt idx="11">
                  <c:v>101.36791468820803</c:v>
                </c:pt>
                <c:pt idx="12">
                  <c:v>101.25912489060416</c:v>
                </c:pt>
                <c:pt idx="13">
                  <c:v>100.87092701460148</c:v>
                </c:pt>
                <c:pt idx="14">
                  <c:v>100.8100871920452</c:v>
                </c:pt>
                <c:pt idx="15">
                  <c:v>100.39964523148143</c:v>
                </c:pt>
                <c:pt idx="16">
                  <c:v>100.35660095291415</c:v>
                </c:pt>
                <c:pt idx="17">
                  <c:v>101.5354122062943</c:v>
                </c:pt>
                <c:pt idx="18">
                  <c:v>101.57019597282736</c:v>
                </c:pt>
                <c:pt idx="19">
                  <c:v>100.81679639243239</c:v>
                </c:pt>
                <c:pt idx="20">
                  <c:v>100.67598791851428</c:v>
                </c:pt>
                <c:pt idx="21">
                  <c:v>100.34749077314234</c:v>
                </c:pt>
                <c:pt idx="22">
                  <c:v>100.63953023544796</c:v>
                </c:pt>
                <c:pt idx="23">
                  <c:v>101.25800161228273</c:v>
                </c:pt>
                <c:pt idx="24">
                  <c:v>100.83131904870569</c:v>
                </c:pt>
                <c:pt idx="25">
                  <c:v>100.85206220763119</c:v>
                </c:pt>
                <c:pt idx="26">
                  <c:v>101.74753071919433</c:v>
                </c:pt>
                <c:pt idx="27">
                  <c:v>99.43116312195329</c:v>
                </c:pt>
                <c:pt idx="28">
                  <c:v>99.228855357218222</c:v>
                </c:pt>
                <c:pt idx="29">
                  <c:v>100.0008030195531</c:v>
                </c:pt>
                <c:pt idx="30">
                  <c:v>101.06311932824656</c:v>
                </c:pt>
                <c:pt idx="31">
                  <c:v>99.989199117820121</c:v>
                </c:pt>
                <c:pt idx="32">
                  <c:v>99.178232193147437</c:v>
                </c:pt>
                <c:pt idx="33">
                  <c:v>97.011155515644575</c:v>
                </c:pt>
                <c:pt idx="34">
                  <c:v>95.703769820601266</c:v>
                </c:pt>
                <c:pt idx="35">
                  <c:v>95.517495735848954</c:v>
                </c:pt>
                <c:pt idx="36">
                  <c:v>96.053056152294985</c:v>
                </c:pt>
                <c:pt idx="37">
                  <c:v>97.101680351114311</c:v>
                </c:pt>
                <c:pt idx="38">
                  <c:v>96.089915223137325</c:v>
                </c:pt>
                <c:pt idx="39">
                  <c:v>97.78435014472818</c:v>
                </c:pt>
                <c:pt idx="40">
                  <c:v>96.812553171825314</c:v>
                </c:pt>
                <c:pt idx="41">
                  <c:v>97.423331210755578</c:v>
                </c:pt>
                <c:pt idx="42">
                  <c:v>96.134066592021043</c:v>
                </c:pt>
                <c:pt idx="43">
                  <c:v>95.094642793137169</c:v>
                </c:pt>
                <c:pt idx="44">
                  <c:v>95.754577056260914</c:v>
                </c:pt>
                <c:pt idx="45">
                  <c:v>96.373038510403092</c:v>
                </c:pt>
                <c:pt idx="46">
                  <c:v>96.34387233654202</c:v>
                </c:pt>
                <c:pt idx="47">
                  <c:v>96.703044689609797</c:v>
                </c:pt>
                <c:pt idx="48">
                  <c:v>97.439825788696751</c:v>
                </c:pt>
                <c:pt idx="49">
                  <c:v>97.685783557269787</c:v>
                </c:pt>
                <c:pt idx="50">
                  <c:v>97.723389791933542</c:v>
                </c:pt>
                <c:pt idx="51">
                  <c:v>97.580572807276852</c:v>
                </c:pt>
                <c:pt idx="52">
                  <c:v>96.312934643011459</c:v>
                </c:pt>
                <c:pt idx="53">
                  <c:v>95.864307096431162</c:v>
                </c:pt>
                <c:pt idx="54">
                  <c:v>95.413140071949613</c:v>
                </c:pt>
                <c:pt idx="55">
                  <c:v>95.712871149140113</c:v>
                </c:pt>
                <c:pt idx="56">
                  <c:v>95.491091735226348</c:v>
                </c:pt>
                <c:pt idx="57">
                  <c:v>95.988776884190344</c:v>
                </c:pt>
                <c:pt idx="58">
                  <c:v>95.486102769617418</c:v>
                </c:pt>
                <c:pt idx="59">
                  <c:v>96.218233689355174</c:v>
                </c:pt>
                <c:pt idx="60">
                  <c:v>96.340092073466138</c:v>
                </c:pt>
                <c:pt idx="61">
                  <c:v>96.72338186598995</c:v>
                </c:pt>
                <c:pt idx="62">
                  <c:v>96.718633994168002</c:v>
                </c:pt>
                <c:pt idx="63">
                  <c:v>98.290909910968736</c:v>
                </c:pt>
                <c:pt idx="64">
                  <c:v>99.069094447800211</c:v>
                </c:pt>
                <c:pt idx="65">
                  <c:v>98.53061963650778</c:v>
                </c:pt>
                <c:pt idx="66">
                  <c:v>98.205861695223319</c:v>
                </c:pt>
                <c:pt idx="67">
                  <c:v>97.719112033974724</c:v>
                </c:pt>
                <c:pt idx="68">
                  <c:v>96.560624675945661</c:v>
                </c:pt>
                <c:pt idx="69">
                  <c:v>96.535504037409936</c:v>
                </c:pt>
                <c:pt idx="70">
                  <c:v>97.038389616582634</c:v>
                </c:pt>
                <c:pt idx="71">
                  <c:v>97.123426235116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11936"/>
        <c:axId val="271930112"/>
      </c:lineChart>
      <c:catAx>
        <c:axId val="2719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1930112"/>
        <c:crosses val="autoZero"/>
        <c:auto val="1"/>
        <c:lblAlgn val="ctr"/>
        <c:lblOffset val="100"/>
        <c:noMultiLvlLbl val="0"/>
      </c:catAx>
      <c:valAx>
        <c:axId val="271930112"/>
        <c:scaling>
          <c:orientation val="minMax"/>
          <c:min val="9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1911936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</c:numCache>
            </c:numRef>
          </c:cat>
          <c:val>
            <c:numRef>
              <c:f>'SNA 2008 - Pa calculado até 90'!$T$3:$T$72</c:f>
              <c:numCache>
                <c:formatCode>0.00%</c:formatCode>
                <c:ptCount val="70"/>
                <c:pt idx="0">
                  <c:v>-3.5031661600503083E-3</c:v>
                </c:pt>
                <c:pt idx="1">
                  <c:v>-5.0293694033753944E-5</c:v>
                </c:pt>
                <c:pt idx="2">
                  <c:v>4.1555075523255214E-2</c:v>
                </c:pt>
                <c:pt idx="3">
                  <c:v>-1.111881006728177E-2</c:v>
                </c:pt>
                <c:pt idx="4">
                  <c:v>-6.0002144343297426E-3</c:v>
                </c:pt>
                <c:pt idx="5">
                  <c:v>5.5639953531305686E-3</c:v>
                </c:pt>
                <c:pt idx="6">
                  <c:v>1.2309751087709042E-2</c:v>
                </c:pt>
                <c:pt idx="7">
                  <c:v>-1.6874528298588487E-2</c:v>
                </c:pt>
                <c:pt idx="8">
                  <c:v>-2.1028503593283343E-3</c:v>
                </c:pt>
                <c:pt idx="9">
                  <c:v>-6.0076920095997188E-4</c:v>
                </c:pt>
                <c:pt idx="10">
                  <c:v>-2.6090815581786275E-3</c:v>
                </c:pt>
                <c:pt idx="11">
                  <c:v>-1.0707931140852001E-3</c:v>
                </c:pt>
                <c:pt idx="12">
                  <c:v>-3.8140094955820825E-3</c:v>
                </c:pt>
                <c:pt idx="13">
                  <c:v>-6.0277672157071915E-4</c:v>
                </c:pt>
                <c:pt idx="14">
                  <c:v>-4.0465522763065698E-3</c:v>
                </c:pt>
                <c:pt idx="15">
                  <c:v>-4.2848400180495183E-4</c:v>
                </c:pt>
                <c:pt idx="16">
                  <c:v>1.1847135292057054E-2</c:v>
                </c:pt>
                <c:pt idx="17">
                  <c:v>3.4239041623118638E-4</c:v>
                </c:pt>
                <c:pt idx="18">
                  <c:v>-7.370274101721086E-3</c:v>
                </c:pt>
                <c:pt idx="19">
                  <c:v>-1.394690278910482E-3</c:v>
                </c:pt>
                <c:pt idx="20">
                  <c:v>-3.249988663683423E-3</c:v>
                </c:pt>
                <c:pt idx="21">
                  <c:v>2.9188086794424972E-3</c:v>
                </c:pt>
                <c:pt idx="22">
                  <c:v>6.1878777412922581E-3</c:v>
                </c:pt>
                <c:pt idx="23">
                  <c:v>-4.1884847045391416E-3</c:v>
                </c:pt>
                <c:pt idx="24">
                  <c:v>2.0579987356517115E-4</c:v>
                </c:pt>
                <c:pt idx="25">
                  <c:v>8.9767188025742239E-3</c:v>
                </c:pt>
                <c:pt idx="26">
                  <c:v>-2.2056695836614959E-2</c:v>
                </c:pt>
                <c:pt idx="27">
                  <c:v>-2.0193073828504993E-3</c:v>
                </c:pt>
                <c:pt idx="28">
                  <c:v>7.875195338767238E-3</c:v>
                </c:pt>
                <c:pt idx="29">
                  <c:v>1.0756182016044891E-2</c:v>
                </c:pt>
                <c:pt idx="30">
                  <c:v>-1.0480218606102931E-2</c:v>
                </c:pt>
                <c:pt idx="31">
                  <c:v>-8.0296743317649355E-3</c:v>
                </c:pt>
                <c:pt idx="32">
                  <c:v>-2.1280047085916465E-2</c:v>
                </c:pt>
                <c:pt idx="33">
                  <c:v>-1.3288974648123064E-2</c:v>
                </c:pt>
                <c:pt idx="34">
                  <c:v>-1.9418352473953293E-3</c:v>
                </c:pt>
                <c:pt idx="35">
                  <c:v>5.6382739824807349E-3</c:v>
                </c:pt>
                <c:pt idx="36">
                  <c:v>1.101276058479006E-2</c:v>
                </c:pt>
                <c:pt idx="37">
                  <c:v>-1.0325109109804442E-2</c:v>
                </c:pt>
                <c:pt idx="38">
                  <c:v>1.7718295303456255E-2</c:v>
                </c:pt>
                <c:pt idx="39">
                  <c:v>-9.8960278537915114E-3</c:v>
                </c:pt>
                <c:pt idx="40">
                  <c:v>6.3074218575303043E-3</c:v>
                </c:pt>
                <c:pt idx="41">
                  <c:v>-1.307274728987029E-2</c:v>
                </c:pt>
                <c:pt idx="42">
                  <c:v>-1.0714252611117914E-2</c:v>
                </c:pt>
                <c:pt idx="43">
                  <c:v>6.9822600285123215E-3</c:v>
                </c:pt>
                <c:pt idx="44">
                  <c:v>6.4905340566476788E-3</c:v>
                </c:pt>
                <c:pt idx="45">
                  <c:v>-3.0279114407072427E-4</c:v>
                </c:pt>
                <c:pt idx="46">
                  <c:v>3.7412058049410835E-3</c:v>
                </c:pt>
                <c:pt idx="47">
                  <c:v>7.6827925273388331E-3</c:v>
                </c:pt>
                <c:pt idx="48">
                  <c:v>2.5308569284681059E-3</c:v>
                </c:pt>
                <c:pt idx="49">
                  <c:v>3.8451749273815672E-4</c:v>
                </c:pt>
                <c:pt idx="50">
                  <c:v>-1.473988707842433E-3</c:v>
                </c:pt>
                <c:pt idx="51">
                  <c:v>-1.293848877615944E-2</c:v>
                </c:pt>
                <c:pt idx="52">
                  <c:v>-4.5982020716743843E-3</c:v>
                </c:pt>
                <c:pt idx="53">
                  <c:v>-4.6834811128544374E-3</c:v>
                </c:pt>
                <c:pt idx="54">
                  <c:v>3.1509678270025265E-3</c:v>
                </c:pt>
                <c:pt idx="55">
                  <c:v>-2.3121981963677429E-3</c:v>
                </c:pt>
                <c:pt idx="56">
                  <c:v>5.233443764312451E-3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1.654732273419901E-2</c:v>
                </c:pt>
                <c:pt idx="63">
                  <c:v>7.9849853780802338E-3</c:v>
                </c:pt>
                <c:pt idx="64">
                  <c:v>-5.4034292721450994E-3</c:v>
                </c:pt>
                <c:pt idx="65">
                  <c:v>-3.2835221809013326E-3</c:v>
                </c:pt>
                <c:pt idx="66">
                  <c:v>-4.9252355695807992E-3</c:v>
                </c:pt>
                <c:pt idx="67">
                  <c:v>-1.1706360075819822E-2</c:v>
                </c:pt>
                <c:pt idx="68">
                  <c:v>-2.6008650030684421E-4</c:v>
                </c:pt>
                <c:pt idx="69">
                  <c:v>5.2348056142541566E-3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</c:numCache>
            </c:numRef>
          </c:cat>
          <c:val>
            <c:numRef>
              <c:f>'Kohli (2008) t - Pa calc até 90'!$P$4:$P$74</c:f>
              <c:numCache>
                <c:formatCode>0.0%</c:formatCode>
                <c:ptCount val="71"/>
                <c:pt idx="0">
                  <c:v>-3.4821070299446699E-3</c:v>
                </c:pt>
                <c:pt idx="1">
                  <c:v>-4.9303111785969911E-5</c:v>
                </c:pt>
                <c:pt idx="2">
                  <c:v>4.5233901420094424E-2</c:v>
                </c:pt>
                <c:pt idx="3">
                  <c:v>-1.164238192037037E-2</c:v>
                </c:pt>
                <c:pt idx="4">
                  <c:v>-5.6146046058902499E-3</c:v>
                </c:pt>
                <c:pt idx="5">
                  <c:v>7.8494633360988164E-3</c:v>
                </c:pt>
                <c:pt idx="6">
                  <c:v>1.5598119516677222E-2</c:v>
                </c:pt>
                <c:pt idx="7">
                  <c:v>-1.5813299414449755E-2</c:v>
                </c:pt>
                <c:pt idx="8">
                  <c:v>-1.9159445438692302E-3</c:v>
                </c:pt>
                <c:pt idx="9">
                  <c:v>-5.5161871893272263E-4</c:v>
                </c:pt>
                <c:pt idx="10">
                  <c:v>-3.5252925545827818E-3</c:v>
                </c:pt>
                <c:pt idx="11">
                  <c:v>-6.6060307976834043E-4</c:v>
                </c:pt>
                <c:pt idx="12">
                  <c:v>-3.9227716368668286E-3</c:v>
                </c:pt>
                <c:pt idx="13">
                  <c:v>-6.4865350703779967E-4</c:v>
                </c:pt>
                <c:pt idx="14">
                  <c:v>-3.6376643690433363E-3</c:v>
                </c:pt>
                <c:pt idx="15">
                  <c:v>-3.1647729205419584E-4</c:v>
                </c:pt>
                <c:pt idx="16">
                  <c:v>1.4454513184662288E-2</c:v>
                </c:pt>
                <c:pt idx="17">
                  <c:v>3.3447001573572166E-4</c:v>
                </c:pt>
                <c:pt idx="18">
                  <c:v>-6.3333617483096738E-3</c:v>
                </c:pt>
                <c:pt idx="19">
                  <c:v>-1.3365562457618996E-3</c:v>
                </c:pt>
                <c:pt idx="20">
                  <c:v>-3.315253072281199E-3</c:v>
                </c:pt>
                <c:pt idx="21">
                  <c:v>3.0827797470460716E-3</c:v>
                </c:pt>
                <c:pt idx="22">
                  <c:v>6.6024486748141875E-3</c:v>
                </c:pt>
                <c:pt idx="23">
                  <c:v>-4.1613681024001981E-3</c:v>
                </c:pt>
                <c:pt idx="24">
                  <c:v>2.0813063347446814E-4</c:v>
                </c:pt>
                <c:pt idx="25">
                  <c:v>9.1670991121086676E-3</c:v>
                </c:pt>
                <c:pt idx="26">
                  <c:v>-2.4576843466260767E-2</c:v>
                </c:pt>
                <c:pt idx="27">
                  <c:v>-1.8258875114618434E-3</c:v>
                </c:pt>
                <c:pt idx="28">
                  <c:v>8.1101270788337398E-3</c:v>
                </c:pt>
                <c:pt idx="29">
                  <c:v>1.1357151542067623E-2</c:v>
                </c:pt>
                <c:pt idx="30">
                  <c:v>-9.6864013660485915E-3</c:v>
                </c:pt>
                <c:pt idx="31">
                  <c:v>-8.8045412288800806E-3</c:v>
                </c:pt>
                <c:pt idx="32">
                  <c:v>-2.553220155433511E-2</c:v>
                </c:pt>
                <c:pt idx="33">
                  <c:v>-1.1909185736173722E-2</c:v>
                </c:pt>
                <c:pt idx="34">
                  <c:v>-1.7715852016388922E-3</c:v>
                </c:pt>
                <c:pt idx="35">
                  <c:v>6.3140783100348319E-3</c:v>
                </c:pt>
                <c:pt idx="36">
                  <c:v>1.1653482657246972E-2</c:v>
                </c:pt>
                <c:pt idx="37">
                  <c:v>-9.6471389903909355E-3</c:v>
                </c:pt>
                <c:pt idx="38">
                  <c:v>1.4167833564291188E-2</c:v>
                </c:pt>
                <c:pt idx="39">
                  <c:v>-9.7540763063023173E-3</c:v>
                </c:pt>
                <c:pt idx="40">
                  <c:v>6.2632199569647717E-3</c:v>
                </c:pt>
                <c:pt idx="41">
                  <c:v>-1.130309607570501E-2</c:v>
                </c:pt>
                <c:pt idx="42">
                  <c:v>-9.4222039487612541E-3</c:v>
                </c:pt>
                <c:pt idx="43">
                  <c:v>7.5342037520063077E-3</c:v>
                </c:pt>
                <c:pt idx="44">
                  <c:v>6.7457104546604363E-3</c:v>
                </c:pt>
                <c:pt idx="45">
                  <c:v>-3.4456432837082218E-4</c:v>
                </c:pt>
                <c:pt idx="46">
                  <c:v>3.3707911982692185E-3</c:v>
                </c:pt>
                <c:pt idx="47">
                  <c:v>6.7245450634008108E-3</c:v>
                </c:pt>
                <c:pt idx="48">
                  <c:v>2.3901515756907799E-3</c:v>
                </c:pt>
                <c:pt idx="49">
                  <c:v>3.8651151172186538E-4</c:v>
                </c:pt>
                <c:pt idx="50">
                  <c:v>-1.432179044043802E-3</c:v>
                </c:pt>
                <c:pt idx="51">
                  <c:v>-1.654416486014576E-2</c:v>
                </c:pt>
                <c:pt idx="52">
                  <c:v>-4.6199322206570415E-3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1.5105828144526434E-2</c:v>
                </c:pt>
                <c:pt idx="63">
                  <c:v>8.1836914786796999E-3</c:v>
                </c:pt>
                <c:pt idx="64">
                  <c:v>-5.6883551062272275E-3</c:v>
                </c:pt>
                <c:pt idx="65">
                  <c:v>-3.3187347863655736E-3</c:v>
                </c:pt>
                <c:pt idx="66">
                  <c:v>-4.8083824418952981E-3</c:v>
                </c:pt>
                <c:pt idx="67">
                  <c:v>-1.2818987543767979E-2</c:v>
                </c:pt>
                <c:pt idx="68">
                  <c:v>-2.5236842321485486E-4</c:v>
                </c:pt>
                <c:pt idx="69">
                  <c:v>4.9733832747995699E-3</c:v>
                </c:pt>
                <c:pt idx="70">
                  <c:v>9.6522419144284832E-4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</c:numCache>
            </c:numRef>
          </c:cat>
          <c:val>
            <c:numRef>
              <c:f>'Reinsdorf (2009) - Pa calc 90'!$Q$3:$Q$73</c:f>
              <c:numCache>
                <c:formatCode>0.00%</c:formatCode>
                <c:ptCount val="71"/>
                <c:pt idx="0">
                  <c:v>-3.5142218913356464E-3</c:v>
                </c:pt>
                <c:pt idx="1">
                  <c:v>-5.0296223553182375E-5</c:v>
                </c:pt>
                <c:pt idx="2">
                  <c:v>4.0362135149806098E-2</c:v>
                </c:pt>
                <c:pt idx="3">
                  <c:v>-1.126617850817069E-2</c:v>
                </c:pt>
                <c:pt idx="4">
                  <c:v>-6.0651403077430386E-3</c:v>
                </c:pt>
                <c:pt idx="5">
                  <c:v>5.5339823757453088E-3</c:v>
                </c:pt>
                <c:pt idx="6">
                  <c:v>1.2151997773839759E-2</c:v>
                </c:pt>
                <c:pt idx="7">
                  <c:v>-1.7116398706850392E-2</c:v>
                </c:pt>
                <c:pt idx="8">
                  <c:v>-2.1071806055201789E-3</c:v>
                </c:pt>
                <c:pt idx="9">
                  <c:v>-6.0156730378447089E-4</c:v>
                </c:pt>
                <c:pt idx="10">
                  <c:v>-2.6163110919200745E-3</c:v>
                </c:pt>
                <c:pt idx="11">
                  <c:v>-1.0732172792396824E-3</c:v>
                </c:pt>
                <c:pt idx="12">
                  <c:v>-3.833707593484172E-3</c:v>
                </c:pt>
                <c:pt idx="13">
                  <c:v>-6.0314527046505554E-4</c:v>
                </c:pt>
                <c:pt idx="14">
                  <c:v>-4.0714374126259263E-3</c:v>
                </c:pt>
                <c:pt idx="15">
                  <c:v>-4.2872938911319596E-4</c:v>
                </c:pt>
                <c:pt idx="16">
                  <c:v>1.1746225382157229E-2</c:v>
                </c:pt>
                <c:pt idx="17">
                  <c:v>3.4257768572791997E-4</c:v>
                </c:pt>
                <c:pt idx="18">
                  <c:v>-7.4175261077227906E-3</c:v>
                </c:pt>
                <c:pt idx="19">
                  <c:v>-1.3966767340038802E-3</c:v>
                </c:pt>
                <c:pt idx="20">
                  <c:v>-3.2629145455996978E-3</c:v>
                </c:pt>
                <c:pt idx="21">
                  <c:v>2.9102816628055819E-3</c:v>
                </c:pt>
                <c:pt idx="22">
                  <c:v>6.1454120005116526E-3</c:v>
                </c:pt>
                <c:pt idx="23">
                  <c:v>-4.213815765501578E-3</c:v>
                </c:pt>
                <c:pt idx="24">
                  <c:v>2.0572138816783169E-4</c:v>
                </c:pt>
                <c:pt idx="25">
                  <c:v>8.8790302544292776E-3</c:v>
                </c:pt>
                <c:pt idx="26">
                  <c:v>-2.2765835994917757E-2</c:v>
                </c:pt>
                <c:pt idx="27">
                  <c:v>-2.0346514953962194E-3</c:v>
                </c:pt>
                <c:pt idx="28">
                  <c:v>7.7794675707576356E-3</c:v>
                </c:pt>
                <c:pt idx="29">
                  <c:v>1.0623077781542841E-2</c:v>
                </c:pt>
                <c:pt idx="30">
                  <c:v>-1.0626232571927706E-2</c:v>
                </c:pt>
                <c:pt idx="31">
                  <c:v>-8.1105452571641409E-3</c:v>
                </c:pt>
                <c:pt idx="32">
                  <c:v>-2.1850325717467214E-2</c:v>
                </c:pt>
                <c:pt idx="33">
                  <c:v>-1.3476653154929861E-2</c:v>
                </c:pt>
                <c:pt idx="34">
                  <c:v>-1.9463609960348139E-3</c:v>
                </c:pt>
                <c:pt idx="35">
                  <c:v>5.6069352773560378E-3</c:v>
                </c:pt>
                <c:pt idx="36">
                  <c:v>1.0917135183670698E-2</c:v>
                </c:pt>
                <c:pt idx="37">
                  <c:v>-1.0419645924957283E-2</c:v>
                </c:pt>
                <c:pt idx="38">
                  <c:v>1.7633847606755536E-2</c:v>
                </c:pt>
                <c:pt idx="39">
                  <c:v>-9.9381646599330867E-3</c:v>
                </c:pt>
                <c:pt idx="40">
                  <c:v>6.3088723406172983E-3</c:v>
                </c:pt>
                <c:pt idx="41">
                  <c:v>-1.3233633080616805E-2</c:v>
                </c:pt>
                <c:pt idx="42">
                  <c:v>-1.0812231664920933E-2</c:v>
                </c:pt>
                <c:pt idx="43">
                  <c:v>6.9397627851584013E-3</c:v>
                </c:pt>
                <c:pt idx="44">
                  <c:v>6.4588187129560951E-3</c:v>
                </c:pt>
                <c:pt idx="45">
                  <c:v>-3.0263831370139953E-4</c:v>
                </c:pt>
                <c:pt idx="46">
                  <c:v>3.7280248796015348E-3</c:v>
                </c:pt>
                <c:pt idx="47">
                  <c:v>7.6190062210741635E-3</c:v>
                </c:pt>
                <c:pt idx="48">
                  <c:v>2.5242016452943399E-3</c:v>
                </c:pt>
                <c:pt idx="49">
                  <c:v>3.8497141850451046E-4</c:v>
                </c:pt>
                <c:pt idx="50">
                  <c:v>-1.461441165321467E-3</c:v>
                </c:pt>
                <c:pt idx="51">
                  <c:v>-1.2990681728923575E-2</c:v>
                </c:pt>
                <c:pt idx="52">
                  <c:v>-4.6580196963487627E-3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1.6256184065787639E-2</c:v>
                </c:pt>
                <c:pt idx="63">
                  <c:v>7.9171567089606123E-3</c:v>
                </c:pt>
                <c:pt idx="64">
                  <c:v>-5.4353460510951452E-3</c:v>
                </c:pt>
                <c:pt idx="65">
                  <c:v>-3.2960103415824254E-3</c:v>
                </c:pt>
                <c:pt idx="66">
                  <c:v>-4.9564216722541203E-3</c:v>
                </c:pt>
                <c:pt idx="67">
                  <c:v>-1.1855279217296713E-2</c:v>
                </c:pt>
                <c:pt idx="68">
                  <c:v>-2.6015405989791694E-4</c:v>
                </c:pt>
                <c:pt idx="69">
                  <c:v>5.2093329204332892E-3</c:v>
                </c:pt>
                <c:pt idx="70">
                  <c:v>8.763193502010283E-4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219520"/>
        <c:axId val="272221312"/>
      </c:lineChart>
      <c:catAx>
        <c:axId val="2722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272221312"/>
        <c:crosses val="autoZero"/>
        <c:auto val="1"/>
        <c:lblAlgn val="ctr"/>
        <c:lblOffset val="100"/>
        <c:tickLblSkip val="3"/>
        <c:noMultiLvlLbl val="0"/>
      </c:catAx>
      <c:valAx>
        <c:axId val="272221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2219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harmônica'!$M$2</c:f>
              <c:strCache>
                <c:ptCount val="1"/>
                <c:pt idx="0">
                  <c:v>Pa calculado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harmônica'!$M$4:$M$46</c:f>
              <c:numCache>
                <c:formatCode>0.00</c:formatCode>
                <c:ptCount val="43"/>
                <c:pt idx="0">
                  <c:v>1.0628891673399028</c:v>
                </c:pt>
                <c:pt idx="1">
                  <c:v>1.0830119678510381</c:v>
                </c:pt>
                <c:pt idx="2">
                  <c:v>1.0461381464957484</c:v>
                </c:pt>
                <c:pt idx="3">
                  <c:v>1.1944788734797256</c:v>
                </c:pt>
                <c:pt idx="4">
                  <c:v>1.1026385374649379</c:v>
                </c:pt>
                <c:pt idx="5">
                  <c:v>1.1334455025952017</c:v>
                </c:pt>
                <c:pt idx="6">
                  <c:v>1.2565132442222398</c:v>
                </c:pt>
                <c:pt idx="7">
                  <c:v>1.1347702063861964</c:v>
                </c:pt>
                <c:pt idx="8">
                  <c:v>1.2299127226441728</c:v>
                </c:pt>
                <c:pt idx="9">
                  <c:v>1.1282578895741959</c:v>
                </c:pt>
                <c:pt idx="10">
                  <c:v>1.1265819405524524</c:v>
                </c:pt>
                <c:pt idx="11">
                  <c:v>1.3600211282758425</c:v>
                </c:pt>
                <c:pt idx="12">
                  <c:v>1.2589578973372593</c:v>
                </c:pt>
                <c:pt idx="13">
                  <c:v>1.3469899724946248</c:v>
                </c:pt>
                <c:pt idx="14">
                  <c:v>1.5085991995926729</c:v>
                </c:pt>
                <c:pt idx="15">
                  <c:v>1.7849391364357006</c:v>
                </c:pt>
                <c:pt idx="16">
                  <c:v>1.8731452550225991</c:v>
                </c:pt>
                <c:pt idx="17">
                  <c:v>1.5887617950484907</c:v>
                </c:pt>
                <c:pt idx="18">
                  <c:v>1.3895960913543242</c:v>
                </c:pt>
                <c:pt idx="19">
                  <c:v>1.2670550378023464</c:v>
                </c:pt>
                <c:pt idx="20">
                  <c:v>1.2711930272299401</c:v>
                </c:pt>
                <c:pt idx="21">
                  <c:v>1.197022375091193</c:v>
                </c:pt>
                <c:pt idx="22">
                  <c:v>1.1554016320162659</c:v>
                </c:pt>
                <c:pt idx="23">
                  <c:v>1.1988672881329989</c:v>
                </c:pt>
                <c:pt idx="24">
                  <c:v>1.1984242817274016</c:v>
                </c:pt>
                <c:pt idx="25">
                  <c:v>1.2842749914637941</c:v>
                </c:pt>
                <c:pt idx="26">
                  <c:v>1.3764177783608909</c:v>
                </c:pt>
                <c:pt idx="27">
                  <c:v>1.3420042865448811</c:v>
                </c:pt>
                <c:pt idx="28">
                  <c:v>1.4010030672839906</c:v>
                </c:pt>
                <c:pt idx="29">
                  <c:v>1.4385077115264304</c:v>
                </c:pt>
                <c:pt idx="30">
                  <c:v>1.3969160983308053</c:v>
                </c:pt>
                <c:pt idx="31">
                  <c:v>1.5561550182308985</c:v>
                </c:pt>
                <c:pt idx="32">
                  <c:v>1.9631963570745665</c:v>
                </c:pt>
                <c:pt idx="33">
                  <c:v>2.0322958999019956</c:v>
                </c:pt>
                <c:pt idx="34">
                  <c:v>2.0142552994021101</c:v>
                </c:pt>
                <c:pt idx="35">
                  <c:v>2.3018619223786621</c:v>
                </c:pt>
                <c:pt idx="36">
                  <c:v>2.9845348535381424</c:v>
                </c:pt>
                <c:pt idx="37">
                  <c:v>3.5217995559360014</c:v>
                </c:pt>
                <c:pt idx="38">
                  <c:v>2.4484115048298509</c:v>
                </c:pt>
                <c:pt idx="39">
                  <c:v>3.0926924572718568</c:v>
                </c:pt>
                <c:pt idx="40">
                  <c:v>7.2338875217729575</c:v>
                </c:pt>
                <c:pt idx="41">
                  <c:v>14.230270828759314</c:v>
                </c:pt>
                <c:pt idx="42">
                  <c:v>28.677623530558023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8-461C-9FFE-10BB4D58B978}"/>
            </c:ext>
          </c:extLst>
        </c:ser>
        <c:ser>
          <c:idx val="1"/>
          <c:order val="1"/>
          <c:tx>
            <c:strRef>
              <c:f>'Anual_1947-1989 (ref1987)'!$AF$3</c:f>
              <c:strCache>
                <c:ptCount val="1"/>
                <c:pt idx="0">
                  <c:v>Pa - IPC-RJ Ponta a Ponta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'Anual_1947-1989 (ref1987)'!$AF$5:$AF$47</c:f>
              <c:numCache>
                <c:formatCode>0.00</c:formatCode>
                <c:ptCount val="43"/>
                <c:pt idx="0">
                  <c:v>1.0339724769794301</c:v>
                </c:pt>
                <c:pt idx="1">
                  <c:v>1.0596574784322546</c:v>
                </c:pt>
                <c:pt idx="2">
                  <c:v>1.1116248009812979</c:v>
                </c:pt>
                <c:pt idx="3">
                  <c:v>1.1080723888850601</c:v>
                </c:pt>
                <c:pt idx="4">
                  <c:v>1.2082920306863689</c:v>
                </c:pt>
                <c:pt idx="5">
                  <c:v>1.1674839807849711</c:v>
                </c:pt>
                <c:pt idx="6">
                  <c:v>1.2624212402125479</c:v>
                </c:pt>
                <c:pt idx="7">
                  <c:v>1.1906874900259501</c:v>
                </c:pt>
                <c:pt idx="8">
                  <c:v>1.2169457514512241</c:v>
                </c:pt>
                <c:pt idx="9">
                  <c:v>1.125095731677515</c:v>
                </c:pt>
                <c:pt idx="10">
                  <c:v>1.1815709580817719</c:v>
                </c:pt>
                <c:pt idx="11">
                  <c:v>1.5205754991158069</c:v>
                </c:pt>
                <c:pt idx="12">
                  <c:v>1.238076941465325</c:v>
                </c:pt>
                <c:pt idx="13">
                  <c:v>1.431519844050585</c:v>
                </c:pt>
                <c:pt idx="14">
                  <c:v>1.551521070039223</c:v>
                </c:pt>
                <c:pt idx="15">
                  <c:v>1.805919400977946</c:v>
                </c:pt>
                <c:pt idx="16">
                  <c:v>1.8658537068973879</c:v>
                </c:pt>
                <c:pt idx="17">
                  <c:v>1.453839775081657</c:v>
                </c:pt>
                <c:pt idx="18">
                  <c:v>1.4119129008915059</c:v>
                </c:pt>
                <c:pt idx="19">
                  <c:v>1.244776153744384</c:v>
                </c:pt>
                <c:pt idx="20">
                  <c:v>1.240607928074136</c:v>
                </c:pt>
                <c:pt idx="21">
                  <c:v>1.241623685179964</c:v>
                </c:pt>
                <c:pt idx="22">
                  <c:v>1.209528146624163</c:v>
                </c:pt>
                <c:pt idx="23">
                  <c:v>1.181085371298179</c:v>
                </c:pt>
                <c:pt idx="24">
                  <c:v>1.1402171402171399</c:v>
                </c:pt>
                <c:pt idx="25">
                  <c:v>1.1370266686312069</c:v>
                </c:pt>
                <c:pt idx="26">
                  <c:v>1.3383115200207329</c:v>
                </c:pt>
                <c:pt idx="27">
                  <c:v>1.3120960518990099</c:v>
                </c:pt>
                <c:pt idx="28">
                  <c:v>1.4483063980518041</c:v>
                </c:pt>
                <c:pt idx="29">
                  <c:v>1.4311181595842251</c:v>
                </c:pt>
                <c:pt idx="30">
                  <c:v>1.381433664000854</c:v>
                </c:pt>
                <c:pt idx="31">
                  <c:v>1.759323333462198</c:v>
                </c:pt>
                <c:pt idx="32">
                  <c:v>1.8635325699824761</c:v>
                </c:pt>
                <c:pt idx="33">
                  <c:v>2.0058918497715901</c:v>
                </c:pt>
                <c:pt idx="34">
                  <c:v>2.01813799691381</c:v>
                </c:pt>
                <c:pt idx="35">
                  <c:v>2.7787867445553402</c:v>
                </c:pt>
                <c:pt idx="36">
                  <c:v>3.0870303917594897</c:v>
                </c:pt>
                <c:pt idx="37">
                  <c:v>3.4851158027641902</c:v>
                </c:pt>
                <c:pt idx="38">
                  <c:v>1.6353048064603608</c:v>
                </c:pt>
                <c:pt idx="39">
                  <c:v>5.3230256536800402</c:v>
                </c:pt>
                <c:pt idx="40">
                  <c:v>11.0641175477493</c:v>
                </c:pt>
                <c:pt idx="41">
                  <c:v>18.591562594314301</c:v>
                </c:pt>
                <c:pt idx="42">
                  <c:v>17.510100000000001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8-461C-9FFE-10BB4D58B978}"/>
            </c:ext>
          </c:extLst>
        </c:ser>
        <c:ser>
          <c:idx val="2"/>
          <c:order val="2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harmônica'!$R$4:$R$46</c:f>
              <c:numCache>
                <c:formatCode>0.00</c:formatCode>
                <c:ptCount val="43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8-461C-9FFE-10BB4D58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14560"/>
        <c:axId val="269716096"/>
      </c:lineChart>
      <c:catAx>
        <c:axId val="26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716096"/>
        <c:crosses val="autoZero"/>
        <c:auto val="1"/>
        <c:lblAlgn val="ctr"/>
        <c:lblOffset val="100"/>
        <c:noMultiLvlLbl val="0"/>
      </c:catAx>
      <c:valAx>
        <c:axId val="269716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971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'Cálculo Pa média harmônica'!$R$4:$R$74</c:f>
              <c:numCache>
                <c:formatCode>0.00</c:formatCode>
                <c:ptCount val="71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  <c:pt idx="43">
                  <c:v>5.3315296932903751</c:v>
                </c:pt>
                <c:pt idx="44">
                  <c:v>11.011219193869758</c:v>
                </c:pt>
                <c:pt idx="45">
                  <c:v>22.049485536623287</c:v>
                </c:pt>
                <c:pt idx="46">
                  <c:v>27.360925620499721</c:v>
                </c:pt>
                <c:pt idx="47">
                  <c:v>1.8216200992337623</c:v>
                </c:pt>
                <c:pt idx="48">
                  <c:v>1.1940510554319226</c:v>
                </c:pt>
                <c:pt idx="49">
                  <c:v>1.0791978922125716</c:v>
                </c:pt>
                <c:pt idx="50">
                  <c:v>1.0545836490202307</c:v>
                </c:pt>
                <c:pt idx="51">
                  <c:v>1.0552314757572396</c:v>
                </c:pt>
                <c:pt idx="52">
                  <c:v>1.0794058579377539</c:v>
                </c:pt>
                <c:pt idx="53">
                  <c:v>1.0693679874570918</c:v>
                </c:pt>
                <c:pt idx="54">
                  <c:v>1.0821858945415599</c:v>
                </c:pt>
                <c:pt idx="55">
                  <c:v>1.1479416907185522</c:v>
                </c:pt>
                <c:pt idx="56">
                  <c:v>1.0634008830591688</c:v>
                </c:pt>
                <c:pt idx="57">
                  <c:v>1.060220796633313</c:v>
                </c:pt>
                <c:pt idx="58">
                  <c:v>1.0356491005439612</c:v>
                </c:pt>
                <c:pt idx="59">
                  <c:v>1.0344020465722463</c:v>
                </c:pt>
                <c:pt idx="60">
                  <c:v>1.0545009158006129</c:v>
                </c:pt>
                <c:pt idx="61">
                  <c:v>1.05235382056754</c:v>
                </c:pt>
                <c:pt idx="62">
                  <c:v>1.051082292740489</c:v>
                </c:pt>
                <c:pt idx="63">
                  <c:v>1.0677085789072054</c:v>
                </c:pt>
                <c:pt idx="64">
                  <c:v>1.0671420958241207</c:v>
                </c:pt>
                <c:pt idx="65">
                  <c:v>1.0638162170088861</c:v>
                </c:pt>
                <c:pt idx="66">
                  <c:v>1.0803280004154294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F-4A15-B021-375FEBA3941D}"/>
            </c:ext>
          </c:extLst>
        </c:ser>
        <c:ser>
          <c:idx val="1"/>
          <c:order val="1"/>
          <c:tx>
            <c:strRef>
              <c:f>'Cálculo Pa média harmônica'!$M$2</c:f>
              <c:strCache>
                <c:ptCount val="1"/>
                <c:pt idx="0">
                  <c:v>Pa calculado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'Cálculo Pa média harmônica'!$M$4:$M$74</c:f>
              <c:numCache>
                <c:formatCode>0.00</c:formatCode>
                <c:ptCount val="71"/>
                <c:pt idx="0">
                  <c:v>1.0628891673399028</c:v>
                </c:pt>
                <c:pt idx="1">
                  <c:v>1.0830119678510381</c:v>
                </c:pt>
                <c:pt idx="2">
                  <c:v>1.0461381464957484</c:v>
                </c:pt>
                <c:pt idx="3">
                  <c:v>1.1944788734797256</c:v>
                </c:pt>
                <c:pt idx="4">
                  <c:v>1.1026385374649379</c:v>
                </c:pt>
                <c:pt idx="5">
                  <c:v>1.1334455025952017</c:v>
                </c:pt>
                <c:pt idx="6">
                  <c:v>1.2565132442222398</c:v>
                </c:pt>
                <c:pt idx="7">
                  <c:v>1.1347702063861964</c:v>
                </c:pt>
                <c:pt idx="8">
                  <c:v>1.2299127226441728</c:v>
                </c:pt>
                <c:pt idx="9">
                  <c:v>1.1282578895741959</c:v>
                </c:pt>
                <c:pt idx="10">
                  <c:v>1.1265819405524524</c:v>
                </c:pt>
                <c:pt idx="11">
                  <c:v>1.3600211282758425</c:v>
                </c:pt>
                <c:pt idx="12">
                  <c:v>1.2589578973372593</c:v>
                </c:pt>
                <c:pt idx="13">
                  <c:v>1.3469899724946248</c:v>
                </c:pt>
                <c:pt idx="14">
                  <c:v>1.5085991995926729</c:v>
                </c:pt>
                <c:pt idx="15">
                  <c:v>1.7849391364357006</c:v>
                </c:pt>
                <c:pt idx="16">
                  <c:v>1.8731452550225991</c:v>
                </c:pt>
                <c:pt idx="17">
                  <c:v>1.5887617950484907</c:v>
                </c:pt>
                <c:pt idx="18">
                  <c:v>1.3895960913543242</c:v>
                </c:pt>
                <c:pt idx="19">
                  <c:v>1.2670550378023464</c:v>
                </c:pt>
                <c:pt idx="20">
                  <c:v>1.2711930272299401</c:v>
                </c:pt>
                <c:pt idx="21">
                  <c:v>1.197022375091193</c:v>
                </c:pt>
                <c:pt idx="22">
                  <c:v>1.1554016320162659</c:v>
                </c:pt>
                <c:pt idx="23">
                  <c:v>1.1988672881329989</c:v>
                </c:pt>
                <c:pt idx="24">
                  <c:v>1.1984242817274016</c:v>
                </c:pt>
                <c:pt idx="25">
                  <c:v>1.2842749914637941</c:v>
                </c:pt>
                <c:pt idx="26">
                  <c:v>1.3764177783608909</c:v>
                </c:pt>
                <c:pt idx="27">
                  <c:v>1.3420042865448811</c:v>
                </c:pt>
                <c:pt idx="28">
                  <c:v>1.4010030672839906</c:v>
                </c:pt>
                <c:pt idx="29">
                  <c:v>1.4385077115264304</c:v>
                </c:pt>
                <c:pt idx="30">
                  <c:v>1.3969160983308053</c:v>
                </c:pt>
                <c:pt idx="31">
                  <c:v>1.5561550182308985</c:v>
                </c:pt>
                <c:pt idx="32">
                  <c:v>1.9631963570745665</c:v>
                </c:pt>
                <c:pt idx="33">
                  <c:v>2.0322958999019956</c:v>
                </c:pt>
                <c:pt idx="34">
                  <c:v>2.0142552994021101</c:v>
                </c:pt>
                <c:pt idx="35">
                  <c:v>2.3018619223786621</c:v>
                </c:pt>
                <c:pt idx="36">
                  <c:v>2.9845348535381424</c:v>
                </c:pt>
                <c:pt idx="37">
                  <c:v>3.5217995559360014</c:v>
                </c:pt>
                <c:pt idx="38">
                  <c:v>2.4484115048298509</c:v>
                </c:pt>
                <c:pt idx="39">
                  <c:v>3.0926924572718568</c:v>
                </c:pt>
                <c:pt idx="40">
                  <c:v>7.2338875217729575</c:v>
                </c:pt>
                <c:pt idx="41">
                  <c:v>14.230270828759314</c:v>
                </c:pt>
                <c:pt idx="42">
                  <c:v>28.677623530558023</c:v>
                </c:pt>
                <c:pt idx="43">
                  <c:v>5.1310275421683791</c:v>
                </c:pt>
                <c:pt idx="44">
                  <c:v>10.621140114190567</c:v>
                </c:pt>
                <c:pt idx="45">
                  <c:v>20.967837665709581</c:v>
                </c:pt>
                <c:pt idx="46">
                  <c:v>23.314463916266401</c:v>
                </c:pt>
                <c:pt idx="47">
                  <c:v>1.7619374183147651</c:v>
                </c:pt>
                <c:pt idx="48">
                  <c:v>1.1711701863893198</c:v>
                </c:pt>
                <c:pt idx="49">
                  <c:v>1.091189063978202</c:v>
                </c:pt>
                <c:pt idx="50">
                  <c:v>1.0543957390057568</c:v>
                </c:pt>
                <c:pt idx="51">
                  <c:v>1.0900448492345458</c:v>
                </c:pt>
                <c:pt idx="52">
                  <c:v>1.0548968705555857</c:v>
                </c:pt>
                <c:pt idx="53">
                  <c:v>1.0873434958905233</c:v>
                </c:pt>
                <c:pt idx="54">
                  <c:v>1.0945322863233087</c:v>
                </c:pt>
                <c:pt idx="55">
                  <c:v>1.1435543395540368</c:v>
                </c:pt>
                <c:pt idx="56">
                  <c:v>1.0719108225842757</c:v>
                </c:pt>
                <c:pt idx="57">
                  <c:v>1.0799382157355053</c:v>
                </c:pt>
                <c:pt idx="58">
                  <c:v>1.0595768006859598</c:v>
                </c:pt>
                <c:pt idx="59">
                  <c:v>1.0630429858409847</c:v>
                </c:pt>
                <c:pt idx="60">
                  <c:v>1.0834575227612984</c:v>
                </c:pt>
                <c:pt idx="61">
                  <c:v>1.07318749154659</c:v>
                </c:pt>
                <c:pt idx="62">
                  <c:v>1.066584269233581</c:v>
                </c:pt>
                <c:pt idx="63">
                  <c:v>1.0746052152571637</c:v>
                </c:pt>
                <c:pt idx="64">
                  <c:v>1.0852955873663479</c:v>
                </c:pt>
                <c:pt idx="65">
                  <c:v>1.0785872103497052</c:v>
                </c:pt>
                <c:pt idx="66">
                  <c:v>1.0838050928286409</c:v>
                </c:pt>
                <c:pt idx="67">
                  <c:v>1.0884029874075856</c:v>
                </c:pt>
                <c:pt idx="68">
                  <c:v>1.0813172795972217</c:v>
                </c:pt>
                <c:pt idx="69">
                  <c:v>1.0313151109957877</c:v>
                </c:pt>
                <c:pt idx="70">
                  <c:v>1.0440392541484376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F-4A15-B021-375FEBA3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164352"/>
        <c:axId val="270165888"/>
      </c:lineChart>
      <c:catAx>
        <c:axId val="2701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70165888"/>
        <c:crosses val="autoZero"/>
        <c:auto val="1"/>
        <c:lblAlgn val="ctr"/>
        <c:lblOffset val="100"/>
        <c:noMultiLvlLbl val="0"/>
      </c:catAx>
      <c:valAx>
        <c:axId val="270165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0164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'SNA 2008 - Pa calculado até 90'!$M$3:$M$73</c:f>
              <c:numCache>
                <c:formatCode>0.00%</c:formatCode>
                <c:ptCount val="7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  <c:pt idx="43">
                  <c:v>1.0314842776979249E-2</c:v>
                </c:pt>
                <c:pt idx="44">
                  <c:v>-5.4357985171988865E-3</c:v>
                </c:pt>
                <c:pt idx="45">
                  <c:v>4.9247661973134793E-2</c:v>
                </c:pt>
                <c:pt idx="46">
                  <c:v>5.8528729438989791E-2</c:v>
                </c:pt>
                <c:pt idx="47">
                  <c:v>4.2237936336471549E-2</c:v>
                </c:pt>
                <c:pt idx="48">
                  <c:v>2.658589682476431E-2</c:v>
                </c:pt>
                <c:pt idx="49">
                  <c:v>3.3948459853159418E-2</c:v>
                </c:pt>
                <c:pt idx="50">
                  <c:v>3.380979019523167E-3</c:v>
                </c:pt>
                <c:pt idx="51">
                  <c:v>4.6793756667951047E-3</c:v>
                </c:pt>
                <c:pt idx="52">
                  <c:v>4.3879494436487976E-2</c:v>
                </c:pt>
                <c:pt idx="53">
                  <c:v>1.3898964044580131E-2</c:v>
                </c:pt>
                <c:pt idx="54">
                  <c:v>3.0534618568361704E-2</c:v>
                </c:pt>
                <c:pt idx="55">
                  <c:v>1.1408289987710818E-2</c:v>
                </c:pt>
                <c:pt idx="56">
                  <c:v>5.7599646368599933E-2</c:v>
                </c:pt>
                <c:pt idx="57">
                  <c:v>3.2021320621623994E-2</c:v>
                </c:pt>
                <c:pt idx="58">
                  <c:v>3.9619887089948458E-2</c:v>
                </c:pt>
                <c:pt idx="59">
                  <c:v>6.0698706073315289E-2</c:v>
                </c:pt>
                <c:pt idx="60">
                  <c:v>5.0941954481199314E-2</c:v>
                </c:pt>
                <c:pt idx="61">
                  <c:v>-1.2581200299162099E-3</c:v>
                </c:pt>
                <c:pt idx="62">
                  <c:v>7.5282258181216255E-2</c:v>
                </c:pt>
                <c:pt idx="63">
                  <c:v>3.9744230794470203E-2</c:v>
                </c:pt>
                <c:pt idx="64">
                  <c:v>1.9211759850945365E-2</c:v>
                </c:pt>
                <c:pt idx="65">
                  <c:v>3.0048226702888536E-2</c:v>
                </c:pt>
                <c:pt idx="66">
                  <c:v>5.0395574027326528E-3</c:v>
                </c:pt>
                <c:pt idx="67">
                  <c:v>-3.5457633934728339E-2</c:v>
                </c:pt>
                <c:pt idx="68">
                  <c:v>-3.2759169063210525E-2</c:v>
                </c:pt>
                <c:pt idx="69">
                  <c:v>1.3228690539081711E-2</c:v>
                </c:pt>
                <c:pt idx="70">
                  <c:v>1.7836667613699841E-2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F-4E30-AF83-A11964CE3E67}"/>
            </c:ext>
          </c:extLst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'SNA 2008 - Pa calculado até 90'!$N$3:$N$73</c:f>
              <c:numCache>
                <c:formatCode>0.00%</c:formatCode>
                <c:ptCount val="71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  <c:pt idx="21">
                  <c:v>9.8196095503989556E-2</c:v>
                </c:pt>
                <c:pt idx="22">
                  <c:v>0.11083141702638644</c:v>
                </c:pt>
                <c:pt idx="23">
                  <c:v>0.10876563867463673</c:v>
                </c:pt>
                <c:pt idx="24">
                  <c:v>0.11963385425739981</c:v>
                </c:pt>
                <c:pt idx="25">
                  <c:v>0.14991786947383079</c:v>
                </c:pt>
                <c:pt idx="26">
                  <c:v>5.768420155474363E-2</c:v>
                </c:pt>
                <c:pt idx="27">
                  <c:v>4.9542852931379278E-2</c:v>
                </c:pt>
                <c:pt idx="28">
                  <c:v>0.11125425967365521</c:v>
                </c:pt>
                <c:pt idx="29">
                  <c:v>6.0630208022393717E-2</c:v>
                </c:pt>
                <c:pt idx="30">
                  <c:v>3.8697902144039675E-2</c:v>
                </c:pt>
                <c:pt idx="31">
                  <c:v>5.9023156224582429E-2</c:v>
                </c:pt>
                <c:pt idx="32">
                  <c:v>6.8762188582179418E-2</c:v>
                </c:pt>
                <c:pt idx="33">
                  <c:v>-5.5224193225577811E-2</c:v>
                </c:pt>
                <c:pt idx="34">
                  <c:v>6.3420475200512971E-3</c:v>
                </c:pt>
                <c:pt idx="35">
                  <c:v>-2.3826927445206314E-2</c:v>
                </c:pt>
                <c:pt idx="36">
                  <c:v>6.5607449656368777E-2</c:v>
                </c:pt>
                <c:pt idx="37">
                  <c:v>6.7364369825075876E-2</c:v>
                </c:pt>
                <c:pt idx="38">
                  <c:v>9.3945395621685135E-2</c:v>
                </c:pt>
                <c:pt idx="39">
                  <c:v>2.5054642362969615E-2</c:v>
                </c:pt>
                <c:pt idx="40">
                  <c:v>5.7036374044157068E-3</c:v>
                </c:pt>
                <c:pt idx="41">
                  <c:v>1.8114153895769869E-2</c:v>
                </c:pt>
                <c:pt idx="42">
                  <c:v>-5.3748182622534224E-2</c:v>
                </c:pt>
                <c:pt idx="43">
                  <c:v>1.7369123719913615E-2</c:v>
                </c:pt>
                <c:pt idx="44">
                  <c:v>1.0194543040478177E-3</c:v>
                </c:pt>
                <c:pt idx="45">
                  <c:v>4.8929959073152451E-2</c:v>
                </c:pt>
                <c:pt idx="46">
                  <c:v>6.2488903266263884E-2</c:v>
                </c:pt>
                <c:pt idx="47">
                  <c:v>5.0245234165466446E-2</c:v>
                </c:pt>
                <c:pt idx="48">
                  <c:v>2.9184038854410677E-2</c:v>
                </c:pt>
                <c:pt idx="49">
                  <c:v>3.4346031122562515E-2</c:v>
                </c:pt>
                <c:pt idx="50">
                  <c:v>1.9020067867845381E-3</c:v>
                </c:pt>
                <c:pt idx="51">
                  <c:v>-8.3196571589086998E-3</c:v>
                </c:pt>
                <c:pt idx="52">
                  <c:v>3.9079525582591534E-2</c:v>
                </c:pt>
                <c:pt idx="53">
                  <c:v>9.1503873961347182E-3</c:v>
                </c:pt>
                <c:pt idx="54">
                  <c:v>3.3781799996082995E-2</c:v>
                </c:pt>
                <c:pt idx="55">
                  <c:v>9.0697135638098114E-3</c:v>
                </c:pt>
                <c:pt idx="56">
                  <c:v>6.3134534643026541E-2</c:v>
                </c:pt>
                <c:pt idx="57">
                  <c:v>2.6644976832506551E-2</c:v>
                </c:pt>
                <c:pt idx="58">
                  <c:v>4.7632023765936227E-2</c:v>
                </c:pt>
                <c:pt idx="59">
                  <c:v>6.204312977615567E-2</c:v>
                </c:pt>
                <c:pt idx="60">
                  <c:v>5.5140071501135202E-2</c:v>
                </c:pt>
                <c:pt idx="61">
                  <c:v>-1.3071308782586222E-3</c:v>
                </c:pt>
                <c:pt idx="62">
                  <c:v>9.3075300737698763E-2</c:v>
                </c:pt>
                <c:pt idx="63">
                  <c:v>4.8046573274307391E-2</c:v>
                </c:pt>
                <c:pt idx="64">
                  <c:v>1.3704521193252273E-2</c:v>
                </c:pt>
                <c:pt idx="65">
                  <c:v>2.6666040503111388E-2</c:v>
                </c:pt>
                <c:pt idx="66">
                  <c:v>8.9500825776855919E-5</c:v>
                </c:pt>
                <c:pt idx="67">
                  <c:v>-4.6748914180271717E-2</c:v>
                </c:pt>
                <c:pt idx="68">
                  <c:v>-3.3010735345882725E-2</c:v>
                </c:pt>
                <c:pt idx="69">
                  <c:v>1.8532745776838944E-2</c:v>
                </c:pt>
                <c:pt idx="70">
                  <c:v>1.872939583655242E-2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F-4E30-AF83-A11964CE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183040"/>
        <c:axId val="270184832"/>
      </c:barChart>
      <c:catAx>
        <c:axId val="2701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184832"/>
        <c:crosses val="autoZero"/>
        <c:auto val="1"/>
        <c:lblAlgn val="ctr"/>
        <c:lblOffset val="100"/>
        <c:noMultiLvlLbl val="0"/>
      </c:catAx>
      <c:valAx>
        <c:axId val="270184832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183040"/>
        <c:crosses val="autoZero"/>
        <c:crossBetween val="between"/>
        <c:majorUnit val="2.0000000000000004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90'!$M$3:$M$45</c:f>
              <c:numCache>
                <c:formatCode>0.00%</c:formatCode>
                <c:ptCount val="43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2-406D-8E01-FB41E574A6F0}"/>
            </c:ext>
          </c:extLst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90'!$N$3:$N$45</c:f>
              <c:numCache>
                <c:formatCode>0.00%</c:formatCode>
                <c:ptCount val="43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  <c:pt idx="21">
                  <c:v>9.8196095503989556E-2</c:v>
                </c:pt>
                <c:pt idx="22">
                  <c:v>0.11083141702638644</c:v>
                </c:pt>
                <c:pt idx="23">
                  <c:v>0.10876563867463673</c:v>
                </c:pt>
                <c:pt idx="24">
                  <c:v>0.11963385425739981</c:v>
                </c:pt>
                <c:pt idx="25">
                  <c:v>0.14991786947383079</c:v>
                </c:pt>
                <c:pt idx="26">
                  <c:v>5.768420155474363E-2</c:v>
                </c:pt>
                <c:pt idx="27">
                  <c:v>4.9542852931379278E-2</c:v>
                </c:pt>
                <c:pt idx="28">
                  <c:v>0.11125425967365521</c:v>
                </c:pt>
                <c:pt idx="29">
                  <c:v>6.0630208022393717E-2</c:v>
                </c:pt>
                <c:pt idx="30">
                  <c:v>3.8697902144039675E-2</c:v>
                </c:pt>
                <c:pt idx="31">
                  <c:v>5.9023156224582429E-2</c:v>
                </c:pt>
                <c:pt idx="32">
                  <c:v>6.8762188582179418E-2</c:v>
                </c:pt>
                <c:pt idx="33">
                  <c:v>-5.5224193225577811E-2</c:v>
                </c:pt>
                <c:pt idx="34">
                  <c:v>6.3420475200512971E-3</c:v>
                </c:pt>
                <c:pt idx="35">
                  <c:v>-2.3826927445206314E-2</c:v>
                </c:pt>
                <c:pt idx="36">
                  <c:v>6.5607449656368777E-2</c:v>
                </c:pt>
                <c:pt idx="37">
                  <c:v>6.7364369825075876E-2</c:v>
                </c:pt>
                <c:pt idx="38">
                  <c:v>9.3945395621685135E-2</c:v>
                </c:pt>
                <c:pt idx="39">
                  <c:v>2.5054642362969615E-2</c:v>
                </c:pt>
                <c:pt idx="40">
                  <c:v>5.7036374044157068E-3</c:v>
                </c:pt>
                <c:pt idx="41">
                  <c:v>1.8114153895769869E-2</c:v>
                </c:pt>
                <c:pt idx="42">
                  <c:v>-5.3748182622534224E-2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2-406D-8E01-FB41E574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64960"/>
        <c:axId val="270336384"/>
      </c:barChart>
      <c:catAx>
        <c:axId val="270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336384"/>
        <c:crosses val="autoZero"/>
        <c:auto val="1"/>
        <c:lblAlgn val="ctr"/>
        <c:lblOffset val="100"/>
        <c:noMultiLvlLbl val="0"/>
      </c:catAx>
      <c:valAx>
        <c:axId val="27033638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264960"/>
        <c:crosses val="autoZero"/>
        <c:crossBetween val="between"/>
        <c:majorUnit val="2.0000000000000004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90'!$M$3:$M$23</c:f>
              <c:numCache>
                <c:formatCode>0.00%</c:formatCode>
                <c:ptCount val="2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A-4624-9F62-CC7D02400D87}"/>
            </c:ext>
          </c:extLst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90'!$N$3:$N$23</c:f>
              <c:numCache>
                <c:formatCode>0.00%</c:formatCode>
                <c:ptCount val="21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A-4624-9F62-CC7D0240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46880"/>
        <c:axId val="270348672"/>
      </c:barChart>
      <c:catAx>
        <c:axId val="2703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348672"/>
        <c:crosses val="autoZero"/>
        <c:auto val="1"/>
        <c:lblAlgn val="ctr"/>
        <c:lblOffset val="100"/>
        <c:noMultiLvlLbl val="0"/>
      </c:catAx>
      <c:valAx>
        <c:axId val="27034867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346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90'!$M$24:$M$45</c:f>
              <c:numCache>
                <c:formatCode>0.00%</c:formatCode>
                <c:ptCount val="22"/>
                <c:pt idx="0">
                  <c:v>9.4999999999999973E-2</c:v>
                </c:pt>
                <c:pt idx="1">
                  <c:v>0.10400000000000009</c:v>
                </c:pt>
                <c:pt idx="2">
                  <c:v>0.11342921993190824</c:v>
                </c:pt>
                <c:pt idx="3">
                  <c:v>0.11940348116250821</c:v>
                </c:pt>
                <c:pt idx="4">
                  <c:v>0.13968721779678095</c:v>
                </c:pt>
                <c:pt idx="5">
                  <c:v>8.153938684571882E-2</c:v>
                </c:pt>
                <c:pt idx="6">
                  <c:v>5.1666490840630352E-2</c:v>
                </c:pt>
                <c:pt idx="7">
                  <c:v>0.10257129534787301</c:v>
                </c:pt>
                <c:pt idx="8">
                  <c:v>4.934328069789351E-2</c:v>
                </c:pt>
                <c:pt idx="9">
                  <c:v>4.9698976892475377E-2</c:v>
                </c:pt>
                <c:pt idx="10">
                  <c:v>6.7595601220407309E-2</c:v>
                </c:pt>
                <c:pt idx="11">
                  <c:v>9.2000000000000082E-2</c:v>
                </c:pt>
                <c:pt idx="12">
                  <c:v>-4.2499999999999982E-2</c:v>
                </c:pt>
                <c:pt idx="13">
                  <c:v>8.2999999999999741E-3</c:v>
                </c:pt>
                <c:pt idx="14">
                  <c:v>-2.9300000000000104E-2</c:v>
                </c:pt>
                <c:pt idx="15">
                  <c:v>5.4000000000000048E-2</c:v>
                </c:pt>
                <c:pt idx="16">
                  <c:v>7.8500000000000014E-2</c:v>
                </c:pt>
                <c:pt idx="17">
                  <c:v>7.4899999999999967E-2</c:v>
                </c:pt>
                <c:pt idx="18">
                  <c:v>3.5299999999999887E-2</c:v>
                </c:pt>
                <c:pt idx="19">
                  <c:v>-6.0000000000004494E-4</c:v>
                </c:pt>
                <c:pt idx="20">
                  <c:v>3.1600000000000072E-2</c:v>
                </c:pt>
                <c:pt idx="21">
                  <c:v>-4.3499999999999983E-2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4907-94A9-855466218B54}"/>
            </c:ext>
          </c:extLst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90'!$N$24:$N$45</c:f>
              <c:numCache>
                <c:formatCode>0.00%</c:formatCode>
                <c:ptCount val="22"/>
                <c:pt idx="0">
                  <c:v>9.8196095503989556E-2</c:v>
                </c:pt>
                <c:pt idx="1">
                  <c:v>0.11083141702638644</c:v>
                </c:pt>
                <c:pt idx="2">
                  <c:v>0.10876563867463673</c:v>
                </c:pt>
                <c:pt idx="3">
                  <c:v>0.11963385425739981</c:v>
                </c:pt>
                <c:pt idx="4">
                  <c:v>0.14991786947383079</c:v>
                </c:pt>
                <c:pt idx="5">
                  <c:v>5.768420155474363E-2</c:v>
                </c:pt>
                <c:pt idx="6">
                  <c:v>4.9542852931379278E-2</c:v>
                </c:pt>
                <c:pt idx="7">
                  <c:v>0.11125425967365521</c:v>
                </c:pt>
                <c:pt idx="8">
                  <c:v>6.0630208022393717E-2</c:v>
                </c:pt>
                <c:pt idx="9">
                  <c:v>3.8697902144039675E-2</c:v>
                </c:pt>
                <c:pt idx="10">
                  <c:v>5.9023156224582429E-2</c:v>
                </c:pt>
                <c:pt idx="11">
                  <c:v>6.8762188582179418E-2</c:v>
                </c:pt>
                <c:pt idx="12">
                  <c:v>-5.5224193225577811E-2</c:v>
                </c:pt>
                <c:pt idx="13">
                  <c:v>6.3420475200512971E-3</c:v>
                </c:pt>
                <c:pt idx="14">
                  <c:v>-2.3826927445206314E-2</c:v>
                </c:pt>
                <c:pt idx="15">
                  <c:v>6.5607449656368777E-2</c:v>
                </c:pt>
                <c:pt idx="16">
                  <c:v>6.7364369825075876E-2</c:v>
                </c:pt>
                <c:pt idx="17">
                  <c:v>9.3945395621685135E-2</c:v>
                </c:pt>
                <c:pt idx="18">
                  <c:v>2.5054642362969615E-2</c:v>
                </c:pt>
                <c:pt idx="19">
                  <c:v>5.7036374044157068E-3</c:v>
                </c:pt>
                <c:pt idx="20">
                  <c:v>1.8114153895769869E-2</c:v>
                </c:pt>
                <c:pt idx="21">
                  <c:v>-5.3748182622534224E-2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B-4907-94A9-85546621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46048"/>
        <c:axId val="270547584"/>
      </c:barChart>
      <c:catAx>
        <c:axId val="2705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547584"/>
        <c:crosses val="autoZero"/>
        <c:auto val="1"/>
        <c:lblAlgn val="ctr"/>
        <c:lblOffset val="100"/>
        <c:noMultiLvlLbl val="0"/>
      </c:catAx>
      <c:valAx>
        <c:axId val="27054758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546048"/>
        <c:crosses val="autoZero"/>
        <c:crossBetween val="between"/>
        <c:majorUnit val="2.0000000000000004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'SNA 2008 - Pa calculado até 90'!$M$46:$M$73</c:f>
              <c:numCache>
                <c:formatCode>0.00%</c:formatCode>
                <c:ptCount val="28"/>
                <c:pt idx="0">
                  <c:v>1.0314842776979249E-2</c:v>
                </c:pt>
                <c:pt idx="1">
                  <c:v>-5.4357985171988865E-3</c:v>
                </c:pt>
                <c:pt idx="2">
                  <c:v>4.9247661973134793E-2</c:v>
                </c:pt>
                <c:pt idx="3">
                  <c:v>5.8528729438989791E-2</c:v>
                </c:pt>
                <c:pt idx="4">
                  <c:v>4.2237936336471549E-2</c:v>
                </c:pt>
                <c:pt idx="5">
                  <c:v>2.658589682476431E-2</c:v>
                </c:pt>
                <c:pt idx="6">
                  <c:v>3.3948459853159418E-2</c:v>
                </c:pt>
                <c:pt idx="7">
                  <c:v>3.380979019523167E-3</c:v>
                </c:pt>
                <c:pt idx="8">
                  <c:v>4.6793756667951047E-3</c:v>
                </c:pt>
                <c:pt idx="9">
                  <c:v>4.3879494436487976E-2</c:v>
                </c:pt>
                <c:pt idx="10">
                  <c:v>1.3898964044580131E-2</c:v>
                </c:pt>
                <c:pt idx="11">
                  <c:v>3.0534618568361704E-2</c:v>
                </c:pt>
                <c:pt idx="12">
                  <c:v>1.1408289987710818E-2</c:v>
                </c:pt>
                <c:pt idx="13">
                  <c:v>5.7599646368599933E-2</c:v>
                </c:pt>
                <c:pt idx="14">
                  <c:v>3.2021320621623994E-2</c:v>
                </c:pt>
                <c:pt idx="15">
                  <c:v>3.9619887089948458E-2</c:v>
                </c:pt>
                <c:pt idx="16">
                  <c:v>6.0698706073315289E-2</c:v>
                </c:pt>
                <c:pt idx="17">
                  <c:v>5.0941954481199314E-2</c:v>
                </c:pt>
                <c:pt idx="18">
                  <c:v>-1.2581200299162099E-3</c:v>
                </c:pt>
                <c:pt idx="19">
                  <c:v>7.5282258181216255E-2</c:v>
                </c:pt>
                <c:pt idx="20">
                  <c:v>3.9744230794470203E-2</c:v>
                </c:pt>
                <c:pt idx="21">
                  <c:v>1.9211759850945365E-2</c:v>
                </c:pt>
                <c:pt idx="22">
                  <c:v>3.0048226702888536E-2</c:v>
                </c:pt>
                <c:pt idx="23">
                  <c:v>5.0395574027326528E-3</c:v>
                </c:pt>
                <c:pt idx="24">
                  <c:v>-3.5457633934728339E-2</c:v>
                </c:pt>
                <c:pt idx="25">
                  <c:v>-3.2759169063210525E-2</c:v>
                </c:pt>
                <c:pt idx="26">
                  <c:v>1.3228690539081711E-2</c:v>
                </c:pt>
                <c:pt idx="27">
                  <c:v>1.7836667613699841E-2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9-4E93-9D4F-900B3B1236E6}"/>
            </c:ext>
          </c:extLst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'SNA 2008 - Pa calculado até 90'!$N$46:$N$73</c:f>
              <c:numCache>
                <c:formatCode>0.00%</c:formatCode>
                <c:ptCount val="28"/>
                <c:pt idx="0">
                  <c:v>1.7369123719913615E-2</c:v>
                </c:pt>
                <c:pt idx="1">
                  <c:v>1.0194543040478177E-3</c:v>
                </c:pt>
                <c:pt idx="2">
                  <c:v>4.8929959073152451E-2</c:v>
                </c:pt>
                <c:pt idx="3">
                  <c:v>6.2488903266263884E-2</c:v>
                </c:pt>
                <c:pt idx="4">
                  <c:v>5.0245234165466446E-2</c:v>
                </c:pt>
                <c:pt idx="5">
                  <c:v>2.9184038854410677E-2</c:v>
                </c:pt>
                <c:pt idx="6">
                  <c:v>3.4346031122562515E-2</c:v>
                </c:pt>
                <c:pt idx="7">
                  <c:v>1.9020067867845381E-3</c:v>
                </c:pt>
                <c:pt idx="8">
                  <c:v>-8.3196571589086998E-3</c:v>
                </c:pt>
                <c:pt idx="9">
                  <c:v>3.9079525582591534E-2</c:v>
                </c:pt>
                <c:pt idx="10">
                  <c:v>9.1503873961347182E-3</c:v>
                </c:pt>
                <c:pt idx="11">
                  <c:v>3.3781799996082995E-2</c:v>
                </c:pt>
                <c:pt idx="12">
                  <c:v>9.0697135638098114E-3</c:v>
                </c:pt>
                <c:pt idx="13">
                  <c:v>6.3134534643026541E-2</c:v>
                </c:pt>
                <c:pt idx="14">
                  <c:v>2.6644976832506551E-2</c:v>
                </c:pt>
                <c:pt idx="15">
                  <c:v>4.7632023765936227E-2</c:v>
                </c:pt>
                <c:pt idx="16">
                  <c:v>6.204312977615567E-2</c:v>
                </c:pt>
                <c:pt idx="17">
                  <c:v>5.5140071501135202E-2</c:v>
                </c:pt>
                <c:pt idx="18">
                  <c:v>-1.3071308782586222E-3</c:v>
                </c:pt>
                <c:pt idx="19">
                  <c:v>9.3075300737698763E-2</c:v>
                </c:pt>
                <c:pt idx="20">
                  <c:v>4.8046573274307391E-2</c:v>
                </c:pt>
                <c:pt idx="21">
                  <c:v>1.3704521193252273E-2</c:v>
                </c:pt>
                <c:pt idx="22">
                  <c:v>2.6666040503111388E-2</c:v>
                </c:pt>
                <c:pt idx="23">
                  <c:v>8.9500825776855919E-5</c:v>
                </c:pt>
                <c:pt idx="24">
                  <c:v>-4.6748914180271717E-2</c:v>
                </c:pt>
                <c:pt idx="25">
                  <c:v>-3.3010735345882725E-2</c:v>
                </c:pt>
                <c:pt idx="26">
                  <c:v>1.8532745776838944E-2</c:v>
                </c:pt>
                <c:pt idx="27">
                  <c:v>1.872939583655242E-2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9-4E93-9D4F-900B3B12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75488"/>
        <c:axId val="270577024"/>
      </c:barChart>
      <c:catAx>
        <c:axId val="2705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577024"/>
        <c:crosses val="autoZero"/>
        <c:auto val="1"/>
        <c:lblAlgn val="ctr"/>
        <c:lblOffset val="100"/>
        <c:noMultiLvlLbl val="0"/>
      </c:catAx>
      <c:valAx>
        <c:axId val="270577024"/>
        <c:scaling>
          <c:orientation val="minMax"/>
          <c:max val="0.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575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90'!$K$4:$K$74</c:f>
              <c:numCache>
                <c:formatCode>0.000</c:formatCode>
                <c:ptCount val="71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-4.6958304655379297E-4</c:v>
                </c:pt>
                <c:pt idx="50">
                  <c:v>-1.8392890017523836E-3</c:v>
                </c:pt>
                <c:pt idx="51">
                  <c:v>-1.0998519862814551E-2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1.4133003745318541E-2</c:v>
                </c:pt>
                <c:pt idx="63">
                  <c:v>8.3723232433901649E-3</c:v>
                </c:pt>
                <c:pt idx="64">
                  <c:v>-5.0028041803891294E-3</c:v>
                </c:pt>
                <c:pt idx="65">
                  <c:v>-3.1211270254076673E-3</c:v>
                </c:pt>
                <c:pt idx="66">
                  <c:v>-5.5112957908288063E-3</c:v>
                </c:pt>
                <c:pt idx="67">
                  <c:v>-1.1881303652846771E-2</c:v>
                </c:pt>
                <c:pt idx="68">
                  <c:v>5.3605034734873905E-5</c:v>
                </c:pt>
                <c:pt idx="69">
                  <c:v>5.2997942691698193E-3</c:v>
                </c:pt>
                <c:pt idx="70">
                  <c:v>4.391385632629409E-4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66A-928C-3E1FFBD6A356}"/>
            </c:ext>
          </c:extLst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90'!$N$3:$N$73</c:f>
              <c:numCache>
                <c:formatCode>0.0000</c:formatCode>
                <c:ptCount val="71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  <c:pt idx="22">
                  <c:v>6.4189337641410871E-3</c:v>
                </c:pt>
                <c:pt idx="23">
                  <c:v>-4.3896755628656742E-3</c:v>
                </c:pt>
                <c:pt idx="24">
                  <c:v>3.4269737444109449E-4</c:v>
                </c:pt>
                <c:pt idx="25">
                  <c:v>9.1945536325084409E-3</c:v>
                </c:pt>
                <c:pt idx="26">
                  <c:v>-1.7307388451865788E-2</c:v>
                </c:pt>
                <c:pt idx="27">
                  <c:v>-4.5866745419508989E-3</c:v>
                </c:pt>
                <c:pt idx="28">
                  <c:v>8.6282548748277798E-3</c:v>
                </c:pt>
                <c:pt idx="29">
                  <c:v>1.1016879687073445E-2</c:v>
                </c:pt>
                <c:pt idx="30">
                  <c:v>-1.1653694800369995E-2</c:v>
                </c:pt>
                <c:pt idx="31">
                  <c:v>-6.1547172550286229E-3</c:v>
                </c:pt>
                <c:pt idx="32">
                  <c:v>-1.8064610499782013E-2</c:v>
                </c:pt>
                <c:pt idx="33">
                  <c:v>-1.3948257916645055E-2</c:v>
                </c:pt>
                <c:pt idx="34">
                  <c:v>-2.5275581792454328E-3</c:v>
                </c:pt>
                <c:pt idx="35">
                  <c:v>-8.7137295702962398E-4</c:v>
                </c:pt>
                <c:pt idx="36">
                  <c:v>6.4105755082337406E-3</c:v>
                </c:pt>
                <c:pt idx="37">
                  <c:v>-4.728468651104544E-3</c:v>
                </c:pt>
                <c:pt idx="38">
                  <c:v>2.3072213304280307E-2</c:v>
                </c:pt>
                <c:pt idx="39">
                  <c:v>-9.473537426371248E-3</c:v>
                </c:pt>
                <c:pt idx="40">
                  <c:v>6.8517569406623055E-3</c:v>
                </c:pt>
                <c:pt idx="41">
                  <c:v>-4.2941040965147458E-3</c:v>
                </c:pt>
                <c:pt idx="42">
                  <c:v>-8.8663053680082989E-3</c:v>
                </c:pt>
                <c:pt idx="43">
                  <c:v>6.3374701363077537E-3</c:v>
                </c:pt>
                <c:pt idx="44">
                  <c:v>5.394484958492464E-3</c:v>
                </c:pt>
                <c:pt idx="45">
                  <c:v>1.2163134662121686E-3</c:v>
                </c:pt>
                <c:pt idx="46">
                  <c:v>4.0880601335821706E-3</c:v>
                </c:pt>
                <c:pt idx="47">
                  <c:v>4.5355597142821176E-3</c:v>
                </c:pt>
                <c:pt idx="48">
                  <c:v>8.7415704905216519E-4</c:v>
                </c:pt>
                <c:pt idx="49">
                  <c:v>-4.8524693301500743E-4</c:v>
                </c:pt>
                <c:pt idx="50">
                  <c:v>-1.8710122865406489E-3</c:v>
                </c:pt>
                <c:pt idx="51">
                  <c:v>-8.0959743497411949E-3</c:v>
                </c:pt>
                <c:pt idx="52">
                  <c:v>-4.7883235854740856E-3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1.535980597899746E-2</c:v>
                </c:pt>
                <c:pt idx="63">
                  <c:v>8.1359228442568071E-3</c:v>
                </c:pt>
                <c:pt idx="64">
                  <c:v>-4.7513647149319323E-3</c:v>
                </c:pt>
                <c:pt idx="65">
                  <c:v>-3.0937771202459549E-3</c:v>
                </c:pt>
                <c:pt idx="66">
                  <c:v>-5.6567940850529592E-3</c:v>
                </c:pt>
                <c:pt idx="67">
                  <c:v>-1.087857680641203E-2</c:v>
                </c:pt>
                <c:pt idx="68">
                  <c:v>5.7870418350532771E-5</c:v>
                </c:pt>
                <c:pt idx="69">
                  <c:v>5.5561856368996753E-3</c:v>
                </c:pt>
                <c:pt idx="70">
                  <c:v>3.8426792322131801E-4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D-466A-928C-3E1FFBD6A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62368"/>
        <c:axId val="270763904"/>
      </c:lineChart>
      <c:catAx>
        <c:axId val="2707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763904"/>
        <c:crosses val="autoZero"/>
        <c:auto val="1"/>
        <c:lblAlgn val="ctr"/>
        <c:lblOffset val="100"/>
        <c:noMultiLvlLbl val="0"/>
      </c:catAx>
      <c:valAx>
        <c:axId val="27076390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762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>
    <tabColor rgb="FFFF0000"/>
  </sheetPr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>
    <tabColor rgb="FFFF0000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rgb="FFFFC000"/>
  </sheetPr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"/>
  <sheetViews>
    <sheetView workbookViewId="0">
      <selection activeCell="E13" sqref="E13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79</v>
      </c>
      <c r="F3" s="1" t="s">
        <v>1</v>
      </c>
    </row>
    <row r="4" spans="2:7" ht="47.25" customHeight="1">
      <c r="B4" s="1" t="s">
        <v>3</v>
      </c>
      <c r="C4" t="s">
        <v>190</v>
      </c>
      <c r="D4" s="2" t="s">
        <v>7</v>
      </c>
      <c r="E4" s="2" t="s">
        <v>8</v>
      </c>
      <c r="F4" s="2" t="s">
        <v>9</v>
      </c>
      <c r="G4" s="67" t="s">
        <v>191</v>
      </c>
    </row>
    <row r="5" spans="2:7">
      <c r="B5" s="1" t="s">
        <v>10</v>
      </c>
      <c r="C5" t="s">
        <v>11</v>
      </c>
      <c r="D5" s="2" t="s">
        <v>12</v>
      </c>
      <c r="E5" s="2" t="s">
        <v>8</v>
      </c>
      <c r="F5" s="2" t="s">
        <v>9</v>
      </c>
    </row>
    <row r="6" spans="2:7">
      <c r="B6" s="1" t="s">
        <v>10</v>
      </c>
      <c r="C6" t="s">
        <v>192</v>
      </c>
      <c r="D6" s="2" t="s">
        <v>12</v>
      </c>
      <c r="E6" s="2" t="s">
        <v>8</v>
      </c>
      <c r="F6" s="2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3"/>
  <sheetViews>
    <sheetView workbookViewId="0">
      <pane xSplit="2" ySplit="1" topLeftCell="K56" activePane="bottomRight" state="frozen"/>
      <selection pane="topRight" activeCell="C1" sqref="C1"/>
      <selection pane="bottomLeft" activeCell="A2" sqref="A2"/>
      <selection pane="bottomRight" activeCell="C72" sqref="C72:Q73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20.28515625" style="48" customWidth="1"/>
    <col min="16" max="16" width="20.42578125" style="53" customWidth="1"/>
    <col min="17" max="17" width="13.7109375" style="46" customWidth="1"/>
  </cols>
  <sheetData>
    <row r="1" spans="1:17" s="1" customFormat="1" ht="66.75" customHeight="1" thickBot="1">
      <c r="B1" s="108"/>
      <c r="C1" s="188" t="s">
        <v>95</v>
      </c>
      <c r="D1" s="189" t="s">
        <v>96</v>
      </c>
      <c r="E1" s="189" t="s">
        <v>97</v>
      </c>
      <c r="F1" s="189" t="s">
        <v>98</v>
      </c>
      <c r="G1" s="189" t="s">
        <v>101</v>
      </c>
      <c r="H1" s="189" t="s">
        <v>99</v>
      </c>
      <c r="I1" s="292" t="s">
        <v>102</v>
      </c>
      <c r="J1" s="292" t="s">
        <v>100</v>
      </c>
      <c r="K1" s="194" t="s">
        <v>107</v>
      </c>
      <c r="L1" s="194" t="s">
        <v>108</v>
      </c>
      <c r="M1" s="189" t="s">
        <v>103</v>
      </c>
      <c r="N1" s="189" t="s">
        <v>104</v>
      </c>
      <c r="O1" s="190" t="s">
        <v>159</v>
      </c>
      <c r="P1" s="193" t="s">
        <v>160</v>
      </c>
      <c r="Q1" s="195"/>
    </row>
    <row r="2" spans="1:17" s="1" customFormat="1">
      <c r="A2" s="153" t="s">
        <v>83</v>
      </c>
      <c r="B2" s="114">
        <v>1947</v>
      </c>
      <c r="C2" s="224">
        <f>('Anual_1947-1989 (ref1987)'!G4/'Anual_1947-1989 (ref1987)'!B4)</f>
        <v>0.12661064425770308</v>
      </c>
      <c r="D2" s="22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09"/>
      <c r="H2" s="109"/>
      <c r="I2" s="109"/>
      <c r="J2" s="109"/>
      <c r="K2" s="109"/>
      <c r="L2" s="109"/>
      <c r="M2" s="109"/>
      <c r="N2" s="109"/>
      <c r="O2" s="196">
        <v>100</v>
      </c>
      <c r="P2" s="150"/>
      <c r="Q2" s="214">
        <v>1</v>
      </c>
    </row>
    <row r="3" spans="1:17">
      <c r="A3" s="113"/>
      <c r="B3" s="115">
        <v>1948</v>
      </c>
      <c r="C3" s="224">
        <f>('Anual_1947-1989 (ref1987)'!G5/'Anual_1947-1989 (ref1987)'!B5)</f>
        <v>0.11089681774349082</v>
      </c>
      <c r="D3" s="22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(ref1987)'!AM5)</f>
        <v>1.020562726694578</v>
      </c>
      <c r="J3" s="48">
        <f>LN(I3)</f>
        <v>2.035416800745651E-2</v>
      </c>
      <c r="K3" s="48">
        <f>(E3*H3)</f>
        <v>-3.4161333340741629E-3</v>
      </c>
      <c r="L3" s="48">
        <f>(F3*J3)</f>
        <v>1.9627934433419944E-4</v>
      </c>
      <c r="M3" s="48">
        <f>SUM(K3:L3)</f>
        <v>-3.2198539897399635E-3</v>
      </c>
      <c r="N3" s="48">
        <f>EXP(M3)</f>
        <v>0.99678532418097554</v>
      </c>
      <c r="O3" s="48">
        <f>(O2*N3)</f>
        <v>99.678532418097561</v>
      </c>
      <c r="P3" s="192">
        <f>(O3/O2)-1</f>
        <v>-3.2146758190243485E-3</v>
      </c>
      <c r="Q3" s="48">
        <f>(Q2*N3)</f>
        <v>0.99678532418097554</v>
      </c>
    </row>
    <row r="4" spans="1:17">
      <c r="A4" s="113"/>
      <c r="B4" s="115">
        <v>1949</v>
      </c>
      <c r="C4" s="224">
        <f>('Anual_1947-1989 (ref1987)'!G6/'Anual_1947-1989 (ref1987)'!B6)</f>
        <v>8.8879702356345583E-2</v>
      </c>
      <c r="D4" s="22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(ref1987)'!AM6)</f>
        <v>0.99979923795481584</v>
      </c>
      <c r="J4" s="48">
        <f>LN(I4)</f>
        <v>-2.007822005812194E-4</v>
      </c>
      <c r="K4" s="48">
        <f>(E4*H4)</f>
        <v>-1.7517209637762545E-6</v>
      </c>
      <c r="L4" s="48">
        <f>(F4*J4)</f>
        <v>-2.4900644966666169E-7</v>
      </c>
      <c r="M4" s="48">
        <f>SUM(K4:L4)</f>
        <v>-2.0007274134429161E-6</v>
      </c>
      <c r="N4" s="48">
        <f>EXP(M4)</f>
        <v>0.99999799927458799</v>
      </c>
      <c r="O4" s="48">
        <f t="shared" ref="O4:O67" si="2">(O3*N4)</f>
        <v>99.678332988724719</v>
      </c>
      <c r="P4" s="192">
        <f>(O4/O3)-1</f>
        <v>-2.0007254120102402E-6</v>
      </c>
      <c r="Q4" s="48">
        <f t="shared" ref="Q4:Q67" si="3">(Q3*N4)</f>
        <v>0.99678332988724716</v>
      </c>
    </row>
    <row r="5" spans="1:17">
      <c r="A5" s="113"/>
      <c r="B5" s="115">
        <v>1950</v>
      </c>
      <c r="C5" s="224">
        <f>('Anual_1947-1989 (ref1987)'!G7/'Anual_1947-1989 (ref1987)'!B7)</f>
        <v>9.2007104795737121E-2</v>
      </c>
      <c r="D5" s="22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4">LN(G5)</f>
        <v>0.50679064966905518</v>
      </c>
      <c r="I5" s="48">
        <f>('Anual_1947-1989 (ref1987)'!AM7)</f>
        <v>1.0613291052453664</v>
      </c>
      <c r="J5" s="48">
        <f t="shared" ref="J5:J68" si="5">LN(I5)</f>
        <v>5.9521995554866598E-2</v>
      </c>
      <c r="K5" s="48">
        <f t="shared" ref="K5:K68" si="6">(E5*H5)</f>
        <v>4.2577615860295397E-2</v>
      </c>
      <c r="L5" s="48">
        <f t="shared" ref="L5:L68" si="7">(F5*J5)</f>
        <v>9.5150614563729906E-4</v>
      </c>
      <c r="M5" s="48">
        <f t="shared" ref="M5:M68" si="8">SUM(K5:L5)</f>
        <v>4.3529122005932695E-2</v>
      </c>
      <c r="N5" s="48">
        <f t="shared" ref="N5:N68" si="9">EXP(M5)</f>
        <v>1.0444904115250799</v>
      </c>
      <c r="O5" s="48">
        <f t="shared" si="2"/>
        <v>104.11306304352703</v>
      </c>
      <c r="P5" s="192">
        <f t="shared" ref="P5:P68" si="10">(O5/O4)-1</f>
        <v>4.4490411525079931E-2</v>
      </c>
      <c r="Q5" s="48">
        <f t="shared" si="3"/>
        <v>1.0411306304352703</v>
      </c>
    </row>
    <row r="6" spans="1:17">
      <c r="A6" s="113"/>
      <c r="B6" s="115">
        <v>1951</v>
      </c>
      <c r="C6" s="224">
        <f>('Anual_1947-1989 (ref1987)'!G8/'Anual_1947-1989 (ref1987)'!B8)</f>
        <v>9.6043577981651376E-2</v>
      </c>
      <c r="D6" s="22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4"/>
        <v>-0.10579463184985469</v>
      </c>
      <c r="I6" s="48">
        <f>('Anual_1947-1989 (ref1987)'!AM8)</f>
        <v>1.1096052784082395</v>
      </c>
      <c r="J6" s="48">
        <f t="shared" si="5"/>
        <v>0.104004347044156</v>
      </c>
      <c r="K6" s="48">
        <f t="shared" si="6"/>
        <v>-1.1040494837542176E-2</v>
      </c>
      <c r="L6" s="48">
        <f t="shared" si="7"/>
        <v>-1.7294300827296594E-3</v>
      </c>
      <c r="M6" s="48">
        <f t="shared" si="8"/>
        <v>-1.2769924920271835E-2</v>
      </c>
      <c r="N6" s="48">
        <f t="shared" si="9"/>
        <v>0.98731126460877794</v>
      </c>
      <c r="O6" s="48">
        <f t="shared" si="2"/>
        <v>102.7919999357981</v>
      </c>
      <c r="P6" s="192">
        <f t="shared" si="10"/>
        <v>-1.2688735391222061E-2</v>
      </c>
      <c r="Q6" s="48">
        <f t="shared" si="3"/>
        <v>1.0279199993579811</v>
      </c>
    </row>
    <row r="7" spans="1:17">
      <c r="A7" s="113"/>
      <c r="B7" s="115">
        <v>1952</v>
      </c>
      <c r="C7" s="224">
        <f>('Anual_1947-1989 (ref1987)'!G9/'Anual_1947-1989 (ref1987)'!B9)</f>
        <v>7.0697220867869337E-2</v>
      </c>
      <c r="D7" s="22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4"/>
        <v>-8.7648479386928851E-2</v>
      </c>
      <c r="I7" s="48">
        <f>('Anual_1947-1989 (ref1987)'!AM9)</f>
        <v>0.88151953549675355</v>
      </c>
      <c r="J7" s="48">
        <f t="shared" si="5"/>
        <v>-0.12610811573719308</v>
      </c>
      <c r="K7" s="48">
        <f t="shared" si="6"/>
        <v>-7.4251210597166698E-3</v>
      </c>
      <c r="L7" s="48">
        <f t="shared" si="7"/>
        <v>3.5354542442167743E-3</v>
      </c>
      <c r="M7" s="48">
        <f t="shared" si="8"/>
        <v>-3.8896668154998954E-3</v>
      </c>
      <c r="N7" s="48">
        <f t="shared" si="9"/>
        <v>0.9961178881398739</v>
      </c>
      <c r="O7" s="48">
        <f t="shared" si="2"/>
        <v>102.39294989372127</v>
      </c>
      <c r="P7" s="192">
        <f t="shared" si="10"/>
        <v>-3.8821118601259919E-3</v>
      </c>
      <c r="Q7" s="48">
        <f t="shared" si="3"/>
        <v>1.0239294989372125</v>
      </c>
    </row>
    <row r="8" spans="1:17">
      <c r="A8" s="113"/>
      <c r="B8" s="115">
        <v>1953</v>
      </c>
      <c r="C8" s="224">
        <f>('Anual_1947-1989 (ref1987)'!G10/'Anual_1947-1989 (ref1987)'!B10)</f>
        <v>6.5985699693564853E-2</v>
      </c>
      <c r="D8" s="22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4"/>
        <v>3.3212390603635039E-2</v>
      </c>
      <c r="I8" s="48">
        <f>('Anual_1947-1989 (ref1987)'!AM10)</f>
        <v>1.7687902225001033</v>
      </c>
      <c r="J8" s="48">
        <f t="shared" si="5"/>
        <v>0.57029582278694713</v>
      </c>
      <c r="K8" s="48">
        <f t="shared" si="6"/>
        <v>2.0253112554004206E-3</v>
      </c>
      <c r="L8" s="48">
        <f t="shared" si="7"/>
        <v>5.7087835171726973E-3</v>
      </c>
      <c r="M8" s="48">
        <f t="shared" si="8"/>
        <v>7.7340947725731178E-3</v>
      </c>
      <c r="N8" s="48">
        <f t="shared" si="9"/>
        <v>1.007764080136917</v>
      </c>
      <c r="O8" s="48">
        <f t="shared" si="2"/>
        <v>103.18793696215144</v>
      </c>
      <c r="P8" s="192">
        <f t="shared" si="10"/>
        <v>7.7640801369169843E-3</v>
      </c>
      <c r="Q8" s="48">
        <f t="shared" si="3"/>
        <v>1.0318793696215143</v>
      </c>
    </row>
    <row r="9" spans="1:17">
      <c r="A9" s="113"/>
      <c r="B9" s="115">
        <v>1954</v>
      </c>
      <c r="C9" s="224">
        <f>('Anual_1947-1989 (ref1987)'!G11/'Anual_1947-1989 (ref1987)'!B11)</f>
        <v>6.6746126340881992E-2</v>
      </c>
      <c r="D9" s="22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4"/>
        <v>0.23465479377800802</v>
      </c>
      <c r="I9" s="48">
        <f>('Anual_1947-1989 (ref1987)'!AM11)</f>
        <v>1.3056083271465457</v>
      </c>
      <c r="J9" s="48">
        <f t="shared" si="5"/>
        <v>0.26666908323014921</v>
      </c>
      <c r="K9" s="48">
        <f t="shared" si="6"/>
        <v>1.5837100950750537E-2</v>
      </c>
      <c r="L9" s="48">
        <f t="shared" si="7"/>
        <v>-3.9730197143943532E-4</v>
      </c>
      <c r="M9" s="48">
        <f t="shared" si="8"/>
        <v>1.5439798979311102E-2</v>
      </c>
      <c r="N9" s="48">
        <f t="shared" si="9"/>
        <v>1.0155596084929954</v>
      </c>
      <c r="O9" s="48">
        <f t="shared" si="2"/>
        <v>104.7935008624824</v>
      </c>
      <c r="P9" s="192">
        <f t="shared" si="10"/>
        <v>1.5559608492995425E-2</v>
      </c>
      <c r="Q9" s="48">
        <f t="shared" si="3"/>
        <v>1.047935008624824</v>
      </c>
    </row>
    <row r="10" spans="1:17">
      <c r="A10" s="113"/>
      <c r="B10" s="115">
        <v>1955</v>
      </c>
      <c r="C10" s="224">
        <f>('Anual_1947-1989 (ref1987)'!G12/'Anual_1947-1989 (ref1987)'!B12)</f>
        <v>7.6224377071314603E-2</v>
      </c>
      <c r="D10" s="22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4"/>
        <v>-0.21280435024739897</v>
      </c>
      <c r="I10" s="48">
        <f>('Anual_1947-1989 (ref1987)'!AM12)</f>
        <v>0.85916493852006814</v>
      </c>
      <c r="J10" s="48">
        <f t="shared" si="5"/>
        <v>-0.15179436318299583</v>
      </c>
      <c r="K10" s="48">
        <f t="shared" si="6"/>
        <v>-1.5385020534640729E-2</v>
      </c>
      <c r="L10" s="48">
        <f t="shared" si="7"/>
        <v>-1.1924437515296092E-3</v>
      </c>
      <c r="M10" s="48">
        <f t="shared" si="8"/>
        <v>-1.6577464286170338E-2</v>
      </c>
      <c r="N10" s="48">
        <f t="shared" si="9"/>
        <v>0.98355918572933787</v>
      </c>
      <c r="O10" s="48">
        <f t="shared" si="2"/>
        <v>103.07061037802985</v>
      </c>
      <c r="P10" s="192">
        <f t="shared" si="10"/>
        <v>-1.644081427066213E-2</v>
      </c>
      <c r="Q10" s="48">
        <f t="shared" si="3"/>
        <v>1.0307061037802985</v>
      </c>
    </row>
    <row r="11" spans="1:17">
      <c r="A11" s="113"/>
      <c r="B11" s="115">
        <v>1956</v>
      </c>
      <c r="C11" s="224">
        <f>('Anual_1947-1989 (ref1987)'!G13/'Anual_1947-1989 (ref1987)'!B13)</f>
        <v>6.7645057828749133E-2</v>
      </c>
      <c r="D11" s="22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4"/>
        <v>8.1103769265330541E-3</v>
      </c>
      <c r="I11" s="48">
        <f>('Anual_1947-1989 (ref1987)'!AM13)</f>
        <v>0.78752204619578781</v>
      </c>
      <c r="J11" s="48">
        <f t="shared" si="5"/>
        <v>-0.23886391350495201</v>
      </c>
      <c r="K11" s="48">
        <f t="shared" si="6"/>
        <v>5.1000232009591653E-4</v>
      </c>
      <c r="L11" s="48">
        <f t="shared" si="7"/>
        <v>-2.275115513994098E-3</v>
      </c>
      <c r="M11" s="48">
        <f t="shared" si="8"/>
        <v>-1.7651131938981814E-3</v>
      </c>
      <c r="N11" s="48">
        <f t="shared" si="9"/>
        <v>0.99823644370222808</v>
      </c>
      <c r="O11" s="48">
        <f t="shared" si="2"/>
        <v>102.88883955398248</v>
      </c>
      <c r="P11" s="192">
        <f t="shared" si="10"/>
        <v>-1.7635562977720287E-3</v>
      </c>
      <c r="Q11" s="48">
        <f t="shared" si="3"/>
        <v>1.0288883955398247</v>
      </c>
    </row>
    <row r="12" spans="1:17">
      <c r="A12" s="113"/>
      <c r="B12" s="115">
        <v>1957</v>
      </c>
      <c r="C12" s="224">
        <f>('Anual_1947-1989 (ref1987)'!G14/'Anual_1947-1989 (ref1987)'!B14)</f>
        <v>5.5724579663730983E-2</v>
      </c>
      <c r="D12" s="22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4"/>
        <v>-1.5869558963269543E-2</v>
      </c>
      <c r="I12" s="48">
        <f>('Anual_1947-1989 (ref1987)'!AM14)</f>
        <v>0.91135042644975206</v>
      </c>
      <c r="J12" s="48">
        <f t="shared" si="5"/>
        <v>-9.282779437938761E-2</v>
      </c>
      <c r="K12" s="48">
        <f t="shared" si="6"/>
        <v>-9.307007158202514E-4</v>
      </c>
      <c r="L12" s="48">
        <f t="shared" si="7"/>
        <v>5.4254835786191275E-4</v>
      </c>
      <c r="M12" s="48">
        <f t="shared" si="8"/>
        <v>-3.8815235795833865E-4</v>
      </c>
      <c r="N12" s="48">
        <f t="shared" si="9"/>
        <v>0.99961192296342249</v>
      </c>
      <c r="O12" s="48">
        <f t="shared" si="2"/>
        <v>102.84891075803147</v>
      </c>
      <c r="P12" s="192">
        <f t="shared" si="10"/>
        <v>-3.8807703657750547E-4</v>
      </c>
      <c r="Q12" s="48">
        <f t="shared" si="3"/>
        <v>1.0284891075803146</v>
      </c>
    </row>
    <row r="13" spans="1:17">
      <c r="A13" s="113"/>
      <c r="B13" s="115">
        <v>1958</v>
      </c>
      <c r="C13" s="224">
        <f>('Anual_1947-1989 (ref1987)'!G15/'Anual_1947-1989 (ref1987)'!B15)</f>
        <v>5.7234726688102894E-2</v>
      </c>
      <c r="D13" s="22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4"/>
        <v>-3.5988255508697629E-2</v>
      </c>
      <c r="I13" s="48">
        <f>('Anual_1947-1989 (ref1987)'!AM15)</f>
        <v>1.4403801187677843</v>
      </c>
      <c r="J13" s="48">
        <f t="shared" si="5"/>
        <v>0.36490705012011498</v>
      </c>
      <c r="K13" s="48">
        <f t="shared" si="6"/>
        <v>-2.1257371501439723E-3</v>
      </c>
      <c r="L13" s="48">
        <f t="shared" si="7"/>
        <v>-1.3376014055849876E-3</v>
      </c>
      <c r="M13" s="48">
        <f t="shared" si="8"/>
        <v>-3.4633385557289601E-3</v>
      </c>
      <c r="N13" s="48">
        <f t="shared" si="9"/>
        <v>0.99654265188361157</v>
      </c>
      <c r="O13" s="48">
        <f t="shared" si="2"/>
        <v>102.49332627014958</v>
      </c>
      <c r="P13" s="192">
        <f t="shared" si="10"/>
        <v>-3.4573481163884257E-3</v>
      </c>
      <c r="Q13" s="48">
        <f t="shared" si="3"/>
        <v>1.0249332627014958</v>
      </c>
    </row>
    <row r="14" spans="1:17">
      <c r="A14" s="113"/>
      <c r="B14" s="115">
        <v>1959</v>
      </c>
      <c r="C14" s="224">
        <f>('Anual_1947-1989 (ref1987)'!G16/'Anual_1947-1989 (ref1987)'!B16)</f>
        <v>5.9493016037247812E-2</v>
      </c>
      <c r="D14" s="22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4"/>
        <v>-3.5483502860991112E-2</v>
      </c>
      <c r="I14" s="48">
        <f>('Anual_1947-1989 (ref1987)'!AM16)</f>
        <v>0.76365259387038786</v>
      </c>
      <c r="J14" s="48">
        <f t="shared" si="5"/>
        <v>-0.26964231329707422</v>
      </c>
      <c r="K14" s="48">
        <f t="shared" si="6"/>
        <v>-2.2234553978466368E-3</v>
      </c>
      <c r="L14" s="48">
        <f t="shared" si="7"/>
        <v>1.7088041065127576E-3</v>
      </c>
      <c r="M14" s="48">
        <f t="shared" si="8"/>
        <v>-5.146512913338792E-4</v>
      </c>
      <c r="N14" s="48">
        <f t="shared" si="9"/>
        <v>0.99948548111892599</v>
      </c>
      <c r="O14" s="48">
        <f t="shared" si="2"/>
        <v>102.4405915185995</v>
      </c>
      <c r="P14" s="192">
        <f t="shared" si="10"/>
        <v>-5.1451888107401089E-4</v>
      </c>
      <c r="Q14" s="48">
        <f t="shared" si="3"/>
        <v>1.024405915185995</v>
      </c>
    </row>
    <row r="15" spans="1:17">
      <c r="A15" s="113"/>
      <c r="B15" s="115">
        <v>1960</v>
      </c>
      <c r="C15" s="224">
        <f>('Anual_1947-1989 (ref1987)'!G17/'Anual_1947-1989 (ref1987)'!B17)</f>
        <v>5.319550053415447E-2</v>
      </c>
      <c r="D15" s="22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4"/>
        <v>-6.2305192160489513E-2</v>
      </c>
      <c r="I15" s="48">
        <f>('Anual_1947-1989 (ref1987)'!AM17)</f>
        <v>0.99819236970879754</v>
      </c>
      <c r="J15" s="48">
        <f t="shared" si="5"/>
        <v>-1.8092660263374313E-3</v>
      </c>
      <c r="K15" s="48">
        <f t="shared" si="6"/>
        <v>-3.6500983718730819E-3</v>
      </c>
      <c r="L15" s="48">
        <f t="shared" si="7"/>
        <v>1.9499096557334845E-5</v>
      </c>
      <c r="M15" s="48">
        <f t="shared" si="8"/>
        <v>-3.6305992753157472E-3</v>
      </c>
      <c r="N15" s="48">
        <f t="shared" si="9"/>
        <v>0.99637598338149391</v>
      </c>
      <c r="O15" s="48">
        <f t="shared" si="2"/>
        <v>102.06934511252651</v>
      </c>
      <c r="P15" s="192">
        <f t="shared" si="10"/>
        <v>-3.6240166185060874E-3</v>
      </c>
      <c r="Q15" s="48">
        <f t="shared" si="3"/>
        <v>1.020693451125265</v>
      </c>
    </row>
    <row r="16" spans="1:17">
      <c r="A16" s="113"/>
      <c r="B16" s="115">
        <v>1961</v>
      </c>
      <c r="C16" s="224">
        <f>('Anual_1947-1989 (ref1987)'!G18/'Anual_1947-1989 (ref1987)'!B18)</f>
        <v>5.7943603851444286E-2</v>
      </c>
      <c r="D16" s="22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4"/>
        <v>-3.3522001415688973E-3</v>
      </c>
      <c r="I16" s="48">
        <f>('Anual_1947-1989 (ref1987)'!AM18)</f>
        <v>1.1313904003460749</v>
      </c>
      <c r="J16" s="48">
        <f t="shared" si="5"/>
        <v>0.12344731913405037</v>
      </c>
      <c r="K16" s="48">
        <f t="shared" si="6"/>
        <v>-2.0090289921692033E-4</v>
      </c>
      <c r="L16" s="48">
        <f t="shared" si="7"/>
        <v>-4.9083893655002076E-4</v>
      </c>
      <c r="M16" s="48">
        <f t="shared" si="8"/>
        <v>-6.9174183576694106E-4</v>
      </c>
      <c r="N16" s="48">
        <f t="shared" si="9"/>
        <v>0.99930849736245908</v>
      </c>
      <c r="O16" s="48">
        <f t="shared" si="2"/>
        <v>101.99876389116912</v>
      </c>
      <c r="P16" s="192">
        <f t="shared" si="10"/>
        <v>-6.9150263754091945E-4</v>
      </c>
      <c r="Q16" s="48">
        <f t="shared" si="3"/>
        <v>1.0199876389116911</v>
      </c>
    </row>
    <row r="17" spans="1:17">
      <c r="A17" s="113"/>
      <c r="B17" s="115">
        <v>1962</v>
      </c>
      <c r="C17" s="224">
        <f>('Anual_1947-1989 (ref1987)'!G19/'Anual_1947-1989 (ref1987)'!B19)</f>
        <v>6.6611202061136299E-2</v>
      </c>
      <c r="D17" s="22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4"/>
        <v>-6.7171023122368931E-2</v>
      </c>
      <c r="I17" s="48">
        <f>('Anual_1947-1989 (ref1987)'!AM19)</f>
        <v>0.91799787044449688</v>
      </c>
      <c r="J17" s="48">
        <f t="shared" si="5"/>
        <v>-8.5560208141573793E-2</v>
      </c>
      <c r="K17" s="48">
        <f t="shared" si="6"/>
        <v>-4.9317819303566941E-3</v>
      </c>
      <c r="L17" s="48">
        <f t="shared" si="7"/>
        <v>1.1653419294127565E-3</v>
      </c>
      <c r="M17" s="48">
        <f t="shared" si="8"/>
        <v>-3.7664400009439379E-3</v>
      </c>
      <c r="N17" s="48">
        <f t="shared" si="9"/>
        <v>0.99624064413741154</v>
      </c>
      <c r="O17" s="48">
        <f t="shared" si="2"/>
        <v>101.61531424015807</v>
      </c>
      <c r="P17" s="192">
        <f t="shared" si="10"/>
        <v>-3.7593558625884649E-3</v>
      </c>
      <c r="Q17" s="48">
        <f t="shared" si="3"/>
        <v>1.0161531424015806</v>
      </c>
    </row>
    <row r="18" spans="1:17">
      <c r="A18" s="113"/>
      <c r="B18" s="115">
        <v>1963</v>
      </c>
      <c r="C18" s="224">
        <f>('Anual_1947-1989 (ref1987)'!G20/'Anual_1947-1989 (ref1987)'!B20)</f>
        <v>8.6447165777000262E-2</v>
      </c>
      <c r="D18" s="22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4"/>
        <v>-1.0548951470638907E-2</v>
      </c>
      <c r="I18" s="48">
        <f>('Anual_1947-1989 (ref1987)'!AM20)</f>
        <v>0.87762720150491247</v>
      </c>
      <c r="J18" s="48">
        <f t="shared" si="5"/>
        <v>-0.13053337516769664</v>
      </c>
      <c r="K18" s="48">
        <f t="shared" si="6"/>
        <v>-9.3180117544818778E-4</v>
      </c>
      <c r="L18" s="48">
        <f t="shared" si="7"/>
        <v>4.9184961710341951E-4</v>
      </c>
      <c r="M18" s="48">
        <f t="shared" si="8"/>
        <v>-4.3995155834476826E-4</v>
      </c>
      <c r="N18" s="48">
        <f t="shared" si="9"/>
        <v>0.999560145206151</v>
      </c>
      <c r="O18" s="48">
        <f t="shared" si="2"/>
        <v>101.57061825706107</v>
      </c>
      <c r="P18" s="192">
        <f t="shared" si="10"/>
        <v>-4.3985479384889281E-4</v>
      </c>
      <c r="Q18" s="48">
        <f t="shared" si="3"/>
        <v>1.0157061825706106</v>
      </c>
    </row>
    <row r="19" spans="1:17">
      <c r="A19" s="113"/>
      <c r="B19" s="115">
        <v>1964</v>
      </c>
      <c r="C19" s="224">
        <f>('Anual_1947-1989 (ref1987)'!G21/'Anual_1947-1989 (ref1987)'!B21)</f>
        <v>6.5198980681783508E-2</v>
      </c>
      <c r="D19" s="22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4"/>
        <v>0.20412947205626242</v>
      </c>
      <c r="I19" s="48">
        <f>('Anual_1947-1989 (ref1987)'!AM21)</f>
        <v>1.2145758087494145</v>
      </c>
      <c r="J19" s="48">
        <f t="shared" si="5"/>
        <v>0.19439488723162782</v>
      </c>
      <c r="K19" s="48">
        <f t="shared" si="6"/>
        <v>1.2388980665300102E-2</v>
      </c>
      <c r="L19" s="48">
        <f t="shared" si="7"/>
        <v>1.7523541922068566E-3</v>
      </c>
      <c r="M19" s="48">
        <f t="shared" si="8"/>
        <v>1.414133485750696E-2</v>
      </c>
      <c r="N19" s="48">
        <f t="shared" si="9"/>
        <v>1.0142417965287447</v>
      </c>
      <c r="O19" s="48">
        <f t="shared" si="2"/>
        <v>103.01716633557693</v>
      </c>
      <c r="P19" s="192">
        <f t="shared" si="10"/>
        <v>1.4241796528744688E-2</v>
      </c>
      <c r="Q19" s="48">
        <f t="shared" si="3"/>
        <v>1.0301716633557694</v>
      </c>
    </row>
    <row r="20" spans="1:17">
      <c r="A20" s="113"/>
      <c r="B20" s="115">
        <v>1965</v>
      </c>
      <c r="C20" s="224">
        <f>('Anual_1947-1989 (ref1987)'!G22/'Anual_1947-1989 (ref1987)'!B22)</f>
        <v>7.6081758942384323E-2</v>
      </c>
      <c r="D20" s="22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4"/>
        <v>1.052212529403225E-2</v>
      </c>
      <c r="I20" s="48">
        <f>('Anual_1947-1989 (ref1987)'!AM22)</f>
        <v>0.94386766996014781</v>
      </c>
      <c r="J20" s="48">
        <f t="shared" si="5"/>
        <v>-5.7769302789750718E-2</v>
      </c>
      <c r="K20" s="48">
        <f t="shared" si="6"/>
        <v>6.8452267922406611E-4</v>
      </c>
      <c r="L20" s="48">
        <f t="shared" si="7"/>
        <v>-1.2739524650648697E-3</v>
      </c>
      <c r="M20" s="48">
        <f t="shared" si="8"/>
        <v>-5.894297858408036E-4</v>
      </c>
      <c r="N20" s="48">
        <f t="shared" si="9"/>
        <v>0.99941074389376972</v>
      </c>
      <c r="O20" s="48">
        <f t="shared" si="2"/>
        <v>102.95646284126715</v>
      </c>
      <c r="P20" s="192">
        <f t="shared" si="10"/>
        <v>-5.8925610623028479E-4</v>
      </c>
      <c r="Q20" s="48">
        <f t="shared" si="3"/>
        <v>1.0295646284126716</v>
      </c>
    </row>
    <row r="21" spans="1:17">
      <c r="A21" s="113"/>
      <c r="B21" s="115">
        <v>1966</v>
      </c>
      <c r="C21" s="224">
        <f>('Anual_1947-1989 (ref1987)'!G23/'Anual_1947-1989 (ref1987)'!B23)</f>
        <v>6.4890347035308729E-2</v>
      </c>
      <c r="D21" s="22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4"/>
        <v>-8.3788063413522545E-2</v>
      </c>
      <c r="I21" s="48">
        <f>('Anual_1947-1989 (ref1987)'!AM23)</f>
        <v>0.82965494685583019</v>
      </c>
      <c r="J21" s="48">
        <f t="shared" si="5"/>
        <v>-0.18674539130950951</v>
      </c>
      <c r="K21" s="48">
        <f t="shared" si="6"/>
        <v>-5.137588497062571E-3</v>
      </c>
      <c r="L21" s="48">
        <f t="shared" si="7"/>
        <v>-1.3348091484130635E-3</v>
      </c>
      <c r="M21" s="48">
        <f t="shared" si="8"/>
        <v>-6.4723976454756343E-3</v>
      </c>
      <c r="N21" s="48">
        <f t="shared" si="9"/>
        <v>0.99354850320298638</v>
      </c>
      <c r="O21" s="48">
        <f t="shared" si="2"/>
        <v>102.29223955101487</v>
      </c>
      <c r="P21" s="192">
        <f t="shared" si="10"/>
        <v>-6.4514967970135118E-3</v>
      </c>
      <c r="Q21" s="48">
        <f t="shared" si="3"/>
        <v>1.0229223955101487</v>
      </c>
    </row>
    <row r="22" spans="1:17">
      <c r="A22" s="113"/>
      <c r="B22" s="115">
        <v>1967</v>
      </c>
      <c r="C22" s="224">
        <f>('Anual_1947-1989 (ref1987)'!G24/'Anual_1947-1989 (ref1987)'!B24)</f>
        <v>5.7231557203773722E-2</v>
      </c>
      <c r="D22" s="22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4"/>
        <v>-2.366841950754154E-2</v>
      </c>
      <c r="I22" s="48">
        <f>('Anual_1947-1989 (ref1987)'!AM24)</f>
        <v>0.93051165790538848</v>
      </c>
      <c r="J22" s="48">
        <f t="shared" si="5"/>
        <v>-7.2020674332007636E-2</v>
      </c>
      <c r="K22" s="48">
        <f t="shared" si="6"/>
        <v>-1.3610992342341093E-3</v>
      </c>
      <c r="L22" s="48">
        <f t="shared" si="7"/>
        <v>3.9671704933858052E-5</v>
      </c>
      <c r="M22" s="48">
        <f t="shared" si="8"/>
        <v>-1.3214275293002512E-3</v>
      </c>
      <c r="N22" s="48">
        <f t="shared" si="9"/>
        <v>0.99867944517161134</v>
      </c>
      <c r="O22" s="48">
        <f t="shared" si="2"/>
        <v>102.1571570401691</v>
      </c>
      <c r="P22" s="192">
        <f t="shared" si="10"/>
        <v>-1.3205548283885538E-3</v>
      </c>
      <c r="Q22" s="48">
        <f t="shared" si="3"/>
        <v>1.021571570401691</v>
      </c>
    </row>
    <row r="23" spans="1:17">
      <c r="A23" s="113"/>
      <c r="B23" s="115">
        <v>1968</v>
      </c>
      <c r="C23" s="224">
        <f>('Anual_1947-1989 (ref1987)'!G25/'Anual_1947-1989 (ref1987)'!B25)</f>
        <v>5.9627857707235325E-2</v>
      </c>
      <c r="D23" s="22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4"/>
        <v>-5.0213168990753503E-2</v>
      </c>
      <c r="I23" s="48">
        <f>('Anual_1947-1989 (ref1987)'!AM25)</f>
        <v>1.0608630004445074</v>
      </c>
      <c r="J23" s="48">
        <f t="shared" si="5"/>
        <v>5.9082728245272831E-2</v>
      </c>
      <c r="K23" s="48">
        <f t="shared" si="6"/>
        <v>-3.1841508460477902E-3</v>
      </c>
      <c r="L23" s="48">
        <f t="shared" si="7"/>
        <v>-4.4723343970469004E-4</v>
      </c>
      <c r="M23" s="48">
        <f t="shared" si="8"/>
        <v>-3.6313842857524804E-3</v>
      </c>
      <c r="N23" s="48">
        <f t="shared" si="9"/>
        <v>0.996375201216255</v>
      </c>
      <c r="O23" s="48">
        <f t="shared" si="2"/>
        <v>101.78685790157904</v>
      </c>
      <c r="P23" s="192">
        <f t="shared" si="10"/>
        <v>-3.624798783744998E-3</v>
      </c>
      <c r="Q23" s="48">
        <f t="shared" si="3"/>
        <v>1.0178685790157904</v>
      </c>
    </row>
    <row r="24" spans="1:17">
      <c r="A24" s="113"/>
      <c r="B24" s="115">
        <v>1969</v>
      </c>
      <c r="C24" s="224">
        <f>('Anual_1947-1989 (ref1987)'!G26/'Anual_1947-1989 (ref1987)'!B26)</f>
        <v>6.7060105680317048E-2</v>
      </c>
      <c r="D24" s="22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4"/>
        <v>4.5956073858998352E-2</v>
      </c>
      <c r="I24" s="48">
        <f>('Anual_1947-1989 (ref1987)'!AM26)</f>
        <v>1.0322982151427353</v>
      </c>
      <c r="J24" s="48">
        <f t="shared" si="5"/>
        <v>3.1787593477678504E-2</v>
      </c>
      <c r="K24" s="48">
        <f t="shared" si="6"/>
        <v>3.0844447973705728E-3</v>
      </c>
      <c r="L24" s="48">
        <f t="shared" si="7"/>
        <v>-3.6322679469209013E-6</v>
      </c>
      <c r="M24" s="48">
        <f t="shared" si="8"/>
        <v>3.0808125294236517E-3</v>
      </c>
      <c r="N24" s="48">
        <f t="shared" si="9"/>
        <v>1.0030855631096407</v>
      </c>
      <c r="O24" s="48">
        <f t="shared" si="2"/>
        <v>102.10092767536639</v>
      </c>
      <c r="P24" s="192">
        <f t="shared" si="10"/>
        <v>3.0855631096406988E-3</v>
      </c>
      <c r="Q24" s="48">
        <f t="shared" si="3"/>
        <v>1.021009276753664</v>
      </c>
    </row>
    <row r="25" spans="1:17">
      <c r="A25" s="113"/>
      <c r="B25" s="115">
        <v>1970</v>
      </c>
      <c r="C25" s="224">
        <f>('Anual_1947-1989 (ref1987)'!G27/'Anual_1947-1989 (ref1987)'!B27)</f>
        <v>7.0298117189823039E-2</v>
      </c>
      <c r="D25" s="22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4"/>
        <v>9.4803772040797638E-2</v>
      </c>
      <c r="I25" s="48">
        <f>('Anual_1947-1989 (ref1987)'!AM27)</f>
        <v>1.0097583802659122</v>
      </c>
      <c r="J25" s="48">
        <f t="shared" si="5"/>
        <v>9.7110747742221067E-3</v>
      </c>
      <c r="K25" s="48">
        <f t="shared" si="6"/>
        <v>6.8635842819539548E-3</v>
      </c>
      <c r="L25" s="48">
        <f t="shared" si="7"/>
        <v>-4.0780303248477177E-5</v>
      </c>
      <c r="M25" s="48">
        <f t="shared" si="8"/>
        <v>6.8228039787054775E-3</v>
      </c>
      <c r="N25" s="48">
        <f t="shared" si="9"/>
        <v>1.0068461323305162</v>
      </c>
      <c r="O25" s="48">
        <f t="shared" si="2"/>
        <v>102.79992413730042</v>
      </c>
      <c r="P25" s="192">
        <f t="shared" si="10"/>
        <v>6.8461323305162303E-3</v>
      </c>
      <c r="Q25" s="48">
        <f t="shared" si="3"/>
        <v>1.0279992413730044</v>
      </c>
    </row>
    <row r="26" spans="1:17">
      <c r="A26" s="113"/>
      <c r="B26" s="115">
        <v>1971</v>
      </c>
      <c r="C26" s="224">
        <f>('Anual_1947-1989 (ref1987)'!G28/'Anual_1947-1989 (ref1987)'!B28)</f>
        <v>6.4573173983102819E-2</v>
      </c>
      <c r="D26" s="22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4"/>
        <v>-5.9313654450506972E-2</v>
      </c>
      <c r="I26" s="48">
        <f>('Anual_1947-1989 (ref1987)'!AM28)</f>
        <v>0.98794648485185432</v>
      </c>
      <c r="J26" s="48">
        <f t="shared" si="5"/>
        <v>-1.2126747830954951E-2</v>
      </c>
      <c r="K26" s="48">
        <f t="shared" si="6"/>
        <v>-4.3450259051405022E-3</v>
      </c>
      <c r="L26" s="48">
        <f t="shared" si="7"/>
        <v>2.1056632591615499E-4</v>
      </c>
      <c r="M26" s="48">
        <f t="shared" si="8"/>
        <v>-4.1344595792243474E-3</v>
      </c>
      <c r="N26" s="48">
        <f t="shared" si="9"/>
        <v>0.99587407553203933</v>
      </c>
      <c r="O26" s="48">
        <f t="shared" si="2"/>
        <v>102.37577941499784</v>
      </c>
      <c r="P26" s="192">
        <f t="shared" si="10"/>
        <v>-4.1259244679606732E-3</v>
      </c>
      <c r="Q26" s="48">
        <f t="shared" si="3"/>
        <v>1.0237577941499785</v>
      </c>
    </row>
    <row r="27" spans="1:17">
      <c r="A27" s="113"/>
      <c r="B27" s="115">
        <v>1972</v>
      </c>
      <c r="C27" s="224">
        <f>('Anual_1947-1989 (ref1987)'!G29/'Anual_1947-1989 (ref1987)'!B29)</f>
        <v>7.2718974061046174E-2</v>
      </c>
      <c r="D27" s="22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4"/>
        <v>4.2857421193259124E-3</v>
      </c>
      <c r="I27" s="48">
        <f>('Anual_1947-1989 (ref1987)'!AM29)</f>
        <v>1.0369617879388047</v>
      </c>
      <c r="J27" s="48">
        <f t="shared" si="5"/>
        <v>3.629507990771403E-2</v>
      </c>
      <c r="K27" s="48">
        <f t="shared" si="6"/>
        <v>3.4567921549725388E-4</v>
      </c>
      <c r="L27" s="48">
        <f t="shared" si="7"/>
        <v>-5.7629224226729634E-4</v>
      </c>
      <c r="M27" s="48">
        <f t="shared" si="8"/>
        <v>-2.3061302677004246E-4</v>
      </c>
      <c r="N27" s="48">
        <f t="shared" si="9"/>
        <v>0.99976941356237004</v>
      </c>
      <c r="O27" s="48">
        <f t="shared" si="2"/>
        <v>102.35217294872294</v>
      </c>
      <c r="P27" s="192">
        <f t="shared" si="10"/>
        <v>-2.3058643762996489E-4</v>
      </c>
      <c r="Q27" s="48">
        <f t="shared" si="3"/>
        <v>1.0235217294872294</v>
      </c>
    </row>
    <row r="28" spans="1:17">
      <c r="A28" s="113"/>
      <c r="B28" s="115">
        <v>1973</v>
      </c>
      <c r="C28" s="224">
        <f>('Anual_1947-1989 (ref1987)'!G30/'Anual_1947-1989 (ref1987)'!B30)</f>
        <v>7.8447270591648521E-2</v>
      </c>
      <c r="D28" s="22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4"/>
        <v>0.11206906975875379</v>
      </c>
      <c r="I28" s="48">
        <f>('Anual_1947-1989 (ref1987)'!AM30)</f>
        <v>1.171420935555642</v>
      </c>
      <c r="J28" s="48">
        <f t="shared" si="5"/>
        <v>0.15821748676553857</v>
      </c>
      <c r="K28" s="48">
        <f t="shared" si="6"/>
        <v>9.4452051335368967E-3</v>
      </c>
      <c r="L28" s="48">
        <f t="shared" si="7"/>
        <v>-1.8457471560534562E-3</v>
      </c>
      <c r="M28" s="48">
        <f t="shared" si="8"/>
        <v>7.5994579774834401E-3</v>
      </c>
      <c r="N28" s="48">
        <f t="shared" si="9"/>
        <v>1.0076284071444543</v>
      </c>
      <c r="O28" s="48">
        <f t="shared" si="2"/>
        <v>103.1329569960954</v>
      </c>
      <c r="P28" s="192">
        <f t="shared" si="10"/>
        <v>7.6284071444543411E-3</v>
      </c>
      <c r="Q28" s="48">
        <f t="shared" si="3"/>
        <v>1.0313295699609542</v>
      </c>
    </row>
    <row r="29" spans="1:17">
      <c r="A29" s="113"/>
      <c r="B29" s="115">
        <v>1974</v>
      </c>
      <c r="C29" s="224">
        <f>('Anual_1947-1989 (ref1987)'!G31/'Anual_1947-1989 (ref1987)'!B31)</f>
        <v>7.6729601302119338E-2</v>
      </c>
      <c r="D29" s="22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4"/>
        <v>-0.18258499736672676</v>
      </c>
      <c r="I29" s="48">
        <f>('Anual_1947-1989 (ref1987)'!AM31)</f>
        <v>1.1947731974439642</v>
      </c>
      <c r="J29" s="48">
        <f t="shared" si="5"/>
        <v>0.17795637443659471</v>
      </c>
      <c r="K29" s="48">
        <f t="shared" si="6"/>
        <v>-1.9141947865193153E-2</v>
      </c>
      <c r="L29" s="48">
        <f t="shared" si="7"/>
        <v>-1.00043361025018E-2</v>
      </c>
      <c r="M29" s="48">
        <f t="shared" si="8"/>
        <v>-2.9146283967694954E-2</v>
      </c>
      <c r="N29" s="48">
        <f t="shared" si="9"/>
        <v>0.97127437220506174</v>
      </c>
      <c r="O29" s="48">
        <f t="shared" si="2"/>
        <v>100.17039806003419</v>
      </c>
      <c r="P29" s="192">
        <f t="shared" si="10"/>
        <v>-2.8725627794938258E-2</v>
      </c>
      <c r="Q29" s="48">
        <f t="shared" si="3"/>
        <v>1.001703980600342</v>
      </c>
    </row>
    <row r="30" spans="1:17">
      <c r="A30" s="113"/>
      <c r="B30" s="115">
        <v>1975</v>
      </c>
      <c r="C30" s="224">
        <f>('Anual_1947-1989 (ref1987)'!G32/'Anual_1947-1989 (ref1987)'!B32)</f>
        <v>7.2179830062000003E-2</v>
      </c>
      <c r="D30" s="22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4"/>
        <v>-4.7136743555714913E-2</v>
      </c>
      <c r="I30" s="48">
        <f>('Anual_1947-1989 (ref1987)'!AM32)</f>
        <v>0.97511380021819194</v>
      </c>
      <c r="J30" s="48">
        <f t="shared" si="5"/>
        <v>-2.5201096622821242E-2</v>
      </c>
      <c r="K30" s="48">
        <f t="shared" si="6"/>
        <v>-4.2975010571292063E-3</v>
      </c>
      <c r="L30" s="48">
        <f t="shared" si="7"/>
        <v>9.5719342047997989E-4</v>
      </c>
      <c r="M30" s="48">
        <f t="shared" si="8"/>
        <v>-3.3403076366492262E-3</v>
      </c>
      <c r="N30" s="48">
        <f t="shared" si="9"/>
        <v>0.99666526498442154</v>
      </c>
      <c r="O30" s="48">
        <f t="shared" si="2"/>
        <v>99.836356326098965</v>
      </c>
      <c r="P30" s="192">
        <f t="shared" si="10"/>
        <v>-3.3347350155783495E-3</v>
      </c>
      <c r="Q30" s="48">
        <f t="shared" si="3"/>
        <v>0.99836356326098974</v>
      </c>
    </row>
    <row r="31" spans="1:17">
      <c r="A31" s="113"/>
      <c r="B31" s="115">
        <v>1976</v>
      </c>
      <c r="C31" s="224">
        <f>('Anual_1947-1989 (ref1987)'!G33/'Anual_1947-1989 (ref1987)'!B33)</f>
        <v>7.0131939587136941E-2</v>
      </c>
      <c r="D31" s="22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4"/>
        <v>0.1089407948707125</v>
      </c>
      <c r="I31" s="48">
        <f>('Anual_1947-1989 (ref1987)'!AM33)</f>
        <v>1.0238295574793894</v>
      </c>
      <c r="J31" s="48">
        <f t="shared" si="5"/>
        <v>2.3550064989314203E-2</v>
      </c>
      <c r="K31" s="48">
        <f t="shared" si="6"/>
        <v>8.941647784297152E-3</v>
      </c>
      <c r="L31" s="48">
        <f t="shared" si="7"/>
        <v>-5.6266325627843449E-4</v>
      </c>
      <c r="M31" s="48">
        <f t="shared" si="8"/>
        <v>8.3789845280187181E-3</v>
      </c>
      <c r="N31" s="48">
        <f t="shared" si="9"/>
        <v>1.0084141864690295</v>
      </c>
      <c r="O31" s="48">
        <f t="shared" si="2"/>
        <v>100.67639804461523</v>
      </c>
      <c r="P31" s="192">
        <f t="shared" si="10"/>
        <v>8.4141864690294721E-3</v>
      </c>
      <c r="Q31" s="48">
        <f t="shared" si="3"/>
        <v>1.0067639804461523</v>
      </c>
    </row>
    <row r="32" spans="1:17">
      <c r="A32" s="113"/>
      <c r="B32" s="115">
        <v>1977</v>
      </c>
      <c r="C32" s="224">
        <f>('Anual_1947-1989 (ref1987)'!G34/'Anual_1947-1989 (ref1987)'!B34)</f>
        <v>7.2452708524399737E-2</v>
      </c>
      <c r="D32" s="22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4"/>
        <v>0.15439039772202032</v>
      </c>
      <c r="I32" s="48">
        <f>('Anual_1947-1989 (ref1987)'!AM34)</f>
        <v>1.0637449177063412</v>
      </c>
      <c r="J32" s="48">
        <f t="shared" si="5"/>
        <v>6.1795623179665644E-2</v>
      </c>
      <c r="K32" s="48">
        <f t="shared" si="6"/>
        <v>1.1699093456863133E-2</v>
      </c>
      <c r="L32" s="48">
        <f t="shared" si="7"/>
        <v>-4.1073508216274592E-4</v>
      </c>
      <c r="M32" s="48">
        <f t="shared" si="8"/>
        <v>1.1288358374700387E-2</v>
      </c>
      <c r="N32" s="48">
        <f t="shared" si="9"/>
        <v>1.0113523123105366</v>
      </c>
      <c r="O32" s="48">
        <f t="shared" si="2"/>
        <v>101.81930795751759</v>
      </c>
      <c r="P32" s="192">
        <f t="shared" si="10"/>
        <v>1.1352312310536572E-2</v>
      </c>
      <c r="Q32" s="48">
        <f t="shared" si="3"/>
        <v>1.0181930795751759</v>
      </c>
    </row>
    <row r="33" spans="1:17">
      <c r="A33" s="113"/>
      <c r="B33" s="115">
        <v>1978</v>
      </c>
      <c r="C33" s="224">
        <f>('Anual_1947-1989 (ref1987)'!G35/'Anual_1947-1989 (ref1987)'!B35)</f>
        <v>6.6929654136610089E-2</v>
      </c>
      <c r="D33" s="22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4"/>
        <v>-0.147061209155332</v>
      </c>
      <c r="I33" s="48">
        <f>('Anual_1947-1989 (ref1987)'!AM35)</f>
        <v>0.92731012180534489</v>
      </c>
      <c r="J33" s="48">
        <f t="shared" si="5"/>
        <v>-7.5467225884137734E-2</v>
      </c>
      <c r="K33" s="48">
        <f t="shared" si="6"/>
        <v>-1.0719188468494041E-2</v>
      </c>
      <c r="L33" s="48">
        <f t="shared" si="7"/>
        <v>8.9951575386648045E-4</v>
      </c>
      <c r="M33" s="48">
        <f t="shared" si="8"/>
        <v>-9.8196727146275618E-3</v>
      </c>
      <c r="N33" s="48">
        <f t="shared" si="9"/>
        <v>0.99022838284622461</v>
      </c>
      <c r="O33" s="48">
        <f t="shared" si="2"/>
        <v>100.82436866129437</v>
      </c>
      <c r="P33" s="192">
        <f t="shared" si="10"/>
        <v>-9.7716171537753915E-3</v>
      </c>
      <c r="Q33" s="48">
        <f t="shared" si="3"/>
        <v>1.0082436866129438</v>
      </c>
    </row>
    <row r="34" spans="1:17">
      <c r="A34" s="113"/>
      <c r="B34" s="115">
        <v>1979</v>
      </c>
      <c r="C34" s="224">
        <f>('Anual_1947-1989 (ref1987)'!G36/'Anual_1947-1989 (ref1987)'!B36)</f>
        <v>7.2407634768658552E-2</v>
      </c>
      <c r="D34" s="22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4"/>
        <v>-8.1968660919240599E-2</v>
      </c>
      <c r="I34" s="48">
        <f>('Anual_1947-1989 (ref1987)'!AM36)</f>
        <v>1.12453703761656</v>
      </c>
      <c r="J34" s="48">
        <f t="shared" si="5"/>
        <v>0.1173714288393054</v>
      </c>
      <c r="K34" s="48">
        <f t="shared" si="6"/>
        <v>-6.7898123553457642E-3</v>
      </c>
      <c r="L34" s="48">
        <f t="shared" si="7"/>
        <v>-2.4475728957205007E-3</v>
      </c>
      <c r="M34" s="48">
        <f t="shared" si="8"/>
        <v>-9.2373852510662657E-3</v>
      </c>
      <c r="N34" s="48">
        <f t="shared" si="9"/>
        <v>0.9908051483249759</v>
      </c>
      <c r="O34" s="48">
        <f t="shared" si="2"/>
        <v>99.897303546225828</v>
      </c>
      <c r="P34" s="192">
        <f t="shared" si="10"/>
        <v>-9.194851675023985E-3</v>
      </c>
      <c r="Q34" s="48">
        <f t="shared" si="3"/>
        <v>0.99897303546225835</v>
      </c>
    </row>
    <row r="35" spans="1:17">
      <c r="A35" s="113"/>
      <c r="B35" s="115">
        <v>1980</v>
      </c>
      <c r="C35" s="224">
        <f>('Anual_1947-1989 (ref1987)'!G37/'Anual_1947-1989 (ref1987)'!B37)</f>
        <v>8.9624031584755945E-2</v>
      </c>
      <c r="D35" s="22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4"/>
        <v>-0.21547693357735936</v>
      </c>
      <c r="I35" s="48">
        <f>('Anual_1947-1989 (ref1987)'!AM37)</f>
        <v>1.2933892863097718</v>
      </c>
      <c r="J35" s="48">
        <f t="shared" si="5"/>
        <v>0.25726612664192094</v>
      </c>
      <c r="K35" s="48">
        <f t="shared" si="6"/>
        <v>-2.171513331548806E-2</v>
      </c>
      <c r="L35" s="48">
        <f t="shared" si="7"/>
        <v>-5.7385963080252385E-3</v>
      </c>
      <c r="M35" s="48">
        <f t="shared" si="8"/>
        <v>-2.74537296235133E-2</v>
      </c>
      <c r="N35" s="48">
        <f t="shared" si="9"/>
        <v>0.9729196988727431</v>
      </c>
      <c r="O35" s="48">
        <f t="shared" si="2"/>
        <v>97.19205448439304</v>
      </c>
      <c r="P35" s="192">
        <f t="shared" si="10"/>
        <v>-2.7080301127256901E-2</v>
      </c>
      <c r="Q35" s="48">
        <f t="shared" si="3"/>
        <v>0.97192054484393053</v>
      </c>
    </row>
    <row r="36" spans="1:17">
      <c r="A36" s="113"/>
      <c r="B36" s="115">
        <v>1981</v>
      </c>
      <c r="C36" s="224">
        <f>('Anual_1947-1989 (ref1987)'!G38/'Anual_1947-1989 (ref1987)'!B38)</f>
        <v>9.6228364440925265E-2</v>
      </c>
      <c r="D36" s="22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4"/>
        <v>-0.1265801975173533</v>
      </c>
      <c r="I36" s="48">
        <f>('Anual_1947-1989 (ref1987)'!AM38)</f>
        <v>0.88122386898509975</v>
      </c>
      <c r="J36" s="48">
        <f t="shared" si="5"/>
        <v>-0.12644357751078392</v>
      </c>
      <c r="K36" s="48">
        <f t="shared" si="6"/>
        <v>-1.2425693283400086E-2</v>
      </c>
      <c r="L36" s="48">
        <f t="shared" si="7"/>
        <v>4.8964675689604329E-4</v>
      </c>
      <c r="M36" s="48">
        <f t="shared" si="8"/>
        <v>-1.1936046526504042E-2</v>
      </c>
      <c r="N36" s="48">
        <f t="shared" si="9"/>
        <v>0.98813490550070404</v>
      </c>
      <c r="O36" s="48">
        <f t="shared" si="2"/>
        <v>96.038861573354993</v>
      </c>
      <c r="P36" s="192">
        <f t="shared" si="10"/>
        <v>-1.1865094499295958E-2</v>
      </c>
      <c r="Q36" s="48">
        <f t="shared" si="3"/>
        <v>0.96038861573355006</v>
      </c>
    </row>
    <row r="37" spans="1:17">
      <c r="A37" s="113"/>
      <c r="B37" s="115">
        <v>1982</v>
      </c>
      <c r="C37" s="224">
        <f>('Anual_1947-1989 (ref1987)'!G39/'Anual_1947-1989 (ref1987)'!B39)</f>
        <v>7.9004586579844618E-2</v>
      </c>
      <c r="D37" s="22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4"/>
        <v>-2.8271876868176546E-2</v>
      </c>
      <c r="I37" s="48">
        <f>('Anual_1947-1989 (ref1987)'!AM39)</f>
        <v>0.9383056069137935</v>
      </c>
      <c r="J37" s="48">
        <f t="shared" si="5"/>
        <v>-6.3679576095126783E-2</v>
      </c>
      <c r="K37" s="48">
        <f t="shared" si="6"/>
        <v>-2.3311758415079389E-3</v>
      </c>
      <c r="L37" s="48">
        <f t="shared" si="7"/>
        <v>4.395238699635156E-4</v>
      </c>
      <c r="M37" s="48">
        <f t="shared" si="8"/>
        <v>-1.8916519715444233E-3</v>
      </c>
      <c r="N37" s="48">
        <f t="shared" si="9"/>
        <v>0.99811013607441501</v>
      </c>
      <c r="O37" s="48">
        <f t="shared" si="2"/>
        <v>95.857361193413254</v>
      </c>
      <c r="P37" s="192">
        <f t="shared" si="10"/>
        <v>-1.8898639255849892E-3</v>
      </c>
      <c r="Q37" s="48">
        <f t="shared" si="3"/>
        <v>0.95857361193413271</v>
      </c>
    </row>
    <row r="38" spans="1:17">
      <c r="A38" s="113"/>
      <c r="B38" s="115">
        <v>1983</v>
      </c>
      <c r="C38" s="224">
        <f>('Anual_1947-1989 (ref1987)'!G40/'Anual_1947-1989 (ref1987)'!B40)</f>
        <v>0.12243759810069144</v>
      </c>
      <c r="D38" s="22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4"/>
        <v>-1.0615795088757035E-2</v>
      </c>
      <c r="I38" s="48">
        <f>('Anual_1947-1989 (ref1987)'!AM40)</f>
        <v>1.2688084372486637</v>
      </c>
      <c r="J38" s="48">
        <f t="shared" si="5"/>
        <v>0.23807822166248402</v>
      </c>
      <c r="K38" s="48">
        <f t="shared" si="6"/>
        <v>-1.1624486251923549E-3</v>
      </c>
      <c r="L38" s="48">
        <f t="shared" si="7"/>
        <v>6.1594656541358239E-3</v>
      </c>
      <c r="M38" s="48">
        <f t="shared" si="8"/>
        <v>4.9970170289434686E-3</v>
      </c>
      <c r="N38" s="48">
        <f t="shared" si="9"/>
        <v>1.0050095229406113</v>
      </c>
      <c r="O38" s="48">
        <f t="shared" si="2"/>
        <v>96.337560843338125</v>
      </c>
      <c r="P38" s="192">
        <f t="shared" si="10"/>
        <v>5.0095229406112995E-3</v>
      </c>
      <c r="Q38" s="48">
        <f t="shared" si="3"/>
        <v>0.96337560843338133</v>
      </c>
    </row>
    <row r="39" spans="1:17">
      <c r="A39" s="113"/>
      <c r="B39" s="115">
        <v>1984</v>
      </c>
      <c r="C39" s="224">
        <f>('Anual_1947-1989 (ref1987)'!G41/'Anual_1947-1989 (ref1987)'!B41)</f>
        <v>0.15035384506617777</v>
      </c>
      <c r="D39" s="22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4"/>
        <v>5.798211840573373E-2</v>
      </c>
      <c r="I39" s="48">
        <f>('Anual_1947-1989 (ref1987)'!AM41)</f>
        <v>1.0840800354234779</v>
      </c>
      <c r="J39" s="48">
        <f t="shared" si="5"/>
        <v>8.0731733708394426E-2</v>
      </c>
      <c r="K39" s="48">
        <f t="shared" si="6"/>
        <v>6.9085496264541307E-3</v>
      </c>
      <c r="L39" s="48">
        <f t="shared" si="7"/>
        <v>5.0383361071382853E-3</v>
      </c>
      <c r="M39" s="48">
        <f t="shared" si="8"/>
        <v>1.1946885733592417E-2</v>
      </c>
      <c r="N39" s="48">
        <f t="shared" si="9"/>
        <v>1.0120185348164692</v>
      </c>
      <c r="O39" s="48">
        <f t="shared" si="2"/>
        <v>97.495397172467506</v>
      </c>
      <c r="P39" s="192">
        <f t="shared" si="10"/>
        <v>1.2018534816469195E-2</v>
      </c>
      <c r="Q39" s="48">
        <f t="shared" si="3"/>
        <v>0.97495397172467513</v>
      </c>
    </row>
    <row r="40" spans="1:17">
      <c r="A40" s="113"/>
      <c r="B40" s="115">
        <v>1985</v>
      </c>
      <c r="C40" s="224">
        <f>('Anual_1947-1989 (ref1987)'!G42/'Anual_1947-1989 (ref1987)'!B42)</f>
        <v>0.12948580675401197</v>
      </c>
      <c r="D40" s="22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4"/>
        <v>-4.1867338355646981E-2</v>
      </c>
      <c r="I40" s="48">
        <f>('Anual_1947-1989 (ref1987)'!AM42)</f>
        <v>0.97514108065379135</v>
      </c>
      <c r="J40" s="48">
        <f t="shared" si="5"/>
        <v>-2.5173120345598453E-2</v>
      </c>
      <c r="K40" s="48">
        <f t="shared" si="6"/>
        <v>-4.2808800084248753E-3</v>
      </c>
      <c r="L40" s="48">
        <f t="shared" si="7"/>
        <v>-1.3712870277434335E-3</v>
      </c>
      <c r="M40" s="48">
        <f t="shared" si="8"/>
        <v>-5.6521670361683093E-3</v>
      </c>
      <c r="N40" s="48">
        <f t="shared" si="9"/>
        <v>0.99436377640745544</v>
      </c>
      <c r="O40" s="48">
        <f t="shared" si="2"/>
        <v>96.945891314759535</v>
      </c>
      <c r="P40" s="192">
        <f t="shared" si="10"/>
        <v>-5.6362235925446758E-3</v>
      </c>
      <c r="Q40" s="48">
        <f t="shared" si="3"/>
        <v>0.96945891314759547</v>
      </c>
    </row>
    <row r="41" spans="1:17">
      <c r="A41" s="113"/>
      <c r="B41" s="115">
        <v>1986</v>
      </c>
      <c r="C41" s="224">
        <f>('Anual_1947-1989 (ref1987)'!G43/'Anual_1947-1989 (ref1987)'!B43)</f>
        <v>9.2173003191722919E-2</v>
      </c>
      <c r="D41" s="22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4"/>
        <v>0.23961387035246043</v>
      </c>
      <c r="I41" s="48">
        <f>('Anual_1947-1989 (ref1987)'!AM43)</f>
        <v>0.82934495984553491</v>
      </c>
      <c r="J41" s="48">
        <f t="shared" si="5"/>
        <v>-0.18711909478309105</v>
      </c>
      <c r="K41" s="48">
        <f t="shared" si="6"/>
        <v>1.9002192453665377E-2</v>
      </c>
      <c r="L41" s="48">
        <f t="shared" si="7"/>
        <v>-4.816300360675544E-3</v>
      </c>
      <c r="M41" s="48">
        <f t="shared" si="8"/>
        <v>1.4185892092989833E-2</v>
      </c>
      <c r="N41" s="48">
        <f t="shared" si="9"/>
        <v>1.0142869893461353</v>
      </c>
      <c r="O41" s="48">
        <f t="shared" si="2"/>
        <v>98.330956231125086</v>
      </c>
      <c r="P41" s="192">
        <f t="shared" si="10"/>
        <v>1.4286989346135259E-2</v>
      </c>
      <c r="Q41" s="48">
        <f t="shared" si="3"/>
        <v>0.983309562311251</v>
      </c>
    </row>
    <row r="42" spans="1:17">
      <c r="A42" s="113"/>
      <c r="B42" s="115">
        <v>1987</v>
      </c>
      <c r="C42" s="224">
        <f>('Anual_1947-1989 (ref1987)'!G44/'Anual_1947-1989 (ref1987)'!B44)</f>
        <v>9.8284524863357078E-2</v>
      </c>
      <c r="D42" s="22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4"/>
        <v>-0.1148723434821404</v>
      </c>
      <c r="I42" s="48">
        <f>('Anual_1947-1989 (ref1987)'!AM44)</f>
        <v>0.91979871047544559</v>
      </c>
      <c r="J42" s="48">
        <f t="shared" si="5"/>
        <v>-8.3600425839195039E-2</v>
      </c>
      <c r="K42" s="48">
        <f t="shared" si="6"/>
        <v>-9.3404827700444074E-3</v>
      </c>
      <c r="L42" s="48">
        <f t="shared" si="7"/>
        <v>-2.8378456812408214E-3</v>
      </c>
      <c r="M42" s="48">
        <f t="shared" si="8"/>
        <v>-1.2178328451285228E-2</v>
      </c>
      <c r="N42" s="48">
        <f t="shared" si="9"/>
        <v>0.98789552727353558</v>
      </c>
      <c r="O42" s="48">
        <f t="shared" si="2"/>
        <v>97.140711853258267</v>
      </c>
      <c r="P42" s="192">
        <f t="shared" si="10"/>
        <v>-1.2104472726464421E-2</v>
      </c>
      <c r="Q42" s="48">
        <f t="shared" si="3"/>
        <v>0.97140711853258277</v>
      </c>
    </row>
    <row r="43" spans="1:17">
      <c r="A43" s="113"/>
      <c r="B43" s="115">
        <v>1988</v>
      </c>
      <c r="C43" s="224">
        <f>('Anual_1947-1989 (ref1987)'!G45/'Anual_1947-1989 (ref1987)'!B45)</f>
        <v>0.1166736189573731</v>
      </c>
      <c r="D43" s="22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4"/>
        <v>7.6364661987950569E-2</v>
      </c>
      <c r="I43" s="48">
        <f>('Anual_1947-1989 (ref1987)'!AM45)</f>
        <v>0.91567275052262453</v>
      </c>
      <c r="J43" s="48">
        <f t="shared" si="5"/>
        <v>-8.809623739507462E-2</v>
      </c>
      <c r="K43" s="48">
        <f t="shared" si="6"/>
        <v>6.7839423657920792E-3</v>
      </c>
      <c r="L43" s="48">
        <f t="shared" si="7"/>
        <v>-4.9047530118712379E-3</v>
      </c>
      <c r="M43" s="48">
        <f t="shared" si="8"/>
        <v>1.8791893539208413E-3</v>
      </c>
      <c r="N43" s="48">
        <f t="shared" si="9"/>
        <v>1.0018809561367679</v>
      </c>
      <c r="O43" s="48">
        <f t="shared" si="2"/>
        <v>97.323429271348658</v>
      </c>
      <c r="P43" s="192">
        <f t="shared" si="10"/>
        <v>1.880956136767864E-3</v>
      </c>
      <c r="Q43" s="48">
        <f t="shared" si="3"/>
        <v>0.9732342927134866</v>
      </c>
    </row>
    <row r="44" spans="1:17" s="130" customFormat="1" ht="15.75" thickBot="1">
      <c r="A44" s="113"/>
      <c r="B44" s="132">
        <v>1989</v>
      </c>
      <c r="C44" s="251">
        <f>('Anual_1947-1989 (ref1987)'!G46/'Anual_1947-1989 (ref1987)'!B46)</f>
        <v>8.9296096718890161E-2</v>
      </c>
      <c r="D44" s="251">
        <f>('Anual_1947-1989 (ref1987)'!H46/'Anual_1947-1989 (ref1987)'!B46)</f>
        <v>5.4612700194984466E-2</v>
      </c>
      <c r="E44" s="81">
        <f t="shared" si="0"/>
        <v>7.195439845693731E-2</v>
      </c>
      <c r="F44" s="81">
        <f t="shared" si="1"/>
        <v>3.4683396523905695E-2</v>
      </c>
      <c r="G44" s="81">
        <f>('Anual_1947-1989 (ref1987)'!AP46)</f>
        <v>0.95366387405000119</v>
      </c>
      <c r="H44" s="81">
        <f t="shared" si="4"/>
        <v>-4.7444002898725385E-2</v>
      </c>
      <c r="I44" s="48">
        <f>('Anual_1947-1989 (ref1987)'!AM46)</f>
        <v>0.81578579804733975</v>
      </c>
      <c r="J44" s="81">
        <f t="shared" si="5"/>
        <v>-0.20360346087077985</v>
      </c>
      <c r="K44" s="81">
        <f t="shared" si="6"/>
        <v>-3.4138046889669749E-3</v>
      </c>
      <c r="L44" s="81">
        <f t="shared" si="7"/>
        <v>-7.0616595670207755E-3</v>
      </c>
      <c r="M44" s="81">
        <f t="shared" si="8"/>
        <v>-1.047546425598775E-2</v>
      </c>
      <c r="N44" s="81">
        <f t="shared" si="9"/>
        <v>0.98957921233227064</v>
      </c>
      <c r="O44" s="81">
        <f t="shared" si="2"/>
        <v>96.30924247981666</v>
      </c>
      <c r="P44" s="252">
        <f t="shared" si="10"/>
        <v>-1.0420787667729359E-2</v>
      </c>
      <c r="Q44" s="81">
        <f t="shared" si="3"/>
        <v>0.96309242479816659</v>
      </c>
    </row>
    <row r="45" spans="1:17" s="112" customFormat="1">
      <c r="A45" s="154" t="s">
        <v>81</v>
      </c>
      <c r="B45" s="116">
        <v>1990</v>
      </c>
      <c r="C45" s="224">
        <f>('Anual_1947-1989 (ref1987)'!G47/'Anual_1947-1989 (ref1987)'!B47)</f>
        <v>8.1972380588481705E-2</v>
      </c>
      <c r="D45" s="22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4"/>
        <v>-0.10107741059739908</v>
      </c>
      <c r="I45" s="48">
        <f>('Anual_1947-1989 (ref1987)'!AM47)</f>
        <v>0.80788934000658041</v>
      </c>
      <c r="J45" s="48">
        <f t="shared" si="5"/>
        <v>-0.21333018527769443</v>
      </c>
      <c r="K45" s="48">
        <f t="shared" si="6"/>
        <v>-7.6594455449473676E-3</v>
      </c>
      <c r="L45" s="48">
        <f t="shared" si="7"/>
        <v>-2.6428902813035184E-3</v>
      </c>
      <c r="M45" s="48">
        <f t="shared" si="8"/>
        <v>-1.0302335826250886E-2</v>
      </c>
      <c r="N45" s="48">
        <f t="shared" si="9"/>
        <v>0.98975055145881097</v>
      </c>
      <c r="O45" s="48">
        <f t="shared" si="2"/>
        <v>95.322125854978879</v>
      </c>
      <c r="P45" s="192">
        <f t="shared" si="10"/>
        <v>-1.0249448541189032E-2</v>
      </c>
      <c r="Q45" s="48">
        <f t="shared" si="3"/>
        <v>0.95322125854978879</v>
      </c>
    </row>
    <row r="46" spans="1:17">
      <c r="A46" s="112"/>
      <c r="B46" s="116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4"/>
        <v>8.291368830592788E-2</v>
      </c>
      <c r="I46" s="48">
        <f>'Anual_1900-2000 (ref1985e2000)'!N21</f>
        <v>1.0856922812260335</v>
      </c>
      <c r="J46" s="48">
        <f t="shared" si="5"/>
        <v>8.2217830739776454E-2</v>
      </c>
      <c r="K46" s="48">
        <f t="shared" si="6"/>
        <v>6.8785719077187838E-3</v>
      </c>
      <c r="L46" s="48">
        <f t="shared" si="7"/>
        <v>6.2739148822851993E-4</v>
      </c>
      <c r="M46" s="48">
        <f t="shared" si="8"/>
        <v>7.5059633959473036E-3</v>
      </c>
      <c r="N46" s="48">
        <f t="shared" si="9"/>
        <v>1.0075342037520063</v>
      </c>
      <c r="O46" s="48">
        <f t="shared" si="2"/>
        <v>96.040302173244683</v>
      </c>
      <c r="P46" s="192">
        <f t="shared" si="10"/>
        <v>7.5342037520063077E-3</v>
      </c>
      <c r="Q46" s="48">
        <f>(Q45*N46)</f>
        <v>0.96040302173244674</v>
      </c>
    </row>
    <row r="47" spans="1:17">
      <c r="A47" s="112"/>
      <c r="B47" s="116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4"/>
        <v>5.8537732620796583E-2</v>
      </c>
      <c r="I47" s="48">
        <f>'Anual_1900-2000 (ref1985e2000)'!N22</f>
        <v>1.0447797204470035</v>
      </c>
      <c r="J47" s="48">
        <f t="shared" si="5"/>
        <v>4.3806069366013528E-2</v>
      </c>
      <c r="K47" s="48">
        <f t="shared" si="6"/>
        <v>5.6352438649527594E-3</v>
      </c>
      <c r="L47" s="48">
        <f t="shared" si="7"/>
        <v>1.0878160903559984E-3</v>
      </c>
      <c r="M47" s="48">
        <f t="shared" si="8"/>
        <v>6.7230599553087574E-3</v>
      </c>
      <c r="N47" s="48">
        <f t="shared" si="9"/>
        <v>1.0067457104546604</v>
      </c>
      <c r="O47" s="48">
        <f t="shared" si="2"/>
        <v>96.688162243683493</v>
      </c>
      <c r="P47" s="192">
        <f t="shared" si="10"/>
        <v>6.7457104546604363E-3</v>
      </c>
      <c r="Q47" s="48">
        <f t="shared" si="3"/>
        <v>0.96688162243683473</v>
      </c>
    </row>
    <row r="48" spans="1:17">
      <c r="A48" s="112"/>
      <c r="B48" s="116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4"/>
        <v>1.120253007004577E-2</v>
      </c>
      <c r="I48" s="48">
        <f>'Anual_1900-2000 (ref1985e2000)'!N23</f>
        <v>0.90257621875796723</v>
      </c>
      <c r="J48" s="48">
        <f t="shared" si="5"/>
        <v>-0.10250213942363272</v>
      </c>
      <c r="K48" s="48">
        <f t="shared" si="6"/>
        <v>1.0978098686702639E-3</v>
      </c>
      <c r="L48" s="48">
        <f t="shared" si="7"/>
        <v>-1.4424335729687769E-3</v>
      </c>
      <c r="M48" s="48">
        <f t="shared" si="8"/>
        <v>-3.4462370429851302E-4</v>
      </c>
      <c r="N48" s="48">
        <f t="shared" si="9"/>
        <v>0.99965543567162929</v>
      </c>
      <c r="O48" s="48">
        <f t="shared" si="2"/>
        <v>96.654846951998593</v>
      </c>
      <c r="P48" s="192">
        <f t="shared" si="10"/>
        <v>-3.4456432837082218E-4</v>
      </c>
      <c r="Q48" s="48">
        <f t="shared" si="3"/>
        <v>0.96654846951998585</v>
      </c>
    </row>
    <row r="49" spans="1:17">
      <c r="A49" s="112"/>
      <c r="B49" s="134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4"/>
        <v>3.9710111228391562E-2</v>
      </c>
      <c r="I49" s="48">
        <f>'Anual_1900-2000 (ref1985e2000)'!N24</f>
        <v>0.90706287317240264</v>
      </c>
      <c r="J49" s="48">
        <f t="shared" si="5"/>
        <v>-9.7543511344043973E-2</v>
      </c>
      <c r="K49" s="48">
        <f t="shared" si="6"/>
        <v>3.7078839433335813E-3</v>
      </c>
      <c r="L49" s="48">
        <f t="shared" si="7"/>
        <v>-3.4276112733174662E-4</v>
      </c>
      <c r="M49" s="48">
        <f t="shared" si="8"/>
        <v>3.3651228160018346E-3</v>
      </c>
      <c r="N49" s="48">
        <f t="shared" si="9"/>
        <v>1.0033707911982692</v>
      </c>
      <c r="O49" s="48">
        <f t="shared" si="2"/>
        <v>96.980650259374443</v>
      </c>
      <c r="P49" s="192">
        <f t="shared" si="10"/>
        <v>3.3707911982692185E-3</v>
      </c>
      <c r="Q49" s="48">
        <f t="shared" si="3"/>
        <v>0.96980650259374446</v>
      </c>
    </row>
    <row r="50" spans="1:17">
      <c r="A50" s="155" t="s">
        <v>82</v>
      </c>
      <c r="B50" s="117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0">
        <f t="shared" si="0"/>
        <v>8.6066364285001903E-2</v>
      </c>
      <c r="F50" s="80">
        <f t="shared" si="1"/>
        <v>-1.7637803499670507E-2</v>
      </c>
      <c r="G50" s="48">
        <f>'Anual_1900-2000 (ref1985e2000)'!R25</f>
        <v>1.0458738978519095</v>
      </c>
      <c r="H50" s="80">
        <f t="shared" si="4"/>
        <v>4.4852801828274946E-2</v>
      </c>
      <c r="I50" s="48">
        <f>'Anual_1900-2000 (ref1985e2000)'!N25</f>
        <v>0.85119399139384067</v>
      </c>
      <c r="J50" s="80">
        <f t="shared" si="5"/>
        <v>-0.16111521940247181</v>
      </c>
      <c r="K50" s="48">
        <f t="shared" si="6"/>
        <v>3.8603175813553109E-3</v>
      </c>
      <c r="L50" s="48">
        <f t="shared" si="7"/>
        <v>2.8417185806270989E-3</v>
      </c>
      <c r="M50" s="80">
        <f t="shared" si="8"/>
        <v>6.7020361619824099E-3</v>
      </c>
      <c r="N50" s="80">
        <f t="shared" si="9"/>
        <v>1.0067245450634008</v>
      </c>
      <c r="O50" s="48">
        <f t="shared" si="2"/>
        <v>97.632801012321522</v>
      </c>
      <c r="P50" s="192">
        <f t="shared" si="10"/>
        <v>6.7245450634008108E-3</v>
      </c>
      <c r="Q50" s="48">
        <f t="shared" si="3"/>
        <v>0.97632801012321524</v>
      </c>
    </row>
    <row r="51" spans="1:17" ht="15.75" thickBot="1">
      <c r="B51" s="133">
        <v>1996</v>
      </c>
      <c r="C51" s="43">
        <f>'Anual_1900-2000 (ref1985e2000)'!G10/'Anual_1900-2000 (ref1985e2000)'!B10</f>
        <v>6.9881954735120308E-2</v>
      </c>
      <c r="D51" s="225">
        <f>'Anual_1900-2000 (ref1985e2000)'!H10/'Anual_1900-2000 (ref1985e2000)'!B10</f>
        <v>8.898673144291494E-2</v>
      </c>
      <c r="E51" s="81">
        <f t="shared" si="0"/>
        <v>7.9434343089017617E-2</v>
      </c>
      <c r="F51" s="81">
        <f t="shared" si="1"/>
        <v>-1.9104776707794632E-2</v>
      </c>
      <c r="G51" s="81">
        <f>'Anual_1900-2000 (ref1985e2000)'!R26</f>
        <v>1.0101813129872743</v>
      </c>
      <c r="H51" s="81">
        <f t="shared" si="4"/>
        <v>1.0129832550956825E-2</v>
      </c>
      <c r="I51" s="81">
        <f>'Anual_1900-2000 (ref1985e2000)'!N26</f>
        <v>0.92049825088490445</v>
      </c>
      <c r="J51" s="81">
        <f t="shared" si="5"/>
        <v>-8.2840178490164063E-2</v>
      </c>
      <c r="K51" s="81">
        <f t="shared" si="6"/>
        <v>8.0465659428700302E-4</v>
      </c>
      <c r="L51" s="81">
        <f t="shared" si="7"/>
        <v>1.5826431124884362E-3</v>
      </c>
      <c r="M51" s="81">
        <f t="shared" si="8"/>
        <v>2.3872997067754392E-3</v>
      </c>
      <c r="N51" s="81">
        <f t="shared" si="9"/>
        <v>1.0023901515756908</v>
      </c>
      <c r="O51" s="81">
        <f t="shared" si="2"/>
        <v>97.866158205500227</v>
      </c>
      <c r="P51" s="252">
        <f t="shared" si="10"/>
        <v>2.3901515756907799E-3</v>
      </c>
      <c r="Q51" s="81">
        <f t="shared" si="3"/>
        <v>0.97866158205500231</v>
      </c>
    </row>
    <row r="52" spans="1:17">
      <c r="A52" s="156" t="s">
        <v>80</v>
      </c>
      <c r="B52" s="118">
        <v>1997</v>
      </c>
      <c r="C52" s="37">
        <f>'Trimestral_1996-2018 (ref2010)'!F5/'Trimestral_1996-2018 (ref2010)'!B5</f>
        <v>6.9836495772864715E-2</v>
      </c>
      <c r="D52" s="37">
        <f>'Trimestral_1996-2018 (ref2010)'!G5/'Trimestral_1996-2018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'Trimestral_1996-2018 (ref2010)'!R33</f>
        <v>0.99435027299070466</v>
      </c>
      <c r="H52" s="48">
        <f t="shared" si="4"/>
        <v>-5.6657470847982835E-3</v>
      </c>
      <c r="I52" s="48">
        <f>'Trimestral_1996-2018 (ref2010)'!N33</f>
        <v>0.96772105640562156</v>
      </c>
      <c r="J52" s="48">
        <f t="shared" si="5"/>
        <v>-3.2811398103259941E-2</v>
      </c>
      <c r="K52" s="48">
        <f t="shared" si="6"/>
        <v>-4.6958304655379297E-4</v>
      </c>
      <c r="L52" s="48">
        <f t="shared" si="7"/>
        <v>8.5601988194280651E-4</v>
      </c>
      <c r="M52" s="48">
        <f t="shared" si="8"/>
        <v>3.8643683538901354E-4</v>
      </c>
      <c r="N52" s="48">
        <f t="shared" si="9"/>
        <v>1.0003865115117219</v>
      </c>
      <c r="O52" s="48">
        <f t="shared" si="2"/>
        <v>97.903984602254653</v>
      </c>
      <c r="P52" s="192">
        <f t="shared" si="10"/>
        <v>3.8651151172186538E-4</v>
      </c>
      <c r="Q52" s="48">
        <f t="shared" si="3"/>
        <v>0.97903984602254646</v>
      </c>
    </row>
    <row r="53" spans="1:17">
      <c r="B53" s="118">
        <v>1998</v>
      </c>
      <c r="C53" s="37">
        <f>'Trimestral_1996-2018 (ref2010)'!F6/'Trimestral_1996-2018 (ref2010)'!B6</f>
        <v>7.0305003346416484E-2</v>
      </c>
      <c r="D53" s="37">
        <f>'Trimestral_1996-2018 (ref2010)'!G6/'Trimestral_1996-2018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'Trimestral_1996-2018 (ref2010)'!R34</f>
        <v>0.97787081881831961</v>
      </c>
      <c r="H53" s="48">
        <f t="shared" si="4"/>
        <v>-2.2377704769421386E-2</v>
      </c>
      <c r="I53" s="48">
        <f>'Trimestral_1996-2018 (ref2010)'!N34</f>
        <v>0.98306536633515984</v>
      </c>
      <c r="J53" s="48">
        <f t="shared" si="5"/>
        <v>-1.7079664265356294E-2</v>
      </c>
      <c r="K53" s="48">
        <f t="shared" si="6"/>
        <v>-1.8392890017523836E-3</v>
      </c>
      <c r="L53" s="48">
        <f t="shared" si="7"/>
        <v>4.0608340905013145E-4</v>
      </c>
      <c r="M53" s="48">
        <f t="shared" si="8"/>
        <v>-1.4332055927022522E-3</v>
      </c>
      <c r="N53" s="48">
        <f t="shared" si="9"/>
        <v>0.9985678209559562</v>
      </c>
      <c r="O53" s="48">
        <f t="shared" si="2"/>
        <v>97.763768567178914</v>
      </c>
      <c r="P53" s="192">
        <f t="shared" si="10"/>
        <v>-1.432179044043802E-3</v>
      </c>
      <c r="Q53" s="48">
        <f t="shared" si="3"/>
        <v>0.9776376856717891</v>
      </c>
    </row>
    <row r="54" spans="1:17">
      <c r="B54" s="118">
        <v>1999</v>
      </c>
      <c r="C54" s="37">
        <f>'Trimestral_1996-2018 (ref2010)'!F7/'Trimestral_1996-2018 (ref2010)'!B7</f>
        <v>9.5648982595650175E-2</v>
      </c>
      <c r="D54" s="37">
        <f>'Trimestral_1996-2018 (ref2010)'!G7/'Trimestral_1996-2018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'Trimestral_1996-2018 (ref2010)'!R35</f>
        <v>0.90047143396234353</v>
      </c>
      <c r="H54" s="48">
        <f t="shared" si="4"/>
        <v>-0.10483683728756765</v>
      </c>
      <c r="I54" s="48">
        <f>'Trimestral_1996-2018 (ref2010)'!N35</f>
        <v>1.3591393493172315</v>
      </c>
      <c r="J54" s="48">
        <f t="shared" si="5"/>
        <v>0.30685166804127351</v>
      </c>
      <c r="K54" s="48">
        <f t="shared" si="6"/>
        <v>-1.0998519862814551E-2</v>
      </c>
      <c r="L54" s="48">
        <f t="shared" si="7"/>
        <v>-5.684028104448448E-3</v>
      </c>
      <c r="M54" s="48">
        <f t="shared" si="8"/>
        <v>-1.6682547967262998E-2</v>
      </c>
      <c r="N54" s="48">
        <f t="shared" si="9"/>
        <v>0.98345583513985424</v>
      </c>
      <c r="O54" s="48">
        <f t="shared" si="2"/>
        <v>96.146348662654376</v>
      </c>
      <c r="P54" s="192">
        <f t="shared" si="10"/>
        <v>-1.654416486014576E-2</v>
      </c>
      <c r="Q54" s="48">
        <f t="shared" si="3"/>
        <v>0.96146348662654368</v>
      </c>
    </row>
    <row r="55" spans="1:17" ht="15.75" thickBot="1">
      <c r="B55" s="135">
        <v>2000</v>
      </c>
      <c r="C55" s="43">
        <f>'Trimestral_1996-2018 (ref2010)'!F8/'Trimestral_1996-2018 (ref2010)'!B8</f>
        <v>0.10188048005849121</v>
      </c>
      <c r="D55" s="43">
        <f>'Trimestral_1996-2018 (ref2010)'!G8/'Trimestral_1996-2018 (ref2010)'!B8</f>
        <v>0.12451713353126401</v>
      </c>
      <c r="E55" s="81">
        <f t="shared" si="0"/>
        <v>0.11319880679487761</v>
      </c>
      <c r="F55" s="81">
        <f t="shared" si="1"/>
        <v>-2.26366534727728E-2</v>
      </c>
      <c r="G55" s="81">
        <f>'Trimestral_1996-2018 (ref2010)'!R36</f>
        <v>0.95881711569433592</v>
      </c>
      <c r="H55" s="81">
        <f t="shared" si="4"/>
        <v>-4.20549254190185E-2</v>
      </c>
      <c r="I55" s="81">
        <f>'Trimestral_1996-2018 (ref2010)'!N36</f>
        <v>0.99427662260467908</v>
      </c>
      <c r="J55" s="81">
        <f t="shared" si="5"/>
        <v>-5.7398186828666624E-3</v>
      </c>
      <c r="K55" s="81">
        <f t="shared" si="6"/>
        <v>-4.7605673772804624E-3</v>
      </c>
      <c r="L55" s="81">
        <f t="shared" si="7"/>
        <v>1.2993028652059983E-4</v>
      </c>
      <c r="M55" s="81">
        <f t="shared" si="8"/>
        <v>-4.6306370907598622E-3</v>
      </c>
      <c r="N55" s="81">
        <f t="shared" si="9"/>
        <v>0.99538006777934296</v>
      </c>
      <c r="O55" s="81">
        <f t="shared" si="2"/>
        <v>95.702159048569257</v>
      </c>
      <c r="P55" s="252">
        <f t="shared" si="10"/>
        <v>-4.6199322206570415E-3</v>
      </c>
      <c r="Q55" s="81">
        <f t="shared" si="3"/>
        <v>0.95702159048569246</v>
      </c>
    </row>
    <row r="56" spans="1:17">
      <c r="A56" s="157" t="s">
        <v>84</v>
      </c>
      <c r="B56" s="119">
        <v>2001</v>
      </c>
      <c r="C56" s="37">
        <f>'Anual_2000-2017 (ref2010)'!H5/'Anual_2000-2017 (ref2010)'!B5</f>
        <v>0.1237171067238706</v>
      </c>
      <c r="D56" s="37">
        <f>-('Anual_2000-2017 (ref2010)'!I5/'Anual_2000-2017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'Anual_2000-2017 (ref2010)'!K28</f>
        <v>0.98210605030275633</v>
      </c>
      <c r="H56" s="48">
        <f t="shared" si="4"/>
        <v>-1.8055982260298597E-2</v>
      </c>
      <c r="I56" s="48">
        <f>'Anual_2000-2017 (ref2010)'!H28</f>
        <v>1.1320652035547827</v>
      </c>
      <c r="J56" s="48">
        <f t="shared" si="5"/>
        <v>0.12404357843556911</v>
      </c>
      <c r="K56" s="48">
        <f t="shared" si="6"/>
        <v>-2.4318054228435857E-3</v>
      </c>
      <c r="L56" s="48">
        <f t="shared" si="7"/>
        <v>-2.7201065790953645E-3</v>
      </c>
      <c r="M56" s="48">
        <f t="shared" si="8"/>
        <v>-5.1519120019389505E-3</v>
      </c>
      <c r="N56" s="48">
        <f t="shared" si="9"/>
        <v>0.99486133633551155</v>
      </c>
      <c r="O56" s="48">
        <f t="shared" si="2"/>
        <v>95.210377841253276</v>
      </c>
      <c r="P56" s="192">
        <f t="shared" si="10"/>
        <v>-5.138663664488452E-3</v>
      </c>
      <c r="Q56" s="48">
        <f t="shared" si="3"/>
        <v>0.95210377841253269</v>
      </c>
    </row>
    <row r="57" spans="1:17">
      <c r="B57" s="119">
        <v>2002</v>
      </c>
      <c r="C57" s="37">
        <f>'Anual_2000-2017 (ref2010)'!H6/'Anual_2000-2017 (ref2010)'!B6</f>
        <v>0.14230590274115704</v>
      </c>
      <c r="D57" s="37">
        <f>-('Anual_2000-2017 (ref2010)'!I6/'Anual_2000-2017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'Anual_2000-2017 (ref2010)'!K29</f>
        <v>1.0188503787534173</v>
      </c>
      <c r="H57" s="48">
        <f t="shared" si="4"/>
        <v>1.8674912010744522E-2</v>
      </c>
      <c r="I57" s="48">
        <f>'Anual_2000-2017 (ref2010)'!H29</f>
        <v>1.1063989526491069</v>
      </c>
      <c r="J57" s="48">
        <f t="shared" si="5"/>
        <v>0.10111055473845044</v>
      </c>
      <c r="K57" s="48">
        <f t="shared" si="6"/>
        <v>2.5788519723520791E-3</v>
      </c>
      <c r="L57" s="48">
        <f t="shared" si="7"/>
        <v>8.5218315283778416E-4</v>
      </c>
      <c r="M57" s="48">
        <f t="shared" si="8"/>
        <v>3.4310351251898635E-3</v>
      </c>
      <c r="N57" s="48">
        <f t="shared" si="9"/>
        <v>1.0034369278636752</v>
      </c>
      <c r="O57" s="48">
        <f t="shared" si="2"/>
        <v>95.537609041766927</v>
      </c>
      <c r="P57" s="192">
        <f t="shared" si="10"/>
        <v>3.436927863675221E-3</v>
      </c>
      <c r="Q57" s="48">
        <f t="shared" si="3"/>
        <v>0.95537609041766913</v>
      </c>
    </row>
    <row r="58" spans="1:17">
      <c r="B58" s="119">
        <v>2003</v>
      </c>
      <c r="C58" s="37">
        <f>'Anual_2000-2017 (ref2010)'!H7/'Anual_2000-2017 (ref2010)'!B7</f>
        <v>0.15180783705745879</v>
      </c>
      <c r="D58" s="37">
        <f>-('Anual_2000-2017 (ref2010)'!I7/'Anual_2000-2017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'Anual_2000-2017 (ref2010)'!K30</f>
        <v>0.98786492040016904</v>
      </c>
      <c r="H58" s="48">
        <f t="shared" si="4"/>
        <v>-1.2209310824077472E-2</v>
      </c>
      <c r="I58" s="48">
        <f>'Anual_2000-2017 (ref2010)'!H30</f>
        <v>0.97556975824810943</v>
      </c>
      <c r="J58" s="48">
        <f t="shared" si="5"/>
        <v>-2.4733611226491932E-2</v>
      </c>
      <c r="K58" s="48">
        <f t="shared" si="6"/>
        <v>-1.7178735188725549E-3</v>
      </c>
      <c r="L58" s="48">
        <f t="shared" si="7"/>
        <v>-5.4937869116060965E-4</v>
      </c>
      <c r="M58" s="48">
        <f t="shared" si="8"/>
        <v>-2.2672522100331645E-3</v>
      </c>
      <c r="N58" s="48">
        <f t="shared" si="9"/>
        <v>0.99773531606491639</v>
      </c>
      <c r="O58" s="48">
        <f t="shared" si="2"/>
        <v>95.32124655337374</v>
      </c>
      <c r="P58" s="192">
        <f t="shared" si="10"/>
        <v>-2.2646839350836112E-3</v>
      </c>
      <c r="Q58" s="48">
        <f t="shared" si="3"/>
        <v>0.95321246553373729</v>
      </c>
    </row>
    <row r="59" spans="1:17">
      <c r="B59" s="119">
        <v>2004</v>
      </c>
      <c r="C59" s="37">
        <f>'Anual_2000-2017 (ref2010)'!H8/'Anual_2000-2017 (ref2010)'!B8</f>
        <v>0.16545761513897567</v>
      </c>
      <c r="D59" s="37">
        <f>-('Anual_2000-2017 (ref2010)'!I8/'Anual_2000-2017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'Anual_2000-2017 (ref2010)'!K31</f>
        <v>1.0369520539142594</v>
      </c>
      <c r="H59" s="48">
        <f t="shared" si="4"/>
        <v>3.6285692801703233E-2</v>
      </c>
      <c r="I59" s="48">
        <f>'Anual_2000-2017 (ref2010)'!H31</f>
        <v>0.99402071017522675</v>
      </c>
      <c r="J59" s="48">
        <f t="shared" si="5"/>
        <v>-5.9972373562676758E-3</v>
      </c>
      <c r="K59" s="48">
        <f t="shared" si="6"/>
        <v>5.3844797619667303E-3</v>
      </c>
      <c r="L59" s="48">
        <f t="shared" si="7"/>
        <v>-2.0470193634189646E-4</v>
      </c>
      <c r="M59" s="48">
        <f t="shared" si="8"/>
        <v>5.1797778256248341E-3</v>
      </c>
      <c r="N59" s="48">
        <f t="shared" si="9"/>
        <v>1.005193216067136</v>
      </c>
      <c r="O59" s="48">
        <f t="shared" si="2"/>
        <v>95.816270382514148</v>
      </c>
      <c r="P59" s="192">
        <f t="shared" si="10"/>
        <v>5.193216067135964E-3</v>
      </c>
      <c r="Q59" s="48">
        <f t="shared" si="3"/>
        <v>0.95816270382514135</v>
      </c>
    </row>
    <row r="60" spans="1:17">
      <c r="B60" s="119">
        <v>2005</v>
      </c>
      <c r="C60" s="37">
        <f>'Anual_2000-2017 (ref2010)'!H9/'Anual_2000-2017 (ref2010)'!B9</f>
        <v>0.15243829265981768</v>
      </c>
      <c r="D60" s="37">
        <f>-('Anual_2000-2017 (ref2010)'!I9/'Anual_2000-2017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'Anual_2000-2017 (ref2010)'!K32</f>
        <v>1.0012916881104064</v>
      </c>
      <c r="H60" s="48">
        <f t="shared" si="4"/>
        <v>1.2908545989997237E-3</v>
      </c>
      <c r="I60" s="48">
        <f>'Anual_2000-2017 (ref2010)'!H32</f>
        <v>0.86210812510175994</v>
      </c>
      <c r="J60" s="48">
        <f t="shared" si="5"/>
        <v>-0.14837458103192119</v>
      </c>
      <c r="K60" s="48">
        <f t="shared" si="6"/>
        <v>1.7482557082833705E-4</v>
      </c>
      <c r="L60" s="48">
        <f t="shared" si="7"/>
        <v>-5.0460167092532668E-3</v>
      </c>
      <c r="M60" s="48">
        <f t="shared" si="8"/>
        <v>-4.8711911384249299E-3</v>
      </c>
      <c r="N60" s="48">
        <f t="shared" si="9"/>
        <v>0.99514065387222017</v>
      </c>
      <c r="O60" s="48">
        <f t="shared" si="2"/>
        <v>95.350665960052567</v>
      </c>
      <c r="P60" s="192">
        <f t="shared" si="10"/>
        <v>-4.8593461277799399E-3</v>
      </c>
      <c r="Q60" s="48">
        <f t="shared" si="3"/>
        <v>0.95350665960052561</v>
      </c>
    </row>
    <row r="61" spans="1:17">
      <c r="B61" s="119">
        <v>2006</v>
      </c>
      <c r="C61" s="37">
        <f>'Anual_2000-2017 (ref2010)'!H10/'Anual_2000-2017 (ref2010)'!B10</f>
        <v>0.14374316302427639</v>
      </c>
      <c r="D61" s="37">
        <f>-('Anual_2000-2017 (ref2010)'!I10/'Anual_2000-2017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'Anual_2000-2017 (ref2010)'!K33</f>
        <v>1.0751550437489548</v>
      </c>
      <c r="H61" s="48">
        <f t="shared" si="4"/>
        <v>7.2464877923163057E-2</v>
      </c>
      <c r="I61" s="48">
        <f>'Anual_2000-2017 (ref2010)'!H33</f>
        <v>0.90876162793216453</v>
      </c>
      <c r="J61" s="48">
        <f t="shared" si="5"/>
        <v>-9.5672454692567577E-2</v>
      </c>
      <c r="K61" s="48">
        <f t="shared" si="6"/>
        <v>9.4355430155173073E-3</v>
      </c>
      <c r="L61" s="48">
        <f t="shared" si="7"/>
        <v>-2.5897889796279733E-3</v>
      </c>
      <c r="M61" s="48">
        <f t="shared" si="8"/>
        <v>6.8457540358893339E-3</v>
      </c>
      <c r="N61" s="48">
        <f t="shared" si="9"/>
        <v>1.0068692397719861</v>
      </c>
      <c r="O61" s="48">
        <f t="shared" si="2"/>
        <v>96.005652546950714</v>
      </c>
      <c r="P61" s="192">
        <f t="shared" si="10"/>
        <v>6.8692397719860576E-3</v>
      </c>
      <c r="Q61" s="48">
        <f t="shared" si="3"/>
        <v>0.96005652546950715</v>
      </c>
    </row>
    <row r="62" spans="1:17">
      <c r="B62" s="119">
        <v>2007</v>
      </c>
      <c r="C62" s="37">
        <f>'Anual_2000-2017 (ref2010)'!H11/'Anual_2000-2017 (ref2010)'!B11</f>
        <v>0.13327675103855963</v>
      </c>
      <c r="D62" s="37">
        <f>-('Anual_2000-2017 (ref2010)'!I11/'Anual_2000-2017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'Anual_2000-2017 (ref2010)'!K34</f>
        <v>1.0180771599836109</v>
      </c>
      <c r="H62" s="48">
        <f t="shared" si="4"/>
        <v>1.7915710917685294E-2</v>
      </c>
      <c r="I62" s="48">
        <f>'Anual_2000-2017 (ref2010)'!H34</f>
        <v>0.91916235873491425</v>
      </c>
      <c r="J62" s="48">
        <f t="shared" si="5"/>
        <v>-8.4292503313357234E-2</v>
      </c>
      <c r="K62" s="48">
        <f t="shared" si="6"/>
        <v>2.265675568362401E-3</v>
      </c>
      <c r="L62" s="48">
        <f t="shared" si="7"/>
        <v>-1.1486866792626289E-3</v>
      </c>
      <c r="M62" s="48">
        <f t="shared" si="8"/>
        <v>1.1169888890997721E-3</v>
      </c>
      <c r="N62" s="48">
        <f t="shared" si="9"/>
        <v>1.0011176129535251</v>
      </c>
      <c r="O62" s="48">
        <f t="shared" si="2"/>
        <v>96.112949707848813</v>
      </c>
      <c r="P62" s="192">
        <f t="shared" si="10"/>
        <v>1.1176129535250823E-3</v>
      </c>
      <c r="Q62" s="48">
        <f t="shared" si="3"/>
        <v>0.96112949707848816</v>
      </c>
    </row>
    <row r="63" spans="1:17">
      <c r="B63" s="119">
        <v>2008</v>
      </c>
      <c r="C63" s="37">
        <f>'Anual_2000-2017 (ref2010)'!H12/'Anual_2000-2017 (ref2010)'!B12</f>
        <v>0.13534000513499714</v>
      </c>
      <c r="D63" s="37">
        <f>-('Anual_2000-2017 (ref2010)'!I12/'Anual_2000-2017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'Anual_2000-2017 (ref2010)'!K35</f>
        <v>1.031864502196991</v>
      </c>
      <c r="H63" s="48">
        <f t="shared" si="4"/>
        <v>3.1367362118509379E-2</v>
      </c>
      <c r="I63" s="48">
        <f>'Anual_2000-2017 (ref2010)'!H35</f>
        <v>1.0505019061856185</v>
      </c>
      <c r="J63" s="48">
        <f t="shared" si="5"/>
        <v>4.9268055852074666E-2</v>
      </c>
      <c r="K63" s="48">
        <f t="shared" si="6"/>
        <v>4.2749902522750969E-3</v>
      </c>
      <c r="L63" s="48">
        <f t="shared" si="7"/>
        <v>-9.3396661544624268E-5</v>
      </c>
      <c r="M63" s="48">
        <f t="shared" si="8"/>
        <v>4.1815935907304723E-3</v>
      </c>
      <c r="N63" s="48">
        <f t="shared" si="9"/>
        <v>1.0041903486523256</v>
      </c>
      <c r="O63" s="48">
        <f t="shared" si="2"/>
        <v>96.515696477128131</v>
      </c>
      <c r="P63" s="192">
        <f t="shared" si="10"/>
        <v>4.1903486523255928E-3</v>
      </c>
      <c r="Q63" s="48">
        <f t="shared" si="3"/>
        <v>0.96515696477128132</v>
      </c>
    </row>
    <row r="64" spans="1:17">
      <c r="B64" s="119">
        <v>2009</v>
      </c>
      <c r="C64" s="37">
        <f>'Anual_2000-2017 (ref2010)'!H13/'Anual_2000-2017 (ref2010)'!B13</f>
        <v>0.10851371130861109</v>
      </c>
      <c r="D64" s="37">
        <f>-('Anual_2000-2017 (ref2010)'!I13/'Anual_2000-2017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'Anual_2000-2017 (ref2010)'!K36</f>
        <v>0.99539925318796751</v>
      </c>
      <c r="H64" s="48">
        <f t="shared" si="4"/>
        <v>-4.611362821208098E-3</v>
      </c>
      <c r="I64" s="48">
        <f>'Anual_2000-2017 (ref2010)'!H36</f>
        <v>0.88436398919358128</v>
      </c>
      <c r="J64" s="48">
        <f t="shared" si="5"/>
        <v>-0.12288654860985747</v>
      </c>
      <c r="K64" s="48">
        <f t="shared" si="6"/>
        <v>-5.0969336999494394E-4</v>
      </c>
      <c r="L64" s="48">
        <f t="shared" si="7"/>
        <v>4.9551952975301048E-4</v>
      </c>
      <c r="M64" s="48">
        <f t="shared" si="8"/>
        <v>-1.4173840241933459E-5</v>
      </c>
      <c r="N64" s="48">
        <f t="shared" si="9"/>
        <v>0.99998582626020649</v>
      </c>
      <c r="O64" s="48">
        <f t="shared" si="2"/>
        <v>96.51432848876027</v>
      </c>
      <c r="P64" s="192">
        <f t="shared" si="10"/>
        <v>-1.4173739793510443E-5</v>
      </c>
      <c r="Q64" s="48">
        <f t="shared" si="3"/>
        <v>0.96514328488760281</v>
      </c>
    </row>
    <row r="65" spans="1:17">
      <c r="B65" s="119">
        <v>2010</v>
      </c>
      <c r="C65" s="37">
        <f>'Anual_2000-2017 (ref2010)'!H14/'Anual_2000-2017 (ref2010)'!B14</f>
        <v>0.10865584774696482</v>
      </c>
      <c r="D65" s="37">
        <f>-('Anual_2000-2017 (ref2010)'!I14/'Anual_2000-2017 (ref2010)'!B14)</f>
        <v>0.11906593337308442</v>
      </c>
      <c r="E65" s="48">
        <f t="shared" si="0"/>
        <v>0.11386089056002463</v>
      </c>
      <c r="F65" s="48">
        <f t="shared" si="1"/>
        <v>-1.04100856261196E-2</v>
      </c>
      <c r="G65" s="48">
        <f>'Anual_2000-2017 (ref2010)'!K37</f>
        <v>1.1321575876997159</v>
      </c>
      <c r="H65" s="48">
        <f t="shared" si="4"/>
        <v>0.12412518184080049</v>
      </c>
      <c r="I65" s="48">
        <f>'Anual_2000-2017 (ref2010)'!H37</f>
        <v>0.92071985462911021</v>
      </c>
      <c r="J65" s="48">
        <f t="shared" si="5"/>
        <v>-8.259946421018588E-2</v>
      </c>
      <c r="K65" s="48">
        <f t="shared" si="6"/>
        <v>1.4133003745318541E-2</v>
      </c>
      <c r="L65" s="48">
        <f t="shared" si="7"/>
        <v>8.5986749509963636E-4</v>
      </c>
      <c r="M65" s="48">
        <f t="shared" si="8"/>
        <v>1.4992871240418178E-2</v>
      </c>
      <c r="N65" s="48">
        <f t="shared" si="9"/>
        <v>1.0151058281445264</v>
      </c>
      <c r="O65" s="48">
        <f t="shared" si="2"/>
        <v>97.972257348395857</v>
      </c>
      <c r="P65" s="192">
        <f t="shared" si="10"/>
        <v>1.5105828144526434E-2</v>
      </c>
      <c r="Q65" s="48">
        <f t="shared" si="3"/>
        <v>0.97972257348395864</v>
      </c>
    </row>
    <row r="66" spans="1:17">
      <c r="B66" s="119">
        <v>2011</v>
      </c>
      <c r="C66" s="37">
        <f>'Anual_2000-2017 (ref2010)'!H15/'Anual_2000-2017 (ref2010)'!B15</f>
        <v>0.11582512678280826</v>
      </c>
      <c r="D66" s="37">
        <f>-('Anual_2000-2017 (ref2010)'!I15/'Anual_2000-2017 (ref2010)'!B15)</f>
        <v>0.12351892499329355</v>
      </c>
      <c r="E66" s="48">
        <f t="shared" si="0"/>
        <v>0.1196720258880509</v>
      </c>
      <c r="F66" s="48">
        <f t="shared" si="1"/>
        <v>-7.6937982104852837E-3</v>
      </c>
      <c r="G66" s="48">
        <f>'Anual_2000-2017 (ref2010)'!K38</f>
        <v>1.0724658939794138</v>
      </c>
      <c r="H66" s="48">
        <f t="shared" si="4"/>
        <v>6.9960570828993804E-2</v>
      </c>
      <c r="I66" s="48">
        <f>'Anual_2000-2017 (ref2010)'!H38</f>
        <v>1.0292662470335501</v>
      </c>
      <c r="J66" s="48">
        <f t="shared" si="5"/>
        <v>2.8846166856430981E-2</v>
      </c>
      <c r="K66" s="48">
        <f t="shared" si="6"/>
        <v>8.3723232433901649E-3</v>
      </c>
      <c r="L66" s="48">
        <f t="shared" si="7"/>
        <v>-2.2193658693936858E-4</v>
      </c>
      <c r="M66" s="48">
        <f t="shared" si="8"/>
        <v>8.1503866564507955E-3</v>
      </c>
      <c r="N66" s="48">
        <f t="shared" si="9"/>
        <v>1.0081836914786797</v>
      </c>
      <c r="O66" s="48">
        <f t="shared" si="2"/>
        <v>98.774032076004943</v>
      </c>
      <c r="P66" s="192">
        <f t="shared" si="10"/>
        <v>8.1836914786796999E-3</v>
      </c>
      <c r="Q66" s="48">
        <f t="shared" si="3"/>
        <v>0.98774032076004947</v>
      </c>
    </row>
    <row r="67" spans="1:17">
      <c r="B67" s="119">
        <v>2012</v>
      </c>
      <c r="C67" s="37">
        <f>'Anual_2000-2017 (ref2010)'!H16/'Anual_2000-2017 (ref2010)'!B16</f>
        <v>0.11877539067367844</v>
      </c>
      <c r="D67" s="37">
        <f>-('Anual_2000-2017 (ref2010)'!I16/'Anual_2000-2017 (ref2010)'!B16)</f>
        <v>0.13236734541285547</v>
      </c>
      <c r="E67" s="48">
        <f t="shared" si="0"/>
        <v>0.12557136804326696</v>
      </c>
      <c r="F67" s="48">
        <f t="shared" si="1"/>
        <v>-1.3591954739177028E-2</v>
      </c>
      <c r="G67" s="48">
        <f>'Anual_2000-2017 (ref2010)'!K39</f>
        <v>0.96094286494328662</v>
      </c>
      <c r="H67" s="48">
        <f t="shared" si="4"/>
        <v>-3.9840325532372628E-2</v>
      </c>
      <c r="I67" s="48">
        <f>'Anual_2000-2017 (ref2010)'!H39</f>
        <v>1.0529890568261873</v>
      </c>
      <c r="J67" s="48">
        <f t="shared" si="5"/>
        <v>5.1632840720047445E-2</v>
      </c>
      <c r="K67" s="48">
        <f t="shared" si="6"/>
        <v>-5.0028041803891294E-3</v>
      </c>
      <c r="L67" s="48">
        <f t="shared" si="7"/>
        <v>-7.0179123412202147E-4</v>
      </c>
      <c r="M67" s="48">
        <f t="shared" si="8"/>
        <v>-5.7045954145111509E-3</v>
      </c>
      <c r="N67" s="48">
        <f t="shared" si="9"/>
        <v>0.99431164489377277</v>
      </c>
      <c r="O67" s="48">
        <f t="shared" si="2"/>
        <v>98.212170306282744</v>
      </c>
      <c r="P67" s="192">
        <f t="shared" si="10"/>
        <v>-5.6883551062272275E-3</v>
      </c>
      <c r="Q67" s="48">
        <f t="shared" si="3"/>
        <v>0.98212170306282753</v>
      </c>
    </row>
    <row r="68" spans="1:17">
      <c r="B68" s="238">
        <v>2013</v>
      </c>
      <c r="C68" s="37">
        <f>'Anual_2000-2017 (ref2010)'!H17/'Anual_2000-2017 (ref2010)'!B17</f>
        <v>0.11742230643262394</v>
      </c>
      <c r="D68" s="37">
        <f>-('Anual_2000-2017 (ref2010)'!I17/'Anual_2000-2017 (ref2010)'!B17)</f>
        <v>0.1404372668039483</v>
      </c>
      <c r="E68" s="80">
        <f t="shared" ref="E68:E72" si="11">(C68+D68)/2</f>
        <v>0.12892978661828614</v>
      </c>
      <c r="F68" s="80">
        <f t="shared" ref="F68:F72" si="12">(C68-D68)</f>
        <v>-2.3014960371324361E-2</v>
      </c>
      <c r="G68" s="48">
        <f>'Anual_2000-2017 (ref2010)'!K40</f>
        <v>0.97608270318654777</v>
      </c>
      <c r="H68" s="80">
        <f t="shared" si="4"/>
        <v>-2.4207959287547577E-2</v>
      </c>
      <c r="I68" s="48">
        <f>'Anual_2000-2017 (ref2010)'!H40</f>
        <v>1.0088649296511916</v>
      </c>
      <c r="J68" s="80">
        <f t="shared" si="5"/>
        <v>8.8258668518988691E-3</v>
      </c>
      <c r="K68" s="48">
        <f t="shared" si="6"/>
        <v>-3.1211270254076673E-3</v>
      </c>
      <c r="L68" s="48">
        <f t="shared" si="7"/>
        <v>-2.0312697583903776E-4</v>
      </c>
      <c r="M68" s="80">
        <f t="shared" si="8"/>
        <v>-3.324254001246705E-3</v>
      </c>
      <c r="N68" s="80">
        <f t="shared" si="9"/>
        <v>0.99668126521363454</v>
      </c>
      <c r="O68" s="48">
        <f t="shared" ref="O68:O72" si="13">(O67*N68)</f>
        <v>97.886230160242832</v>
      </c>
      <c r="P68" s="192">
        <f t="shared" si="10"/>
        <v>-3.3187347863654626E-3</v>
      </c>
      <c r="Q68" s="48">
        <f t="shared" ref="Q68:Q72" si="14">(Q67*N68)</f>
        <v>0.97886230160242849</v>
      </c>
    </row>
    <row r="69" spans="1:17" s="65" customFormat="1">
      <c r="A69" s="248"/>
      <c r="B69" s="238">
        <v>2014</v>
      </c>
      <c r="C69" s="37">
        <f>'Anual_2000-2017 (ref2010)'!H18/'Anual_2000-2017 (ref2010)'!B18</f>
        <v>0.11011942820784318</v>
      </c>
      <c r="D69" s="37">
        <f>-('Anual_2000-2017 (ref2010)'!I18/'Anual_2000-2017 (ref2010)'!B18)</f>
        <v>0.13673462995805641</v>
      </c>
      <c r="E69" s="80">
        <f t="shared" si="11"/>
        <v>0.12342702908294979</v>
      </c>
      <c r="F69" s="80">
        <f t="shared" si="12"/>
        <v>-2.661520175021323E-2</v>
      </c>
      <c r="G69" s="48">
        <f>'Anual_2000-2017 (ref2010)'!K41</f>
        <v>0.95632997822700339</v>
      </c>
      <c r="H69" s="80">
        <f>LN(G69)</f>
        <v>-4.4652259977228409E-2</v>
      </c>
      <c r="I69" s="48">
        <f>'Anual_2000-2017 (ref2010)'!H41</f>
        <v>0.97435996004992598</v>
      </c>
      <c r="J69" s="80">
        <f>LN(I69)</f>
        <v>-2.5974474773585169E-2</v>
      </c>
      <c r="K69" s="48">
        <f>(E69*H69)</f>
        <v>-5.5112957908288063E-3</v>
      </c>
      <c r="L69" s="48">
        <f>(F69*J69)</f>
        <v>6.9131588645479343E-4</v>
      </c>
      <c r="M69" s="80">
        <f>SUM(K69:L69)</f>
        <v>-4.8199799043740126E-3</v>
      </c>
      <c r="N69" s="80">
        <f>EXP(M69)</f>
        <v>0.9951916175581047</v>
      </c>
      <c r="O69" s="48">
        <f t="shared" si="13"/>
        <v>97.415555729836996</v>
      </c>
      <c r="P69" s="192">
        <f>(O69/O68)-1</f>
        <v>-4.8083824418952981E-3</v>
      </c>
      <c r="Q69" s="48">
        <f t="shared" si="14"/>
        <v>0.97415555729837011</v>
      </c>
    </row>
    <row r="70" spans="1:17">
      <c r="B70" s="238">
        <v>2015</v>
      </c>
      <c r="C70" s="37">
        <f>'Anual_2000-2017 (ref2010)'!H19/'Anual_2000-2017 (ref2010)'!B19</f>
        <v>0.12900191417740489</v>
      </c>
      <c r="D70" s="37">
        <f>-('Anual_2000-2017 (ref2010)'!I19/'Anual_2000-2017 (ref2010)'!B19)</f>
        <v>0.14053434519938751</v>
      </c>
      <c r="E70" s="80">
        <f t="shared" si="11"/>
        <v>0.13476812968839619</v>
      </c>
      <c r="F70" s="80">
        <f t="shared" si="12"/>
        <v>-1.153243102198262E-2</v>
      </c>
      <c r="G70" s="48">
        <f>'Anual_2000-2017 (ref2010)'!K42</f>
        <v>0.91561337926834319</v>
      </c>
      <c r="H70" s="80">
        <f>LN(G70)</f>
        <v>-8.8161078441305815E-2</v>
      </c>
      <c r="I70" s="48">
        <f>'Anual_2000-2017 (ref2010)'!H42</f>
        <v>1.0925281851086823</v>
      </c>
      <c r="J70" s="80">
        <f>LN(I70)</f>
        <v>8.8494446381309419E-2</v>
      </c>
      <c r="K70" s="48">
        <f>(E70*H70)</f>
        <v>-1.1881303652846771E-2</v>
      </c>
      <c r="L70" s="48">
        <f>(F70*J70)</f>
        <v>-1.0205560987209903E-3</v>
      </c>
      <c r="M70" s="80">
        <f>SUM(K70:L70)</f>
        <v>-1.2901859751567761E-2</v>
      </c>
      <c r="N70" s="80">
        <f>EXP(M70)</f>
        <v>0.98718101245623202</v>
      </c>
      <c r="O70" s="48">
        <f t="shared" si="13"/>
        <v>96.166786934366982</v>
      </c>
      <c r="P70" s="192">
        <f>(O70/O69)-1</f>
        <v>-1.2818987543767979E-2</v>
      </c>
      <c r="Q70" s="48">
        <f t="shared" si="14"/>
        <v>0.96166786934366999</v>
      </c>
    </row>
    <row r="71" spans="1:17" ht="15.75" thickBot="1">
      <c r="B71" s="136">
        <v>2016</v>
      </c>
      <c r="C71" s="37">
        <f>'Anual_2000-2017 (ref2010)'!H20/'Anual_2000-2017 (ref2010)'!B20</f>
        <v>0.12466679044388808</v>
      </c>
      <c r="D71" s="37">
        <f>-('Anual_2000-2017 (ref2010)'!I20/'Anual_2000-2017 (ref2010)'!B20)</f>
        <v>0.12067003034456006</v>
      </c>
      <c r="E71" s="80">
        <f t="shared" si="11"/>
        <v>0.12266841039422408</v>
      </c>
      <c r="F71" s="80">
        <f t="shared" si="12"/>
        <v>3.99676009932802E-3</v>
      </c>
      <c r="G71" s="48">
        <f>'Anual_2000-2017 (ref2010)'!K43</f>
        <v>1.0004370868484982</v>
      </c>
      <c r="H71" s="80">
        <f>LN(G71)</f>
        <v>4.3699135386691154E-4</v>
      </c>
      <c r="I71" s="48">
        <f>'Anual_2000-2017 (ref2010)'!H43</f>
        <v>0.92629423960093094</v>
      </c>
      <c r="J71" s="80">
        <f>LN(I71)</f>
        <v>-7.6563341460123807E-2</v>
      </c>
      <c r="K71" s="48">
        <f>(E71*H71)</f>
        <v>5.3605034734873905E-5</v>
      </c>
      <c r="L71" s="48">
        <f>(F71*J71)</f>
        <v>-3.0600530821904955E-4</v>
      </c>
      <c r="M71" s="80">
        <f>SUM(K71:L71)</f>
        <v>-2.5240027348417564E-4</v>
      </c>
      <c r="N71" s="80">
        <f>EXP(M71)</f>
        <v>0.99974763157678515</v>
      </c>
      <c r="O71" s="48">
        <f t="shared" si="13"/>
        <v>96.142517473982721</v>
      </c>
      <c r="P71" s="192">
        <f>(O71/O70)-1</f>
        <v>-2.5236842321485486E-4</v>
      </c>
      <c r="Q71" s="48">
        <f t="shared" si="14"/>
        <v>0.96142517473982736</v>
      </c>
    </row>
    <row r="72" spans="1:17">
      <c r="A72" s="156" t="s">
        <v>80</v>
      </c>
      <c r="B72" s="250">
        <v>2017</v>
      </c>
      <c r="C72" s="37">
        <f>'Trimestral_1996-2018 (ref2010)'!F25/'Trimestral_1996-2018 (ref2010)'!B25</f>
        <v>0.12518967868548395</v>
      </c>
      <c r="D72" s="37">
        <f>'Trimestral_1996-2018 (ref2010)'!G25/'Trimestral_1996-2018 (ref2010)'!B25</f>
        <v>0.11800766504608128</v>
      </c>
      <c r="E72" s="48">
        <f t="shared" si="11"/>
        <v>0.1215986718657826</v>
      </c>
      <c r="F72" s="48">
        <f t="shared" si="12"/>
        <v>7.1820136394026707E-3</v>
      </c>
      <c r="G72" s="48">
        <f>'Trimestral_1996-2018 (ref2010)'!R53</f>
        <v>1.0445480569530299</v>
      </c>
      <c r="H72" s="48">
        <f>LN(G72)</f>
        <v>4.3584310485067342E-2</v>
      </c>
      <c r="I72" s="48">
        <f>'Trimestral_1996-2018 (ref2010)'!N53</f>
        <v>0.95240436926983651</v>
      </c>
      <c r="J72" s="48">
        <f>LN(I72)</f>
        <v>-4.8765576738377024E-2</v>
      </c>
      <c r="K72" s="48">
        <f>(E72*H72)</f>
        <v>5.2997942691700916E-3</v>
      </c>
      <c r="L72" s="48">
        <f>(F72*J72)</f>
        <v>-3.5023503726836137E-4</v>
      </c>
      <c r="M72" s="48">
        <f>SUM(K72:L72)</f>
        <v>4.9495592319017305E-3</v>
      </c>
      <c r="N72" s="48">
        <f>EXP(M72)</f>
        <v>1.0049618285343911</v>
      </c>
      <c r="O72" s="48">
        <f t="shared" si="13"/>
        <v>96.61956016055332</v>
      </c>
      <c r="P72" s="192">
        <f>(O72/O71)-1</f>
        <v>4.9618285343910884E-3</v>
      </c>
      <c r="Q72" s="48">
        <f t="shared" si="14"/>
        <v>0.96619560160553342</v>
      </c>
    </row>
    <row r="73" spans="1:17">
      <c r="B73" s="250">
        <v>2018</v>
      </c>
      <c r="C73" s="37">
        <f>'Trimestral_1996-2018 (ref2010)'!F26/'Trimestral_1996-2018 (ref2010)'!B26</f>
        <v>0.14634999495298581</v>
      </c>
      <c r="D73" s="37">
        <f>'Trimestral_1996-2018 (ref2010)'!G26/'Trimestral_1996-2018 (ref2010)'!B26</f>
        <v>0.14241203882103473</v>
      </c>
      <c r="E73" s="48">
        <f t="shared" ref="E73" si="15">(C73+D73)/2</f>
        <v>0.14438101688701027</v>
      </c>
      <c r="F73" s="48">
        <f t="shared" ref="F73" si="16">(C73-D73)</f>
        <v>3.9379561319510814E-3</v>
      </c>
      <c r="G73" s="48">
        <f>'Trimestral_1996-2018 (ref2010)'!R54</f>
        <v>1.0030461557615236</v>
      </c>
      <c r="H73" s="48">
        <f>LN(G73)</f>
        <v>3.0415256294145836E-3</v>
      </c>
      <c r="I73" s="48">
        <f>'Trimestral_1996-2018 (ref2010)'!N54</f>
        <v>1.1449074156312418</v>
      </c>
      <c r="J73" s="48">
        <f>LN(I73)</f>
        <v>0.13532377402617443</v>
      </c>
      <c r="K73" s="48">
        <f>(E73*H73)</f>
        <v>4.3913856326278152E-4</v>
      </c>
      <c r="L73" s="48">
        <f>(F73*J73)</f>
        <v>5.3289908572513606E-4</v>
      </c>
      <c r="M73" s="48">
        <f>SUM(K73:L73)</f>
        <v>9.7203764898791758E-4</v>
      </c>
      <c r="N73" s="48">
        <f>EXP(M73)</f>
        <v>1.0009725102306934</v>
      </c>
      <c r="O73" s="48">
        <f t="shared" ref="O73" si="17">(O72*N73)</f>
        <v>96.713523671294553</v>
      </c>
      <c r="P73" s="192">
        <f>(O73/O72)-1</f>
        <v>9.7251023069344633E-4</v>
      </c>
      <c r="Q73" s="48">
        <f t="shared" ref="Q73" si="18">(Q72*N73)</f>
        <v>0.96713523671294577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3"/>
  <sheetViews>
    <sheetView zoomScaleNormal="100" workbookViewId="0">
      <pane xSplit="2" ySplit="1" topLeftCell="F59" activePane="bottomRight" state="frozen"/>
      <selection pane="topRight" activeCell="C1" sqref="C1"/>
      <selection pane="bottomLeft" activeCell="A2" sqref="A2"/>
      <selection pane="bottomRight" activeCell="C72" sqref="C72:S73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9" style="53" customWidth="1"/>
    <col min="18" max="18" width="9.140625" style="53"/>
    <col min="19" max="19" width="16.28515625" style="53" customWidth="1"/>
    <col min="20" max="16384" width="9.140625" style="53"/>
  </cols>
  <sheetData>
    <row r="1" spans="1:19" ht="74.25" customHeight="1">
      <c r="A1" s="108"/>
      <c r="B1" s="108"/>
      <c r="C1" s="220" t="s">
        <v>95</v>
      </c>
      <c r="D1" s="220" t="s">
        <v>96</v>
      </c>
      <c r="E1" s="220" t="s">
        <v>115</v>
      </c>
      <c r="F1" s="220" t="s">
        <v>116</v>
      </c>
      <c r="G1" s="293" t="s">
        <v>36</v>
      </c>
      <c r="H1" s="221" t="s">
        <v>50</v>
      </c>
      <c r="I1" s="293" t="s">
        <v>117</v>
      </c>
      <c r="J1" s="222" t="s">
        <v>90</v>
      </c>
      <c r="K1" s="222" t="s">
        <v>118</v>
      </c>
      <c r="L1" s="294" t="s">
        <v>94</v>
      </c>
      <c r="M1" s="294" t="s">
        <v>119</v>
      </c>
      <c r="N1" s="222" t="s">
        <v>120</v>
      </c>
      <c r="O1" s="222" t="s">
        <v>121</v>
      </c>
      <c r="P1" s="222" t="s">
        <v>122</v>
      </c>
      <c r="Q1" s="222" t="s">
        <v>162</v>
      </c>
      <c r="R1" s="222" t="s">
        <v>124</v>
      </c>
      <c r="S1" s="222" t="s">
        <v>161</v>
      </c>
    </row>
    <row r="2" spans="1:19">
      <c r="A2" s="226" t="s">
        <v>83</v>
      </c>
      <c r="B2" s="114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28">
        <f>(C2+D2)/2</f>
        <v>0.13025210084033612</v>
      </c>
      <c r="F2" s="228">
        <f>(C2-D2)</f>
        <v>-7.2829131652661083E-3</v>
      </c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46">
        <v>100</v>
      </c>
    </row>
    <row r="3" spans="1:19">
      <c r="A3" s="227"/>
      <c r="B3" s="115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28">
        <f t="shared" ref="E3:E66" si="0">(C3+D3)/2</f>
        <v>0.1060752169720347</v>
      </c>
      <c r="F3" s="228">
        <f t="shared" ref="F3:F66" si="1">(C3-D3)</f>
        <v>9.6432015429122331E-3</v>
      </c>
      <c r="G3" s="228">
        <f>('Anual_1947-1989 (ref1987)'!AG5)</f>
        <v>1.0337211320781452</v>
      </c>
      <c r="H3" s="228">
        <f>('Anual_1947-1989 (ref1987)'!AI5)</f>
        <v>1.0381256206359935</v>
      </c>
      <c r="I3" s="228">
        <f>(G3/H3)</f>
        <v>0.99575726822429267</v>
      </c>
      <c r="J3" s="228">
        <f>('Anual_1947-1989 (ref1987)'!AP5)</f>
        <v>0.96830823228107543</v>
      </c>
      <c r="K3" s="228">
        <f>J3-1</f>
        <v>-3.1691767718924568E-2</v>
      </c>
      <c r="L3" s="228">
        <f>('Anual_1947-1989 (ref1987)'!AM5)</f>
        <v>1.020562726694578</v>
      </c>
      <c r="M3" s="228">
        <f>L3-1</f>
        <v>2.0562726694578037E-2</v>
      </c>
      <c r="N3" s="228">
        <f>(E3)*(I3)*(K3)</f>
        <v>-3.3474482983504978E-3</v>
      </c>
      <c r="O3" s="228">
        <f>(F3*M3)/L3</f>
        <v>1.9429527710645026E-4</v>
      </c>
      <c r="P3" s="228">
        <f>(N3+O3)</f>
        <v>-3.1531530212440474E-3</v>
      </c>
      <c r="Q3" s="229">
        <f>P3</f>
        <v>-3.1531530212440474E-3</v>
      </c>
      <c r="R3" s="228">
        <f>P3+1</f>
        <v>0.99684684697875592</v>
      </c>
      <c r="S3" s="46">
        <f>S2*R3</f>
        <v>99.684684697875596</v>
      </c>
    </row>
    <row r="4" spans="1:19">
      <c r="A4" s="227"/>
      <c r="B4" s="115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28">
        <f t="shared" si="0"/>
        <v>8.8259611409673408E-2</v>
      </c>
      <c r="F4" s="228">
        <f t="shared" si="1"/>
        <v>1.2401818933443498E-3</v>
      </c>
      <c r="G4" s="228">
        <f>('Anual_1947-1989 (ref1987)'!AG6)</f>
        <v>1.0424811044418696</v>
      </c>
      <c r="H4" s="228">
        <f>('Anual_1947-1989 (ref1987)'!AI6)</f>
        <v>1.0422614706786131</v>
      </c>
      <c r="I4" s="228">
        <f t="shared" ref="I4:I67" si="2">(G4/H4)</f>
        <v>1.0002107280844925</v>
      </c>
      <c r="J4" s="228">
        <f>('Anual_1947-1989 (ref1987)'!AP6)</f>
        <v>0.99998015282922292</v>
      </c>
      <c r="K4" s="228">
        <f t="shared" ref="K4:K67" si="3">J4-1</f>
        <v>-1.9847170777076428E-5</v>
      </c>
      <c r="L4" s="228">
        <f>('Anual_1947-1989 (ref1987)'!AM6)</f>
        <v>0.99979923795481584</v>
      </c>
      <c r="M4" s="228">
        <f t="shared" ref="M4:M67" si="4">L4-1</f>
        <v>-2.0076204518415519E-4</v>
      </c>
      <c r="N4" s="228">
        <f t="shared" ref="N4:N67" si="5">(E4)*(I4)*(K4)</f>
        <v>-1.7520727135062804E-6</v>
      </c>
      <c r="O4" s="228">
        <f t="shared" ref="O4:O67" si="6">(F4*M4)/L4</f>
        <v>-2.4903144937126049E-7</v>
      </c>
      <c r="P4" s="228">
        <f t="shared" ref="P4:P67" si="7">(N4+O4)</f>
        <v>-2.0011041628775408E-6</v>
      </c>
      <c r="Q4" s="229">
        <f t="shared" ref="Q4:Q67" si="8">P4</f>
        <v>-2.0011041628775408E-6</v>
      </c>
      <c r="R4" s="228">
        <f t="shared" ref="R4:R67" si="9">P4+1</f>
        <v>0.99999799889583707</v>
      </c>
      <c r="S4" s="46">
        <f t="shared" ref="S4:S67" si="10">S3*R4</f>
        <v>99.68448521843807</v>
      </c>
    </row>
    <row r="5" spans="1:19">
      <c r="A5" s="227"/>
      <c r="B5" s="115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28">
        <f t="shared" si="0"/>
        <v>8.4014209591474237E-2</v>
      </c>
      <c r="F5" s="228">
        <f t="shared" si="1"/>
        <v>1.5985790408525755E-2</v>
      </c>
      <c r="G5" s="228">
        <f>('Anual_1947-1989 (ref1987)'!AG7)</f>
        <v>1.0937563089484554</v>
      </c>
      <c r="H5" s="228">
        <f>('Anual_1947-1989 (ref1987)'!AI7)</f>
        <v>1.4956116404841613</v>
      </c>
      <c r="I5" s="228">
        <f t="shared" si="2"/>
        <v>0.73131037452635983</v>
      </c>
      <c r="J5" s="228">
        <f>('Anual_1947-1989 (ref1987)'!AP7)</f>
        <v>1.659955259121948</v>
      </c>
      <c r="K5" s="228">
        <f t="shared" si="3"/>
        <v>0.65995525912194797</v>
      </c>
      <c r="L5" s="228">
        <f>('Anual_1947-1989 (ref1987)'!AM7)</f>
        <v>1.0613291052453664</v>
      </c>
      <c r="M5" s="228">
        <f t="shared" si="4"/>
        <v>6.1329105245366389E-2</v>
      </c>
      <c r="N5" s="228">
        <f t="shared" si="5"/>
        <v>4.0547956733772691E-2</v>
      </c>
      <c r="O5" s="228">
        <f t="shared" si="6"/>
        <v>9.2374195482765862E-4</v>
      </c>
      <c r="P5" s="228">
        <f t="shared" si="7"/>
        <v>4.1471698688600352E-2</v>
      </c>
      <c r="Q5" s="229">
        <f t="shared" si="8"/>
        <v>4.1471698688600352E-2</v>
      </c>
      <c r="R5" s="228">
        <f t="shared" si="9"/>
        <v>1.0414716986886003</v>
      </c>
      <c r="S5" s="46">
        <f t="shared" si="10"/>
        <v>103.81857015334536</v>
      </c>
    </row>
    <row r="6" spans="1:19">
      <c r="A6" s="227"/>
      <c r="B6" s="115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28">
        <f t="shared" si="0"/>
        <v>0.10435779816513763</v>
      </c>
      <c r="F6" s="228">
        <f t="shared" si="1"/>
        <v>-1.6628440366972488E-2</v>
      </c>
      <c r="G6" s="228">
        <f>('Anual_1947-1989 (ref1987)'!AG8)</f>
        <v>1.1207627836484977</v>
      </c>
      <c r="H6" s="228">
        <f>('Anual_1947-1989 (ref1987)'!AI8)</f>
        <v>1.1795305748948102</v>
      </c>
      <c r="I6" s="228">
        <f t="shared" si="2"/>
        <v>0.95017696658558137</v>
      </c>
      <c r="J6" s="228">
        <f>('Anual_1947-1989 (ref1987)'!AP8)</f>
        <v>0.89960938022049464</v>
      </c>
      <c r="K6" s="228">
        <f t="shared" si="3"/>
        <v>-0.10039061977950536</v>
      </c>
      <c r="L6" s="228">
        <f>('Anual_1947-1989 (ref1987)'!AM8)</f>
        <v>1.1096052784082395</v>
      </c>
      <c r="M6" s="228">
        <f t="shared" si="4"/>
        <v>0.10960527840823953</v>
      </c>
      <c r="N6" s="228">
        <f t="shared" si="5"/>
        <v>-9.9545708330184141E-3</v>
      </c>
      <c r="O6" s="228">
        <f t="shared" si="6"/>
        <v>-1.6425343961335057E-3</v>
      </c>
      <c r="P6" s="228">
        <f t="shared" si="7"/>
        <v>-1.159710522915192E-2</v>
      </c>
      <c r="Q6" s="229">
        <f t="shared" si="8"/>
        <v>-1.159710522915192E-2</v>
      </c>
      <c r="R6" s="228">
        <f t="shared" si="9"/>
        <v>0.98840289477084808</v>
      </c>
      <c r="S6" s="46">
        <f t="shared" si="10"/>
        <v>102.61457527053693</v>
      </c>
    </row>
    <row r="7" spans="1:19">
      <c r="A7" s="227"/>
      <c r="B7" s="115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28">
        <f t="shared" si="0"/>
        <v>8.4714773281326192E-2</v>
      </c>
      <c r="F7" s="228">
        <f t="shared" si="1"/>
        <v>-2.8035104826913709E-2</v>
      </c>
      <c r="G7" s="228">
        <f>('Anual_1947-1989 (ref1987)'!AG9)</f>
        <v>1.1732739539115513</v>
      </c>
      <c r="H7" s="228">
        <f>('Anual_1947-1989 (ref1987)'!AI9)</f>
        <v>0.98991691538275506</v>
      </c>
      <c r="I7" s="228">
        <f t="shared" si="2"/>
        <v>1.1852246745959489</v>
      </c>
      <c r="J7" s="228">
        <f>('Anual_1947-1989 (ref1987)'!AP9)</f>
        <v>0.91608284213356184</v>
      </c>
      <c r="K7" s="228">
        <f t="shared" si="3"/>
        <v>-8.3917157866438163E-2</v>
      </c>
      <c r="L7" s="228">
        <f>('Anual_1947-1989 (ref1987)'!AM9)</f>
        <v>0.88151953549675355</v>
      </c>
      <c r="M7" s="228">
        <f t="shared" si="4"/>
        <v>-0.11848046450324645</v>
      </c>
      <c r="N7" s="228">
        <f t="shared" si="5"/>
        <v>-8.4257894755070586E-3</v>
      </c>
      <c r="O7" s="228">
        <f t="shared" si="6"/>
        <v>3.768052900175547E-3</v>
      </c>
      <c r="P7" s="228">
        <f t="shared" si="7"/>
        <v>-4.6577365753315116E-3</v>
      </c>
      <c r="Q7" s="229">
        <f t="shared" si="8"/>
        <v>-4.6577365753315116E-3</v>
      </c>
      <c r="R7" s="228">
        <f t="shared" si="9"/>
        <v>0.99534226342466847</v>
      </c>
      <c r="S7" s="46">
        <f t="shared" si="10"/>
        <v>102.13662361013724</v>
      </c>
    </row>
    <row r="8" spans="1:19">
      <c r="A8" s="227"/>
      <c r="B8" s="115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28">
        <f t="shared" si="0"/>
        <v>6.09805924412666E-2</v>
      </c>
      <c r="F8" s="228">
        <f t="shared" si="1"/>
        <v>1.0010214504596507E-2</v>
      </c>
      <c r="G8" s="228">
        <f>('Anual_1947-1989 (ref1987)'!AG10)</f>
        <v>1.1430791675984457</v>
      </c>
      <c r="H8" s="228">
        <f>('Anual_1947-1989 (ref1987)'!AI10)</f>
        <v>2.0557231081387553</v>
      </c>
      <c r="I8" s="228">
        <f t="shared" si="2"/>
        <v>0.55604724346042189</v>
      </c>
      <c r="J8" s="228">
        <f>('Anual_1947-1989 (ref1987)'!AP10)</f>
        <v>1.0337700789774855</v>
      </c>
      <c r="K8" s="228">
        <f t="shared" si="3"/>
        <v>3.3770078977485518E-2</v>
      </c>
      <c r="L8" s="228">
        <f>('Anual_1947-1989 (ref1987)'!AM10)</f>
        <v>1.7687902225001033</v>
      </c>
      <c r="M8" s="228">
        <f t="shared" si="4"/>
        <v>0.76879022250010332</v>
      </c>
      <c r="N8" s="228">
        <f t="shared" si="5"/>
        <v>1.1450788884721475E-3</v>
      </c>
      <c r="O8" s="228">
        <f t="shared" si="6"/>
        <v>4.3508579696833211E-3</v>
      </c>
      <c r="P8" s="228">
        <f t="shared" si="7"/>
        <v>5.4959368581554684E-3</v>
      </c>
      <c r="Q8" s="229">
        <f t="shared" si="8"/>
        <v>5.4959368581554684E-3</v>
      </c>
      <c r="R8" s="228">
        <f t="shared" si="9"/>
        <v>1.0054959368581555</v>
      </c>
      <c r="S8" s="46">
        <f t="shared" si="10"/>
        <v>102.69796004440374</v>
      </c>
    </row>
    <row r="9" spans="1:19">
      <c r="A9" s="227"/>
      <c r="B9" s="115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28">
        <f t="shared" si="0"/>
        <v>6.7491060786650764E-2</v>
      </c>
      <c r="F9" s="228">
        <f t="shared" si="1"/>
        <v>-1.4898688915375435E-3</v>
      </c>
      <c r="G9" s="228">
        <f>('Anual_1947-1989 (ref1987)'!AG11)</f>
        <v>1.2249359219030829</v>
      </c>
      <c r="H9" s="228">
        <f>('Anual_1947-1989 (ref1987)'!AI11)</f>
        <v>1.7983777600079631</v>
      </c>
      <c r="I9" s="228">
        <f t="shared" si="2"/>
        <v>0.68113382468523131</v>
      </c>
      <c r="J9" s="228">
        <f>('Anual_1947-1989 (ref1987)'!AP11)</f>
        <v>1.2644721897149052</v>
      </c>
      <c r="K9" s="228">
        <f t="shared" si="3"/>
        <v>0.26447218971490516</v>
      </c>
      <c r="L9" s="228">
        <f>('Anual_1947-1989 (ref1987)'!AM11)</f>
        <v>1.3056083271465457</v>
      </c>
      <c r="M9" s="228">
        <f t="shared" si="4"/>
        <v>0.30560832714654573</v>
      </c>
      <c r="N9" s="228">
        <f t="shared" si="5"/>
        <v>1.2157904083557257E-2</v>
      </c>
      <c r="O9" s="228">
        <f t="shared" si="6"/>
        <v>-3.4873884467754386E-4</v>
      </c>
      <c r="P9" s="228">
        <f t="shared" si="7"/>
        <v>1.1809165238879713E-2</v>
      </c>
      <c r="Q9" s="229">
        <f t="shared" si="8"/>
        <v>1.1809165238879713E-2</v>
      </c>
      <c r="R9" s="228">
        <f t="shared" si="9"/>
        <v>1.0118091652388796</v>
      </c>
      <c r="S9" s="46">
        <f t="shared" si="10"/>
        <v>103.91073722426397</v>
      </c>
    </row>
    <row r="10" spans="1:19">
      <c r="A10" s="227"/>
      <c r="B10" s="115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28">
        <f t="shared" si="0"/>
        <v>7.2296550877623683E-2</v>
      </c>
      <c r="F10" s="228">
        <f t="shared" si="1"/>
        <v>7.8556523873818535E-3</v>
      </c>
      <c r="G10" s="228">
        <f>('Anual_1947-1989 (ref1987)'!AG12)</f>
        <v>1.2307456539143451</v>
      </c>
      <c r="H10" s="228">
        <f>('Anual_1947-1989 (ref1987)'!AI12)</f>
        <v>0.95068136048341734</v>
      </c>
      <c r="I10" s="228">
        <f t="shared" si="2"/>
        <v>1.2945932307839887</v>
      </c>
      <c r="J10" s="228">
        <f>('Anual_1947-1989 (ref1987)'!AP12)</f>
        <v>0.80831426823344055</v>
      </c>
      <c r="K10" s="228">
        <f t="shared" si="3"/>
        <v>-0.19168573176655945</v>
      </c>
      <c r="L10" s="228">
        <f>('Anual_1947-1989 (ref1987)'!AM12)</f>
        <v>0.85916493852006814</v>
      </c>
      <c r="M10" s="228">
        <f t="shared" si="4"/>
        <v>-0.14083506147993186</v>
      </c>
      <c r="N10" s="228">
        <f t="shared" si="5"/>
        <v>-1.7940754254462562E-2</v>
      </c>
      <c r="O10" s="228">
        <f t="shared" si="6"/>
        <v>-1.2877053489259152E-3</v>
      </c>
      <c r="P10" s="228">
        <f t="shared" si="7"/>
        <v>-1.9228459603388478E-2</v>
      </c>
      <c r="Q10" s="229">
        <f t="shared" si="8"/>
        <v>-1.9228459603388478E-2</v>
      </c>
      <c r="R10" s="228">
        <f t="shared" si="9"/>
        <v>0.98077154039661152</v>
      </c>
      <c r="S10" s="46">
        <f t="shared" si="10"/>
        <v>101.91269381118889</v>
      </c>
    </row>
    <row r="11" spans="1:19">
      <c r="A11" s="227"/>
      <c r="B11" s="115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28">
        <f t="shared" si="0"/>
        <v>6.2882690251725132E-2</v>
      </c>
      <c r="F11" s="228">
        <f t="shared" si="1"/>
        <v>9.524735154048003E-3</v>
      </c>
      <c r="G11" s="228">
        <f>('Anual_1947-1989 (ref1987)'!AG13)</f>
        <v>1.2103559742904781</v>
      </c>
      <c r="H11" s="228">
        <f>('Anual_1947-1989 (ref1987)'!AI13)</f>
        <v>0.95705519413405504</v>
      </c>
      <c r="I11" s="228">
        <f t="shared" si="2"/>
        <v>1.264666846498451</v>
      </c>
      <c r="J11" s="228">
        <f>('Anual_1947-1989 (ref1987)'!AP13)</f>
        <v>1.0081433551284047</v>
      </c>
      <c r="K11" s="228">
        <f t="shared" si="3"/>
        <v>8.1433551284046946E-3</v>
      </c>
      <c r="L11" s="228">
        <f>('Anual_1947-1989 (ref1987)'!AM13)</f>
        <v>0.78752204619578781</v>
      </c>
      <c r="M11" s="228">
        <f t="shared" si="4"/>
        <v>-0.21247795380421219</v>
      </c>
      <c r="N11" s="228">
        <f t="shared" si="5"/>
        <v>6.4760563892033124E-4</v>
      </c>
      <c r="O11" s="228">
        <f t="shared" si="6"/>
        <v>-2.5698280395264343E-3</v>
      </c>
      <c r="P11" s="228">
        <f t="shared" si="7"/>
        <v>-1.9222224006061031E-3</v>
      </c>
      <c r="Q11" s="229">
        <f t="shared" si="8"/>
        <v>-1.9222224006061031E-3</v>
      </c>
      <c r="R11" s="228">
        <f t="shared" si="9"/>
        <v>0.99807777759939387</v>
      </c>
      <c r="S11" s="46">
        <f t="shared" si="10"/>
        <v>101.71679494823891</v>
      </c>
    </row>
    <row r="12" spans="1:19">
      <c r="A12" s="227"/>
      <c r="B12" s="115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28">
        <f t="shared" si="0"/>
        <v>5.8646917534027218E-2</v>
      </c>
      <c r="F12" s="228">
        <f t="shared" si="1"/>
        <v>-5.8446757405924699E-3</v>
      </c>
      <c r="G12" s="228">
        <f>('Anual_1947-1989 (ref1987)'!AG14)</f>
        <v>1.160289119971311</v>
      </c>
      <c r="H12" s="228">
        <f>('Anual_1947-1989 (ref1987)'!AI14)</f>
        <v>1.0490727109570179</v>
      </c>
      <c r="I12" s="228">
        <f t="shared" si="2"/>
        <v>1.1060140139503161</v>
      </c>
      <c r="J12" s="228">
        <f>('Anual_1947-1989 (ref1987)'!AP14)</f>
        <v>0.98425569901594823</v>
      </c>
      <c r="K12" s="228">
        <f t="shared" si="3"/>
        <v>-1.5744300984051773E-2</v>
      </c>
      <c r="L12" s="228">
        <f>('Anual_1947-1989 (ref1987)'!AM14)</f>
        <v>0.91135042644975206</v>
      </c>
      <c r="M12" s="228">
        <f t="shared" si="4"/>
        <v>-8.864957355024794E-2</v>
      </c>
      <c r="N12" s="228">
        <f t="shared" si="5"/>
        <v>-1.0212432617626927E-3</v>
      </c>
      <c r="O12" s="228">
        <f t="shared" si="6"/>
        <v>5.6852775497282253E-4</v>
      </c>
      <c r="P12" s="228">
        <f t="shared" si="7"/>
        <v>-4.5271550678987018E-4</v>
      </c>
      <c r="Q12" s="229">
        <f t="shared" si="8"/>
        <v>-4.5271550678987018E-4</v>
      </c>
      <c r="R12" s="228">
        <f t="shared" si="9"/>
        <v>0.99954728449321018</v>
      </c>
      <c r="S12" s="46">
        <f t="shared" si="10"/>
        <v>101.67074617786488</v>
      </c>
    </row>
    <row r="13" spans="1:19">
      <c r="A13" s="227"/>
      <c r="B13" s="115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28">
        <f t="shared" si="0"/>
        <v>5.9067524115755624E-2</v>
      </c>
      <c r="F13" s="228">
        <f t="shared" si="1"/>
        <v>-3.6655948553054665E-3</v>
      </c>
      <c r="G13" s="228">
        <f>('Anual_1947-1989 (ref1987)'!AG15)</f>
        <v>1.1477332126405257</v>
      </c>
      <c r="H13" s="228">
        <f>('Anual_1947-1989 (ref1987)'!AI15)</f>
        <v>1.6236907522015134</v>
      </c>
      <c r="I13" s="228">
        <f t="shared" si="2"/>
        <v>0.70686687787335667</v>
      </c>
      <c r="J13" s="228">
        <f>('Anual_1947-1989 (ref1987)'!AP15)</f>
        <v>0.96465162275918792</v>
      </c>
      <c r="K13" s="228">
        <f t="shared" si="3"/>
        <v>-3.5348377240812079E-2</v>
      </c>
      <c r="L13" s="228">
        <f>('Anual_1947-1989 (ref1987)'!AM15)</f>
        <v>1.4403801187677843</v>
      </c>
      <c r="M13" s="228">
        <f t="shared" si="4"/>
        <v>0.44038011876778427</v>
      </c>
      <c r="N13" s="228">
        <f t="shared" si="5"/>
        <v>-1.4758964243001352E-3</v>
      </c>
      <c r="O13" s="228">
        <f t="shared" si="6"/>
        <v>-1.1207146479604026E-3</v>
      </c>
      <c r="P13" s="228">
        <f t="shared" si="7"/>
        <v>-2.5966110722605378E-3</v>
      </c>
      <c r="Q13" s="229">
        <f t="shared" si="8"/>
        <v>-2.5966110722605378E-3</v>
      </c>
      <c r="R13" s="228">
        <f t="shared" si="9"/>
        <v>0.9974033889277395</v>
      </c>
      <c r="S13" s="46">
        <f t="shared" si="10"/>
        <v>101.40674679261446</v>
      </c>
    </row>
    <row r="14" spans="1:19">
      <c r="A14" s="227"/>
      <c r="B14" s="115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28">
        <f t="shared" si="0"/>
        <v>6.2661665804449054E-2</v>
      </c>
      <c r="F14" s="228">
        <f t="shared" si="1"/>
        <v>-6.3372995344024852E-3</v>
      </c>
      <c r="G14" s="228">
        <f>('Anual_1947-1989 (ref1987)'!AG16)</f>
        <v>1.3917546338319262</v>
      </c>
      <c r="H14" s="228">
        <f>('Anual_1947-1989 (ref1987)'!AI16)</f>
        <v>1.0441270869517851</v>
      </c>
      <c r="I14" s="228">
        <f t="shared" si="2"/>
        <v>1.332936048900907</v>
      </c>
      <c r="J14" s="228">
        <f>('Anual_1947-1989 (ref1987)'!AP16)</f>
        <v>0.96513865612524019</v>
      </c>
      <c r="K14" s="228">
        <f t="shared" si="3"/>
        <v>-3.4861343874759809E-2</v>
      </c>
      <c r="L14" s="228">
        <f>('Anual_1947-1989 (ref1987)'!AM16)</f>
        <v>0.76365259387038786</v>
      </c>
      <c r="M14" s="228">
        <f t="shared" si="4"/>
        <v>-0.23634740612961214</v>
      </c>
      <c r="N14" s="228">
        <f t="shared" si="5"/>
        <v>-2.9117586499560555E-3</v>
      </c>
      <c r="O14" s="228">
        <f t="shared" si="6"/>
        <v>1.9613687151001065E-3</v>
      </c>
      <c r="P14" s="228">
        <f t="shared" si="7"/>
        <v>-9.50389934855949E-4</v>
      </c>
      <c r="Q14" s="229">
        <f t="shared" si="8"/>
        <v>-9.50389934855949E-4</v>
      </c>
      <c r="R14" s="228">
        <f t="shared" si="9"/>
        <v>0.99904961006514403</v>
      </c>
      <c r="S14" s="46">
        <f t="shared" si="10"/>
        <v>101.31037084113626</v>
      </c>
    </row>
    <row r="15" spans="1:19">
      <c r="A15" s="227"/>
      <c r="B15" s="115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28">
        <f t="shared" si="0"/>
        <v>5.8584176459498524E-2</v>
      </c>
      <c r="F15" s="228">
        <f t="shared" si="1"/>
        <v>-1.0777351850688115E-2</v>
      </c>
      <c r="G15" s="228">
        <f>('Anual_1947-1989 (ref1987)'!AG17)</f>
        <v>1.2944811308554196</v>
      </c>
      <c r="H15" s="228">
        <f>('Anual_1947-1989 (ref1987)'!AI17)</f>
        <v>1.2525081758754761</v>
      </c>
      <c r="I15" s="228">
        <f t="shared" si="2"/>
        <v>1.0335111225526374</v>
      </c>
      <c r="J15" s="228">
        <f>('Anual_1947-1989 (ref1987)'!AP17)</f>
        <v>0.93959608566921515</v>
      </c>
      <c r="K15" s="228">
        <f t="shared" si="3"/>
        <v>-6.0403914330784847E-2</v>
      </c>
      <c r="L15" s="228">
        <f>('Anual_1947-1989 (ref1987)'!AM17)</f>
        <v>0.99819236970879754</v>
      </c>
      <c r="M15" s="228">
        <f t="shared" si="4"/>
        <v>-1.8076302912024556E-3</v>
      </c>
      <c r="N15" s="228">
        <f t="shared" si="5"/>
        <v>-3.6572998403231198E-3</v>
      </c>
      <c r="O15" s="228">
        <f t="shared" si="6"/>
        <v>1.9516746726819807E-5</v>
      </c>
      <c r="P15" s="228">
        <f t="shared" si="7"/>
        <v>-3.6377830935962999E-3</v>
      </c>
      <c r="Q15" s="229">
        <f t="shared" si="8"/>
        <v>-3.6377830935962999E-3</v>
      </c>
      <c r="R15" s="228">
        <f t="shared" si="9"/>
        <v>0.9963622169064037</v>
      </c>
      <c r="S15" s="46">
        <f t="shared" si="10"/>
        <v>100.9418256868844</v>
      </c>
    </row>
    <row r="16" spans="1:19">
      <c r="A16" s="227"/>
      <c r="B16" s="115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28">
        <f t="shared" si="0"/>
        <v>5.9931654057771663E-2</v>
      </c>
      <c r="F16" s="228">
        <f t="shared" si="1"/>
        <v>-3.9761004126547539E-3</v>
      </c>
      <c r="G16" s="228">
        <f>('Anual_1947-1989 (ref1987)'!AG18)</f>
        <v>1.3325422113805159</v>
      </c>
      <c r="H16" s="228">
        <f>('Anual_1947-1989 (ref1987)'!AI18)</f>
        <v>1.5051006513736263</v>
      </c>
      <c r="I16" s="228">
        <f t="shared" si="2"/>
        <v>0.88535089674193856</v>
      </c>
      <c r="J16" s="228">
        <f>('Anual_1947-1989 (ref1987)'!AP18)</f>
        <v>0.99665341220833414</v>
      </c>
      <c r="K16" s="228">
        <f t="shared" si="3"/>
        <v>-3.346587791665856E-3</v>
      </c>
      <c r="L16" s="228">
        <f>('Anual_1947-1989 (ref1987)'!AM18)</f>
        <v>1.1313904003460749</v>
      </c>
      <c r="M16" s="228">
        <f t="shared" si="4"/>
        <v>0.13139040034607485</v>
      </c>
      <c r="N16" s="228">
        <f t="shared" si="5"/>
        <v>-1.7757176764267182E-4</v>
      </c>
      <c r="O16" s="228">
        <f t="shared" si="6"/>
        <v>-4.6175168613336371E-4</v>
      </c>
      <c r="P16" s="228">
        <f t="shared" si="7"/>
        <v>-6.3932345377603554E-4</v>
      </c>
      <c r="Q16" s="229">
        <f t="shared" si="8"/>
        <v>-6.3932345377603554E-4</v>
      </c>
      <c r="R16" s="228">
        <f t="shared" si="9"/>
        <v>0.99936067654622396</v>
      </c>
      <c r="S16" s="46">
        <f t="shared" si="10"/>
        <v>100.87729121025581</v>
      </c>
    </row>
    <row r="17" spans="1:19">
      <c r="A17" s="227"/>
      <c r="B17" s="115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28">
        <f t="shared" si="0"/>
        <v>7.3421271570811297E-2</v>
      </c>
      <c r="F17" s="228">
        <f t="shared" si="1"/>
        <v>-1.3620139019349997E-2</v>
      </c>
      <c r="G17" s="228">
        <f>('Anual_1947-1989 (ref1987)'!AG19)</f>
        <v>1.4951308032546156</v>
      </c>
      <c r="H17" s="228">
        <f>('Anual_1947-1989 (ref1987)'!AI19)</f>
        <v>1.3271953776813186</v>
      </c>
      <c r="I17" s="228">
        <f t="shared" si="2"/>
        <v>1.1265340645374227</v>
      </c>
      <c r="J17" s="228">
        <f>('Anual_1947-1989 (ref1987)'!AP19)</f>
        <v>0.93503527500935923</v>
      </c>
      <c r="K17" s="228">
        <f t="shared" si="3"/>
        <v>-6.4964724990640765E-2</v>
      </c>
      <c r="L17" s="228">
        <f>('Anual_1947-1989 (ref1987)'!AM19)</f>
        <v>0.91799787044449688</v>
      </c>
      <c r="M17" s="228">
        <f t="shared" si="4"/>
        <v>-8.2002129555503123E-2</v>
      </c>
      <c r="N17" s="228">
        <f t="shared" si="5"/>
        <v>-5.3733339754250863E-3</v>
      </c>
      <c r="O17" s="228">
        <f t="shared" si="6"/>
        <v>1.2166481430811004E-3</v>
      </c>
      <c r="P17" s="228">
        <f t="shared" si="7"/>
        <v>-4.1566858323439856E-3</v>
      </c>
      <c r="Q17" s="229">
        <f t="shared" si="8"/>
        <v>-4.1566858323439856E-3</v>
      </c>
      <c r="R17" s="228">
        <f t="shared" si="9"/>
        <v>0.99584331416765604</v>
      </c>
      <c r="S17" s="46">
        <f t="shared" si="10"/>
        <v>100.45797600307689</v>
      </c>
    </row>
    <row r="18" spans="1:19">
      <c r="A18" s="227"/>
      <c r="B18" s="115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28">
        <f t="shared" si="0"/>
        <v>8.8331165238714704E-2</v>
      </c>
      <c r="F18" s="228">
        <f t="shared" si="1"/>
        <v>-3.7679989234288835E-3</v>
      </c>
      <c r="G18" s="228">
        <f>('Anual_1947-1989 (ref1987)'!AG20)</f>
        <v>1.7274190613321805</v>
      </c>
      <c r="H18" s="228">
        <f>('Anual_1947-1989 (ref1987)'!AI20)</f>
        <v>1.508054744423847</v>
      </c>
      <c r="I18" s="228">
        <f t="shared" si="2"/>
        <v>1.1454617730022405</v>
      </c>
      <c r="J18" s="228">
        <f>('Anual_1947-1989 (ref1987)'!AP20)</f>
        <v>0.98950649358426146</v>
      </c>
      <c r="K18" s="228">
        <f t="shared" si="3"/>
        <v>-1.049350641573854E-2</v>
      </c>
      <c r="L18" s="228">
        <f>('Anual_1947-1989 (ref1987)'!AM20)</f>
        <v>0.87762720150491247</v>
      </c>
      <c r="M18" s="228">
        <f t="shared" si="4"/>
        <v>-0.12237279849508753</v>
      </c>
      <c r="N18" s="228">
        <f t="shared" si="5"/>
        <v>-1.0617326973485725E-3</v>
      </c>
      <c r="O18" s="228">
        <f t="shared" si="6"/>
        <v>5.2539457778404846E-4</v>
      </c>
      <c r="P18" s="228">
        <f t="shared" si="7"/>
        <v>-5.36338119564524E-4</v>
      </c>
      <c r="Q18" s="229">
        <f t="shared" si="8"/>
        <v>-5.36338119564524E-4</v>
      </c>
      <c r="R18" s="228">
        <f t="shared" si="9"/>
        <v>0.99946366188043545</v>
      </c>
      <c r="S18" s="46">
        <f t="shared" si="10"/>
        <v>100.40409656113215</v>
      </c>
    </row>
    <row r="19" spans="1:19">
      <c r="A19" s="227"/>
      <c r="B19" s="115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28">
        <f t="shared" si="0"/>
        <v>6.0691778313547176E-2</v>
      </c>
      <c r="F19" s="228">
        <f t="shared" si="1"/>
        <v>9.0144047364726712E-3</v>
      </c>
      <c r="G19" s="228">
        <f>('Anual_1947-1989 (ref1987)'!AG21)</f>
        <v>1.9172322282278897</v>
      </c>
      <c r="H19" s="228">
        <f>('Anual_1947-1989 (ref1987)'!AI21)</f>
        <v>2.5788465400686782</v>
      </c>
      <c r="I19" s="228">
        <f t="shared" si="2"/>
        <v>0.74344564456977391</v>
      </c>
      <c r="J19" s="228">
        <f>('Anual_1947-1989 (ref1987)'!AP21)</f>
        <v>1.2264569350783991</v>
      </c>
      <c r="K19" s="228">
        <f t="shared" si="3"/>
        <v>0.22645693507839915</v>
      </c>
      <c r="L19" s="228">
        <f>('Anual_1947-1989 (ref1987)'!AM21)</f>
        <v>1.2145758087494145</v>
      </c>
      <c r="M19" s="228">
        <f t="shared" si="4"/>
        <v>0.21457580874941451</v>
      </c>
      <c r="N19" s="228">
        <f t="shared" si="5"/>
        <v>1.0217972029288088E-2</v>
      </c>
      <c r="O19" s="228">
        <f t="shared" si="6"/>
        <v>1.5925503972574562E-3</v>
      </c>
      <c r="P19" s="228">
        <f t="shared" si="7"/>
        <v>1.1810522426545544E-2</v>
      </c>
      <c r="Q19" s="229">
        <f t="shared" si="8"/>
        <v>1.1810522426545544E-2</v>
      </c>
      <c r="R19" s="228">
        <f t="shared" si="9"/>
        <v>1.0118105224265455</v>
      </c>
      <c r="S19" s="46">
        <f t="shared" si="10"/>
        <v>101.58992139528443</v>
      </c>
    </row>
    <row r="20" spans="1:19">
      <c r="A20" s="227"/>
      <c r="B20" s="115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28">
        <f t="shared" si="0"/>
        <v>6.5055552951104031E-2</v>
      </c>
      <c r="F20" s="228">
        <f t="shared" si="1"/>
        <v>2.2052411982560589E-2</v>
      </c>
      <c r="G20" s="228">
        <f>('Anual_1947-1989 (ref1987)'!AG22)</f>
        <v>1.6567337881840336</v>
      </c>
      <c r="H20" s="228">
        <f>('Anual_1947-1989 (ref1987)'!AI22)</f>
        <v>1.5719860603146842</v>
      </c>
      <c r="I20" s="228">
        <f t="shared" si="2"/>
        <v>1.0539112464218572</v>
      </c>
      <c r="J20" s="228">
        <f>('Anual_1947-1989 (ref1987)'!AP22)</f>
        <v>1.0105776775259325</v>
      </c>
      <c r="K20" s="228">
        <f t="shared" si="3"/>
        <v>1.0577677525932527E-2</v>
      </c>
      <c r="L20" s="228">
        <f>('Anual_1947-1989 (ref1987)'!AM22)</f>
        <v>0.94386766996014781</v>
      </c>
      <c r="M20" s="228">
        <f t="shared" si="4"/>
        <v>-5.6132330039852185E-2</v>
      </c>
      <c r="N20" s="228">
        <f t="shared" si="5"/>
        <v>7.2523496545809829E-4</v>
      </c>
      <c r="O20" s="228">
        <f t="shared" si="6"/>
        <v>-1.3114690829829428E-3</v>
      </c>
      <c r="P20" s="228">
        <f t="shared" si="7"/>
        <v>-5.862341175248445E-4</v>
      </c>
      <c r="Q20" s="229">
        <f t="shared" si="8"/>
        <v>-5.862341175248445E-4</v>
      </c>
      <c r="R20" s="228">
        <f t="shared" si="9"/>
        <v>0.9994137658824751</v>
      </c>
      <c r="S20" s="46">
        <f t="shared" si="10"/>
        <v>101.53036591736584</v>
      </c>
    </row>
    <row r="21" spans="1:19">
      <c r="A21" s="227"/>
      <c r="B21" s="115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28">
        <f t="shared" si="0"/>
        <v>6.1316472630556305E-2</v>
      </c>
      <c r="F21" s="228">
        <f t="shared" si="1"/>
        <v>7.1477488095048475E-3</v>
      </c>
      <c r="G21" s="228">
        <f>('Anual_1947-1989 (ref1987)'!AG23)</f>
        <v>1.4129038327990269</v>
      </c>
      <c r="H21" s="228">
        <f>('Anual_1947-1989 (ref1987)'!AI23)</f>
        <v>1.1241279949371206</v>
      </c>
      <c r="I21" s="228">
        <f t="shared" si="2"/>
        <v>1.256888752137215</v>
      </c>
      <c r="J21" s="228">
        <f>('Anual_1947-1989 (ref1987)'!AP23)</f>
        <v>0.9196261378676015</v>
      </c>
      <c r="K21" s="228">
        <f t="shared" si="3"/>
        <v>-8.0373862132398499E-2</v>
      </c>
      <c r="L21" s="228">
        <f>('Anual_1947-1989 (ref1987)'!AM23)</f>
        <v>0.82965494685583019</v>
      </c>
      <c r="M21" s="228">
        <f t="shared" si="4"/>
        <v>-0.17034505314416981</v>
      </c>
      <c r="N21" s="228">
        <f t="shared" si="5"/>
        <v>-6.1942515827318441E-3</v>
      </c>
      <c r="O21" s="228">
        <f t="shared" si="6"/>
        <v>-1.4675783654766301E-3</v>
      </c>
      <c r="P21" s="228">
        <f t="shared" si="7"/>
        <v>-7.6618299482084738E-3</v>
      </c>
      <c r="Q21" s="229">
        <f t="shared" si="8"/>
        <v>-7.6618299482084738E-3</v>
      </c>
      <c r="R21" s="228">
        <f t="shared" si="9"/>
        <v>0.99233817005179148</v>
      </c>
      <c r="S21" s="46">
        <f t="shared" si="10"/>
        <v>100.7524575191276</v>
      </c>
    </row>
    <row r="22" spans="1:19">
      <c r="A22" s="227"/>
      <c r="B22" s="115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28">
        <f t="shared" si="0"/>
        <v>5.7506976069966062E-2</v>
      </c>
      <c r="F22" s="228">
        <f t="shared" si="1"/>
        <v>-5.5083773238467221E-4</v>
      </c>
      <c r="G22" s="228">
        <f>('Anual_1947-1989 (ref1987)'!AG24)</f>
        <v>1.3044522547735196</v>
      </c>
      <c r="H22" s="228">
        <f>('Anual_1947-1989 (ref1987)'!AI24)</f>
        <v>1.199528233129121</v>
      </c>
      <c r="I22" s="228">
        <f t="shared" si="2"/>
        <v>1.0874710729989998</v>
      </c>
      <c r="J22" s="228">
        <f>('Anual_1947-1989 (ref1987)'!AP24)</f>
        <v>0.97660948072943365</v>
      </c>
      <c r="K22" s="228">
        <f t="shared" si="3"/>
        <v>-2.3390519270566346E-2</v>
      </c>
      <c r="L22" s="228">
        <f>('Anual_1947-1989 (ref1987)'!AM24)</f>
        <v>0.93051165790538848</v>
      </c>
      <c r="M22" s="228">
        <f t="shared" si="4"/>
        <v>-6.9488342094611522E-2</v>
      </c>
      <c r="N22" s="228">
        <f t="shared" si="5"/>
        <v>-1.4627769495220802E-3</v>
      </c>
      <c r="O22" s="228">
        <f t="shared" si="6"/>
        <v>4.113521895333206E-5</v>
      </c>
      <c r="P22" s="228">
        <f t="shared" si="7"/>
        <v>-1.421641730568748E-3</v>
      </c>
      <c r="Q22" s="229">
        <f t="shared" si="8"/>
        <v>-1.421641730568748E-3</v>
      </c>
      <c r="R22" s="228">
        <f t="shared" si="9"/>
        <v>0.9985783582694312</v>
      </c>
      <c r="S22" s="46">
        <f t="shared" si="10"/>
        <v>100.60922362106105</v>
      </c>
    </row>
    <row r="23" spans="1:19">
      <c r="A23" s="227"/>
      <c r="B23" s="115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28">
        <f t="shared" si="0"/>
        <v>6.3412664646482181E-2</v>
      </c>
      <c r="F23" s="228">
        <f t="shared" si="1"/>
        <v>-7.5696138784937181E-3</v>
      </c>
      <c r="G23" s="228">
        <f>('Anual_1947-1989 (ref1987)'!AG25)</f>
        <v>1.2200846714349667</v>
      </c>
      <c r="H23" s="228">
        <f>('Anual_1947-1989 (ref1987)'!AI25)</f>
        <v>1.2622507070437996</v>
      </c>
      <c r="I23" s="228">
        <f t="shared" si="2"/>
        <v>0.96659456368411467</v>
      </c>
      <c r="J23" s="228">
        <f>('Anual_1947-1989 (ref1987)'!AP25)</f>
        <v>0.95102667349519954</v>
      </c>
      <c r="K23" s="228">
        <f t="shared" si="3"/>
        <v>-4.8973326504800463E-2</v>
      </c>
      <c r="L23" s="228">
        <f>('Anual_1947-1989 (ref1987)'!AM25)</f>
        <v>1.0608630004445074</v>
      </c>
      <c r="M23" s="228">
        <f t="shared" si="4"/>
        <v>6.0863000444507431E-2</v>
      </c>
      <c r="N23" s="228">
        <f t="shared" si="5"/>
        <v>-3.0017875746831749E-3</v>
      </c>
      <c r="O23" s="228">
        <f t="shared" si="6"/>
        <v>-4.3427795357032248E-4</v>
      </c>
      <c r="P23" s="228">
        <f t="shared" si="7"/>
        <v>-3.4360655282534972E-3</v>
      </c>
      <c r="Q23" s="229">
        <f t="shared" si="8"/>
        <v>-3.4360655282534972E-3</v>
      </c>
      <c r="R23" s="228">
        <f t="shared" si="9"/>
        <v>0.99656393447174652</v>
      </c>
      <c r="S23" s="46">
        <f t="shared" si="10"/>
        <v>100.26352373595238</v>
      </c>
    </row>
    <row r="24" spans="1:19">
      <c r="A24" s="227"/>
      <c r="B24" s="115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28">
        <f t="shared" si="0"/>
        <v>6.711723910171731E-2</v>
      </c>
      <c r="F24" s="228">
        <f t="shared" si="1"/>
        <v>-1.1426684280052557E-4</v>
      </c>
      <c r="G24" s="228">
        <f>('Anual_1947-1989 (ref1987)'!AG26)</f>
        <v>1.2264461389408234</v>
      </c>
      <c r="H24" s="228">
        <f>('Anual_1947-1989 (ref1987)'!AI26)</f>
        <v>1.2954864992768444</v>
      </c>
      <c r="I24" s="228">
        <f t="shared" si="2"/>
        <v>0.94670700128904461</v>
      </c>
      <c r="J24" s="228">
        <f>('Anual_1947-1989 (ref1987)'!AP26)</f>
        <v>1.0470284180288756</v>
      </c>
      <c r="K24" s="228">
        <f t="shared" si="3"/>
        <v>4.7028418028875585E-2</v>
      </c>
      <c r="L24" s="228">
        <f>('Anual_1947-1989 (ref1987)'!AM26)</f>
        <v>1.0322982151427353</v>
      </c>
      <c r="M24" s="228">
        <f t="shared" si="4"/>
        <v>3.2298215142735343E-2</v>
      </c>
      <c r="N24" s="228">
        <f t="shared" si="5"/>
        <v>2.9882026195348983E-3</v>
      </c>
      <c r="O24" s="228">
        <f t="shared" si="6"/>
        <v>-3.5751442929136466E-6</v>
      </c>
      <c r="P24" s="228">
        <f t="shared" si="7"/>
        <v>2.9846274752419848E-3</v>
      </c>
      <c r="Q24" s="229">
        <f t="shared" si="8"/>
        <v>2.9846274752419848E-3</v>
      </c>
      <c r="R24" s="228">
        <f t="shared" si="9"/>
        <v>1.0029846274752421</v>
      </c>
      <c r="S24" s="46">
        <f t="shared" si="10"/>
        <v>100.56277300365929</v>
      </c>
    </row>
    <row r="25" spans="1:19">
      <c r="A25" s="227"/>
      <c r="B25" s="115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28">
        <f t="shared" si="0"/>
        <v>7.2397797410426831E-2</v>
      </c>
      <c r="F25" s="228">
        <f t="shared" si="1"/>
        <v>-4.1993604412075836E-3</v>
      </c>
      <c r="G25" s="228">
        <f>('Anual_1947-1989 (ref1987)'!AG27)</f>
        <v>1.2239571504412392</v>
      </c>
      <c r="H25" s="228">
        <f>('Anual_1947-1989 (ref1987)'!AI27)</f>
        <v>1.2958957261331123</v>
      </c>
      <c r="I25" s="228">
        <f t="shared" si="2"/>
        <v>0.94448737329620325</v>
      </c>
      <c r="J25" s="228">
        <f>('Anual_1947-1989 (ref1987)'!AP27)</f>
        <v>1.0994430924831666</v>
      </c>
      <c r="K25" s="228">
        <f t="shared" si="3"/>
        <v>9.9443092483166629E-2</v>
      </c>
      <c r="L25" s="228">
        <f>('Anual_1947-1989 (ref1987)'!AM27)</f>
        <v>1.0097583802659122</v>
      </c>
      <c r="M25" s="228">
        <f t="shared" si="4"/>
        <v>9.7583802659122476E-3</v>
      </c>
      <c r="N25" s="228">
        <f t="shared" si="5"/>
        <v>6.7997998800806408E-3</v>
      </c>
      <c r="O25" s="228">
        <f t="shared" si="6"/>
        <v>-4.0582932372535629E-5</v>
      </c>
      <c r="P25" s="228">
        <f t="shared" si="7"/>
        <v>6.7592169477081049E-3</v>
      </c>
      <c r="Q25" s="229">
        <f t="shared" si="8"/>
        <v>6.7592169477081049E-3</v>
      </c>
      <c r="R25" s="228">
        <f t="shared" si="9"/>
        <v>1.0067592169477082</v>
      </c>
      <c r="S25" s="46">
        <f t="shared" si="10"/>
        <v>101.24249860325415</v>
      </c>
    </row>
    <row r="26" spans="1:19">
      <c r="A26" s="227"/>
      <c r="B26" s="115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28">
        <f t="shared" si="0"/>
        <v>7.325506993952155E-2</v>
      </c>
      <c r="F26" s="228">
        <f t="shared" si="1"/>
        <v>-1.7363791912837476E-2</v>
      </c>
      <c r="G26" s="228">
        <f>('Anual_1947-1989 (ref1987)'!AG28)</f>
        <v>1.2013271643716867</v>
      </c>
      <c r="H26" s="228">
        <f>('Anual_1947-1989 (ref1987)'!AI28)</f>
        <v>1.1521656449001481</v>
      </c>
      <c r="I26" s="228">
        <f t="shared" si="2"/>
        <v>1.0426687947945186</v>
      </c>
      <c r="J26" s="228">
        <f>('Anual_1947-1989 (ref1987)'!AP28)</f>
        <v>0.94241113134991128</v>
      </c>
      <c r="K26" s="228">
        <f t="shared" si="3"/>
        <v>-5.758886865008872E-2</v>
      </c>
      <c r="L26" s="228">
        <f>('Anual_1947-1989 (ref1987)'!AM28)</f>
        <v>0.98794648485185432</v>
      </c>
      <c r="M26" s="228">
        <f t="shared" si="4"/>
        <v>-1.2053515148145677E-2</v>
      </c>
      <c r="N26" s="228">
        <f t="shared" si="5"/>
        <v>-4.3986824468798822E-3</v>
      </c>
      <c r="O26" s="228">
        <f t="shared" si="6"/>
        <v>2.1184824487939781E-4</v>
      </c>
      <c r="P26" s="228">
        <f t="shared" si="7"/>
        <v>-4.1868342020004844E-3</v>
      </c>
      <c r="Q26" s="229">
        <f t="shared" si="8"/>
        <v>-4.1868342020004844E-3</v>
      </c>
      <c r="R26" s="228">
        <f t="shared" si="9"/>
        <v>0.9958131657979995</v>
      </c>
      <c r="S26" s="46">
        <f t="shared" si="10"/>
        <v>100.81861304740606</v>
      </c>
    </row>
    <row r="27" spans="1:19">
      <c r="A27" s="227"/>
      <c r="B27" s="115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28">
        <f t="shared" si="0"/>
        <v>8.0657959782149569E-2</v>
      </c>
      <c r="F27" s="228">
        <f t="shared" si="1"/>
        <v>-1.5877971442206776E-2</v>
      </c>
      <c r="G27" s="228">
        <f>('Anual_1947-1989 (ref1987)'!AG29)</f>
        <v>1.1657640809224212</v>
      </c>
      <c r="H27" s="228">
        <f>('Anual_1947-1989 (ref1987)'!AI29)</f>
        <v>1.2114459988077695</v>
      </c>
      <c r="I27" s="228">
        <f t="shared" si="2"/>
        <v>0.96229141213862968</v>
      </c>
      <c r="J27" s="228">
        <f>('Anual_1947-1989 (ref1987)'!AP29)</f>
        <v>1.0042949390459408</v>
      </c>
      <c r="K27" s="228">
        <f t="shared" si="3"/>
        <v>4.2949390459408043E-3</v>
      </c>
      <c r="L27" s="228">
        <f>('Anual_1947-1989 (ref1987)'!AM29)</f>
        <v>1.0369617879388047</v>
      </c>
      <c r="M27" s="228">
        <f t="shared" si="4"/>
        <v>3.6961787938804669E-2</v>
      </c>
      <c r="N27" s="228">
        <f t="shared" si="5"/>
        <v>3.3335797333312227E-4</v>
      </c>
      <c r="O27" s="228">
        <f t="shared" si="6"/>
        <v>-5.6595934408711058E-4</v>
      </c>
      <c r="P27" s="228">
        <f t="shared" si="7"/>
        <v>-2.3260137075398831E-4</v>
      </c>
      <c r="Q27" s="229">
        <f t="shared" si="8"/>
        <v>-2.3260137075398831E-4</v>
      </c>
      <c r="R27" s="228">
        <f t="shared" si="9"/>
        <v>0.99976739862924602</v>
      </c>
      <c r="S27" s="46">
        <f t="shared" si="10"/>
        <v>100.79516249981371</v>
      </c>
    </row>
    <row r="28" spans="1:19">
      <c r="A28" s="227"/>
      <c r="B28" s="115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28">
        <f t="shared" si="0"/>
        <v>8.4280213567125867E-2</v>
      </c>
      <c r="F28" s="228">
        <f t="shared" si="1"/>
        <v>-1.1665885950954691E-2</v>
      </c>
      <c r="G28" s="228">
        <f>('Anual_1947-1989 (ref1987)'!AG30)</f>
        <v>1.1268160798739266</v>
      </c>
      <c r="H28" s="228">
        <f>('Anual_1947-1989 (ref1987)'!AI30)</f>
        <v>1.3960517152357295</v>
      </c>
      <c r="I28" s="228">
        <f t="shared" si="2"/>
        <v>0.80714494139184434</v>
      </c>
      <c r="J28" s="228">
        <f>('Anual_1947-1989 (ref1987)'!AP30)</f>
        <v>1.1185901187265608</v>
      </c>
      <c r="K28" s="228">
        <f t="shared" si="3"/>
        <v>0.11859011872656078</v>
      </c>
      <c r="L28" s="228">
        <f>('Anual_1947-1989 (ref1987)'!AM30)</f>
        <v>1.171420935555642</v>
      </c>
      <c r="M28" s="228">
        <f t="shared" si="4"/>
        <v>0.17142093555564197</v>
      </c>
      <c r="N28" s="228">
        <f t="shared" si="5"/>
        <v>8.0672526906133534E-3</v>
      </c>
      <c r="O28" s="228">
        <f t="shared" si="6"/>
        <v>-1.707137906707733E-3</v>
      </c>
      <c r="P28" s="228">
        <f t="shared" si="7"/>
        <v>6.3601147839056201E-3</v>
      </c>
      <c r="Q28" s="229">
        <f t="shared" si="8"/>
        <v>6.3601147839056201E-3</v>
      </c>
      <c r="R28" s="228">
        <f t="shared" si="9"/>
        <v>1.0063601147839056</v>
      </c>
      <c r="S28" s="46">
        <f t="shared" si="10"/>
        <v>101.43623130297495</v>
      </c>
    </row>
    <row r="29" spans="1:19">
      <c r="A29" s="227"/>
      <c r="B29" s="115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28">
        <f t="shared" si="0"/>
        <v>0.10483855815790849</v>
      </c>
      <c r="F29" s="228">
        <f t="shared" si="1"/>
        <v>-5.6217913711578305E-2</v>
      </c>
      <c r="G29" s="228">
        <f>('Anual_1947-1989 (ref1987)'!AG31)</f>
        <v>1.275917166649571</v>
      </c>
      <c r="H29" s="228">
        <f>('Anual_1947-1989 (ref1987)'!AI31)</f>
        <v>1.3914260300571599</v>
      </c>
      <c r="I29" s="228">
        <f t="shared" si="2"/>
        <v>0.91698526482011855</v>
      </c>
      <c r="J29" s="228">
        <f>('Anual_1947-1989 (ref1987)'!AP31)</f>
        <v>0.83311382843720716</v>
      </c>
      <c r="K29" s="228">
        <f t="shared" si="3"/>
        <v>-0.16688617156279284</v>
      </c>
      <c r="L29" s="228">
        <f>('Anual_1947-1989 (ref1987)'!AM31)</f>
        <v>1.1947731974439642</v>
      </c>
      <c r="M29" s="228">
        <f t="shared" si="4"/>
        <v>0.19477319744396415</v>
      </c>
      <c r="N29" s="228">
        <f t="shared" si="5"/>
        <v>-1.6043671029812932E-2</v>
      </c>
      <c r="O29" s="228">
        <f t="shared" si="6"/>
        <v>-9.1647040883226141E-3</v>
      </c>
      <c r="P29" s="228">
        <f t="shared" si="7"/>
        <v>-2.5208375118135548E-2</v>
      </c>
      <c r="Q29" s="229">
        <f t="shared" si="8"/>
        <v>-2.5208375118135548E-2</v>
      </c>
      <c r="R29" s="228">
        <f t="shared" si="9"/>
        <v>0.97479162488186444</v>
      </c>
      <c r="S29" s="46">
        <f t="shared" si="10"/>
        <v>98.879188733719587</v>
      </c>
    </row>
    <row r="30" spans="1:19">
      <c r="A30" s="227"/>
      <c r="B30" s="115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28">
        <f t="shared" si="0"/>
        <v>9.1170936576253414E-2</v>
      </c>
      <c r="F30" s="228">
        <f t="shared" si="1"/>
        <v>-3.7982213028506809E-2</v>
      </c>
      <c r="G30" s="228">
        <f>('Anual_1947-1989 (ref1987)'!AG32)</f>
        <v>1.2896054889174027</v>
      </c>
      <c r="H30" s="228">
        <f>('Anual_1947-1989 (ref1987)'!AI32)</f>
        <v>1.228221122448157</v>
      </c>
      <c r="I30" s="228">
        <f t="shared" si="2"/>
        <v>1.0499782696676727</v>
      </c>
      <c r="J30" s="228">
        <f>('Anual_1947-1989 (ref1987)'!AP32)</f>
        <v>0.9539569412069</v>
      </c>
      <c r="K30" s="228">
        <f t="shared" si="3"/>
        <v>-4.60430587931E-2</v>
      </c>
      <c r="L30" s="228">
        <f>('Anual_1947-1989 (ref1987)'!AM32)</f>
        <v>0.97511380021819194</v>
      </c>
      <c r="M30" s="228">
        <f t="shared" si="4"/>
        <v>-2.488619978180806E-2</v>
      </c>
      <c r="N30" s="228">
        <f t="shared" si="5"/>
        <v>-4.407587013307037E-3</v>
      </c>
      <c r="O30" s="228">
        <f t="shared" si="6"/>
        <v>9.6935654215037016E-4</v>
      </c>
      <c r="P30" s="228">
        <f t="shared" si="7"/>
        <v>-3.4382304711566671E-3</v>
      </c>
      <c r="Q30" s="229">
        <f t="shared" si="8"/>
        <v>-3.4382304711566671E-3</v>
      </c>
      <c r="R30" s="228">
        <f t="shared" si="9"/>
        <v>0.99656176952884334</v>
      </c>
      <c r="S30" s="46">
        <f t="shared" si="10"/>
        <v>98.53921929405206</v>
      </c>
    </row>
    <row r="31" spans="1:19">
      <c r="A31" s="227"/>
      <c r="B31" s="115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28">
        <f t="shared" si="0"/>
        <v>8.2078047942543642E-2</v>
      </c>
      <c r="F31" s="228">
        <f t="shared" si="1"/>
        <v>-2.3892216710813402E-2</v>
      </c>
      <c r="G31" s="228">
        <f>('Anual_1947-1989 (ref1987)'!AG33)</f>
        <v>1.4187986131693633</v>
      </c>
      <c r="H31" s="228">
        <f>('Anual_1947-1989 (ref1987)'!AI33)</f>
        <v>1.5339267163258381</v>
      </c>
      <c r="I31" s="228">
        <f t="shared" si="2"/>
        <v>0.92494549972228324</v>
      </c>
      <c r="J31" s="228">
        <f>('Anual_1947-1989 (ref1987)'!AP33)</f>
        <v>1.1150963289647406</v>
      </c>
      <c r="K31" s="228">
        <f t="shared" si="3"/>
        <v>0.11509632896474065</v>
      </c>
      <c r="L31" s="228">
        <f>('Anual_1947-1989 (ref1987)'!AM33)</f>
        <v>1.0238295574793894</v>
      </c>
      <c r="M31" s="228">
        <f t="shared" si="4"/>
        <v>2.3829557479389418E-2</v>
      </c>
      <c r="N31" s="228">
        <f t="shared" si="5"/>
        <v>8.7378509985774223E-3</v>
      </c>
      <c r="O31" s="228">
        <f t="shared" si="6"/>
        <v>-5.5608958274465294E-4</v>
      </c>
      <c r="P31" s="228">
        <f t="shared" si="7"/>
        <v>8.1817614158327702E-3</v>
      </c>
      <c r="Q31" s="229">
        <f t="shared" si="8"/>
        <v>8.1817614158327702E-3</v>
      </c>
      <c r="R31" s="228">
        <f t="shared" si="9"/>
        <v>1.0081817614158328</v>
      </c>
      <c r="S31" s="46">
        <f t="shared" si="10"/>
        <v>99.345443676418427</v>
      </c>
    </row>
    <row r="32" spans="1:19">
      <c r="A32" s="227"/>
      <c r="B32" s="115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28">
        <f t="shared" si="0"/>
        <v>7.57760432609762E-2</v>
      </c>
      <c r="F32" s="228">
        <f t="shared" si="1"/>
        <v>-6.6466694731529413E-3</v>
      </c>
      <c r="G32" s="228">
        <f>('Anual_1947-1989 (ref1987)'!AG34)</f>
        <v>1.4374725105129125</v>
      </c>
      <c r="H32" s="228">
        <f>('Anual_1947-1989 (ref1987)'!AI34)</f>
        <v>1.6518191445245833</v>
      </c>
      <c r="I32" s="228">
        <f t="shared" si="2"/>
        <v>0.8702360154123514</v>
      </c>
      <c r="J32" s="228">
        <f>('Anual_1947-1989 (ref1987)'!AP34)</f>
        <v>1.1669463710676247</v>
      </c>
      <c r="K32" s="228">
        <f t="shared" si="3"/>
        <v>0.16694637106762467</v>
      </c>
      <c r="L32" s="228">
        <f>('Anual_1947-1989 (ref1987)'!AM34)</f>
        <v>1.0637449177063412</v>
      </c>
      <c r="M32" s="228">
        <f t="shared" si="4"/>
        <v>6.3744917706341164E-2</v>
      </c>
      <c r="N32" s="228">
        <f t="shared" si="5"/>
        <v>1.1008951550903942E-2</v>
      </c>
      <c r="O32" s="228">
        <f t="shared" si="6"/>
        <v>-3.9830169012788555E-4</v>
      </c>
      <c r="P32" s="228">
        <f t="shared" si="7"/>
        <v>1.0610649860776056E-2</v>
      </c>
      <c r="Q32" s="229">
        <f t="shared" si="8"/>
        <v>1.0610649860776056E-2</v>
      </c>
      <c r="R32" s="228">
        <f t="shared" si="9"/>
        <v>1.0106106498607761</v>
      </c>
      <c r="S32" s="46">
        <f t="shared" si="10"/>
        <v>100.39956339453235</v>
      </c>
    </row>
    <row r="33" spans="1:19">
      <c r="A33" s="227"/>
      <c r="B33" s="115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28">
        <f t="shared" si="0"/>
        <v>7.2889299156870119E-2</v>
      </c>
      <c r="F33" s="228">
        <f t="shared" si="1"/>
        <v>-1.1919290040520059E-2</v>
      </c>
      <c r="G33" s="228">
        <f>('Anual_1947-1989 (ref1987)'!AG35)</f>
        <v>1.3868671836550772</v>
      </c>
      <c r="H33" s="228">
        <f>('Anual_1947-1989 (ref1987)'!AI35)</f>
        <v>1.1948845242489192</v>
      </c>
      <c r="I33" s="228">
        <f t="shared" si="2"/>
        <v>1.1606704710874338</v>
      </c>
      <c r="J33" s="228">
        <f>('Anual_1947-1989 (ref1987)'!AP35)</f>
        <v>0.86324113753831722</v>
      </c>
      <c r="K33" s="228">
        <f t="shared" si="3"/>
        <v>-0.13675886246168278</v>
      </c>
      <c r="L33" s="228">
        <f>('Anual_1947-1989 (ref1987)'!AM35)</f>
        <v>0.92731012180534489</v>
      </c>
      <c r="M33" s="228">
        <f t="shared" si="4"/>
        <v>-7.2689878194655111E-2</v>
      </c>
      <c r="N33" s="228">
        <f t="shared" si="5"/>
        <v>-1.1569862288993095E-2</v>
      </c>
      <c r="O33" s="228">
        <f t="shared" si="6"/>
        <v>9.3432792421739639E-4</v>
      </c>
      <c r="P33" s="228">
        <f t="shared" si="7"/>
        <v>-1.06355343647757E-2</v>
      </c>
      <c r="Q33" s="229">
        <f t="shared" si="8"/>
        <v>-1.06355343647757E-2</v>
      </c>
      <c r="R33" s="228">
        <f t="shared" si="9"/>
        <v>0.98936446563522429</v>
      </c>
      <c r="S33" s="46">
        <f t="shared" si="10"/>
        <v>99.331760387841328</v>
      </c>
    </row>
    <row r="34" spans="1:19">
      <c r="A34" s="227"/>
      <c r="B34" s="115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28">
        <f t="shared" si="0"/>
        <v>8.2834247616115242E-2</v>
      </c>
      <c r="F34" s="228">
        <f t="shared" si="1"/>
        <v>-2.085322569491338E-2</v>
      </c>
      <c r="G34" s="228">
        <f>('Anual_1947-1989 (ref1987)'!AG36)</f>
        <v>1.5270397228627821</v>
      </c>
      <c r="H34" s="228">
        <f>('Anual_1947-1989 (ref1987)'!AI36)</f>
        <v>1.648256624213289</v>
      </c>
      <c r="I34" s="228">
        <f t="shared" si="2"/>
        <v>0.92645750693805728</v>
      </c>
      <c r="J34" s="228">
        <f>('Anual_1947-1989 (ref1987)'!AP36)</f>
        <v>0.92130083096507642</v>
      </c>
      <c r="K34" s="228">
        <f t="shared" si="3"/>
        <v>-7.8699169034923577E-2</v>
      </c>
      <c r="L34" s="228">
        <f>('Anual_1947-1989 (ref1987)'!AM36)</f>
        <v>1.12453703761656</v>
      </c>
      <c r="M34" s="228">
        <f t="shared" si="4"/>
        <v>0.12453703761655999</v>
      </c>
      <c r="N34" s="228">
        <f t="shared" si="5"/>
        <v>-6.039563938882061E-3</v>
      </c>
      <c r="O34" s="228">
        <f t="shared" si="6"/>
        <v>-2.3093938802570208E-3</v>
      </c>
      <c r="P34" s="228">
        <f t="shared" si="7"/>
        <v>-8.3489578191390818E-3</v>
      </c>
      <c r="Q34" s="229">
        <f t="shared" si="8"/>
        <v>-8.3489578191390818E-3</v>
      </c>
      <c r="R34" s="228">
        <f t="shared" si="9"/>
        <v>0.99165104218086086</v>
      </c>
      <c r="S34" s="46">
        <f t="shared" si="10"/>
        <v>98.502443710262412</v>
      </c>
    </row>
    <row r="35" spans="1:19">
      <c r="A35" s="227"/>
      <c r="B35" s="115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28">
        <f t="shared" si="0"/>
        <v>0.10077706673736384</v>
      </c>
      <c r="F35" s="228">
        <f t="shared" si="1"/>
        <v>-2.2306070305215794E-2</v>
      </c>
      <c r="G35" s="228">
        <f>('Anual_1947-1989 (ref1987)'!AG37)</f>
        <v>1.8281348928877246</v>
      </c>
      <c r="H35" s="228">
        <f>('Anual_1947-1989 (ref1987)'!AI37)</f>
        <v>2.1229867101671194</v>
      </c>
      <c r="I35" s="228">
        <f t="shared" si="2"/>
        <v>0.86111461938629641</v>
      </c>
      <c r="J35" s="228">
        <f>('Anual_1947-1989 (ref1987)'!AP37)</f>
        <v>0.80615686519862451</v>
      </c>
      <c r="K35" s="228">
        <f t="shared" si="3"/>
        <v>-0.19384313480137549</v>
      </c>
      <c r="L35" s="228">
        <f>('Anual_1947-1989 (ref1987)'!AM37)</f>
        <v>1.2933892863097718</v>
      </c>
      <c r="M35" s="228">
        <f t="shared" si="4"/>
        <v>0.29338928630977179</v>
      </c>
      <c r="N35" s="228">
        <f t="shared" si="5"/>
        <v>-1.6821824603570772E-2</v>
      </c>
      <c r="O35" s="228">
        <f t="shared" si="6"/>
        <v>-5.059854845322613E-3</v>
      </c>
      <c r="P35" s="228">
        <f t="shared" si="7"/>
        <v>-2.1881679448893385E-2</v>
      </c>
      <c r="Q35" s="229">
        <f t="shared" si="8"/>
        <v>-2.1881679448893385E-2</v>
      </c>
      <c r="R35" s="228">
        <f t="shared" si="9"/>
        <v>0.97811832055110659</v>
      </c>
      <c r="S35" s="46">
        <f t="shared" si="10"/>
        <v>96.347044812061782</v>
      </c>
    </row>
    <row r="36" spans="1:19">
      <c r="A36" s="227"/>
      <c r="B36" s="115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28">
        <f t="shared" si="0"/>
        <v>9.8164590726733586E-2</v>
      </c>
      <c r="F36" s="228">
        <f t="shared" si="1"/>
        <v>-3.8724525716166414E-3</v>
      </c>
      <c r="G36" s="228">
        <f>('Anual_1947-1989 (ref1987)'!AG38)</f>
        <v>2.0558491650107831</v>
      </c>
      <c r="H36" s="228">
        <f>('Anual_1947-1989 (ref1987)'!AI38)</f>
        <v>1.7005560831521107</v>
      </c>
      <c r="I36" s="228">
        <f t="shared" si="2"/>
        <v>1.2089275886744701</v>
      </c>
      <c r="J36" s="228">
        <f>('Anual_1947-1989 (ref1987)'!AP38)</f>
        <v>0.88110348439798869</v>
      </c>
      <c r="K36" s="228">
        <f t="shared" si="3"/>
        <v>-0.11889651560201131</v>
      </c>
      <c r="L36" s="228">
        <f>('Anual_1947-1989 (ref1987)'!AM38)</f>
        <v>0.88122386898509975</v>
      </c>
      <c r="M36" s="228">
        <f t="shared" si="4"/>
        <v>-0.11877613101490025</v>
      </c>
      <c r="N36" s="228">
        <f t="shared" si="5"/>
        <v>-1.4109911058066206E-2</v>
      </c>
      <c r="O36" s="228">
        <f t="shared" si="6"/>
        <v>5.2195015385256521E-4</v>
      </c>
      <c r="P36" s="228">
        <f t="shared" si="7"/>
        <v>-1.3587960904213641E-2</v>
      </c>
      <c r="Q36" s="229">
        <f t="shared" si="8"/>
        <v>-1.3587960904213641E-2</v>
      </c>
      <c r="R36" s="228">
        <f t="shared" si="9"/>
        <v>0.98641203909578634</v>
      </c>
      <c r="S36" s="46">
        <f t="shared" si="10"/>
        <v>95.03788493391896</v>
      </c>
    </row>
    <row r="37" spans="1:19">
      <c r="A37" s="227"/>
      <c r="B37" s="115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28">
        <f t="shared" si="0"/>
        <v>8.2455644963987593E-2</v>
      </c>
      <c r="F37" s="228">
        <f t="shared" si="1"/>
        <v>-6.9021167682859486E-3</v>
      </c>
      <c r="G37" s="228">
        <f>('Anual_1947-1989 (ref1987)'!AG39)</f>
        <v>1.9799696806276981</v>
      </c>
      <c r="H37" s="228">
        <f>('Anual_1947-1989 (ref1987)'!AI39)</f>
        <v>1.8317394183547369</v>
      </c>
      <c r="I37" s="228">
        <f t="shared" si="2"/>
        <v>1.0809232256442356</v>
      </c>
      <c r="J37" s="228">
        <f>('Anual_1947-1989 (ref1987)'!AP39)</f>
        <v>0.97212403283220372</v>
      </c>
      <c r="K37" s="228">
        <f t="shared" si="3"/>
        <v>-2.7875967167796278E-2</v>
      </c>
      <c r="L37" s="228">
        <f>('Anual_1947-1989 (ref1987)'!AM39)</f>
        <v>0.9383056069137935</v>
      </c>
      <c r="M37" s="228">
        <f t="shared" si="4"/>
        <v>-6.16943930862065E-2</v>
      </c>
      <c r="N37" s="228">
        <f t="shared" si="5"/>
        <v>-2.4845353825872943E-3</v>
      </c>
      <c r="O37" s="228">
        <f t="shared" si="6"/>
        <v>4.5382005808332853E-4</v>
      </c>
      <c r="P37" s="228">
        <f t="shared" si="7"/>
        <v>-2.0307153245039656E-3</v>
      </c>
      <c r="Q37" s="229">
        <f t="shared" si="8"/>
        <v>-2.0307153245039656E-3</v>
      </c>
      <c r="R37" s="228">
        <f t="shared" si="9"/>
        <v>0.99796928467549606</v>
      </c>
      <c r="S37" s="46">
        <f t="shared" si="10"/>
        <v>94.844890044575209</v>
      </c>
    </row>
    <row r="38" spans="1:19">
      <c r="A38" s="227"/>
      <c r="B38" s="115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28">
        <f t="shared" si="0"/>
        <v>0.10950179571791846</v>
      </c>
      <c r="F38" s="228">
        <f t="shared" si="1"/>
        <v>2.5871604765545939E-2</v>
      </c>
      <c r="G38" s="228">
        <f>('Anual_1947-1989 (ref1987)'!AG40)</f>
        <v>2.4202205314314336</v>
      </c>
      <c r="H38" s="228">
        <f>('Anual_1947-1989 (ref1987)'!AI40)</f>
        <v>3.0545399400409101</v>
      </c>
      <c r="I38" s="228">
        <f t="shared" si="2"/>
        <v>0.79233553298995951</v>
      </c>
      <c r="J38" s="228">
        <f>('Anual_1947-1989 (ref1987)'!AP40)</f>
        <v>0.98944035360062144</v>
      </c>
      <c r="K38" s="228">
        <f t="shared" si="3"/>
        <v>-1.0559646399378564E-2</v>
      </c>
      <c r="L38" s="228">
        <f>('Anual_1947-1989 (ref1987)'!AM40)</f>
        <v>1.2688084372486637</v>
      </c>
      <c r="M38" s="228">
        <f t="shared" si="4"/>
        <v>0.26880843724866366</v>
      </c>
      <c r="N38" s="228">
        <f t="shared" si="5"/>
        <v>-9.1617776923732207E-4</v>
      </c>
      <c r="O38" s="228">
        <f t="shared" si="6"/>
        <v>5.4811313055435846E-3</v>
      </c>
      <c r="P38" s="228">
        <f t="shared" si="7"/>
        <v>4.5649535363062625E-3</v>
      </c>
      <c r="Q38" s="229">
        <f t="shared" si="8"/>
        <v>4.5649535363062625E-3</v>
      </c>
      <c r="R38" s="228">
        <f t="shared" si="9"/>
        <v>1.0045649535363064</v>
      </c>
      <c r="S38" s="46">
        <f t="shared" si="10"/>
        <v>95.27785256078478</v>
      </c>
    </row>
    <row r="39" spans="1:19">
      <c r="A39" s="227"/>
      <c r="B39" s="115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28">
        <f t="shared" si="0"/>
        <v>0.11914965883293699</v>
      </c>
      <c r="F39" s="228">
        <f t="shared" si="1"/>
        <v>6.2408372466481579E-2</v>
      </c>
      <c r="G39" s="228">
        <f>('Anual_1947-1989 (ref1987)'!AG41)</f>
        <v>2.967331073819806</v>
      </c>
      <c r="H39" s="228">
        <f>('Anual_1947-1989 (ref1987)'!AI41)</f>
        <v>3.3114485212482885</v>
      </c>
      <c r="I39" s="228">
        <f t="shared" si="2"/>
        <v>0.89608250129198341</v>
      </c>
      <c r="J39" s="228">
        <f>('Anual_1947-1989 (ref1987)'!AP41)</f>
        <v>1.059696046486118</v>
      </c>
      <c r="K39" s="228">
        <f t="shared" si="3"/>
        <v>5.9696046486118037E-2</v>
      </c>
      <c r="L39" s="228">
        <f>('Anual_1947-1989 (ref1987)'!AM41)</f>
        <v>1.0840800354234779</v>
      </c>
      <c r="M39" s="228">
        <f t="shared" si="4"/>
        <v>8.4080035423477861E-2</v>
      </c>
      <c r="N39" s="228">
        <f t="shared" si="5"/>
        <v>6.3736229731408186E-3</v>
      </c>
      <c r="O39" s="228">
        <f t="shared" si="6"/>
        <v>4.8403235888885279E-3</v>
      </c>
      <c r="P39" s="228">
        <f t="shared" si="7"/>
        <v>1.1213946562029346E-2</v>
      </c>
      <c r="Q39" s="229">
        <f t="shared" si="8"/>
        <v>1.1213946562029346E-2</v>
      </c>
      <c r="R39" s="228">
        <f t="shared" si="9"/>
        <v>1.0112139465620293</v>
      </c>
      <c r="S39" s="46">
        <f t="shared" si="10"/>
        <v>96.346293307946326</v>
      </c>
    </row>
    <row r="40" spans="1:19">
      <c r="A40" s="227"/>
      <c r="B40" s="115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28">
        <f t="shared" si="0"/>
        <v>0.10224867824317949</v>
      </c>
      <c r="F40" s="228">
        <f t="shared" si="1"/>
        <v>5.447425702166496E-2</v>
      </c>
      <c r="G40" s="228">
        <f>('Anual_1947-1989 (ref1987)'!AG42)</f>
        <v>3.2699524789726095</v>
      </c>
      <c r="H40" s="228">
        <f>('Anual_1947-1989 (ref1987)'!AI42)</f>
        <v>3.1226083521248853</v>
      </c>
      <c r="I40" s="228">
        <f t="shared" si="2"/>
        <v>1.0471862335049027</v>
      </c>
      <c r="J40" s="228">
        <f>('Anual_1947-1989 (ref1987)'!AP42)</f>
        <v>0.95899699425229712</v>
      </c>
      <c r="K40" s="228">
        <f t="shared" si="3"/>
        <v>-4.1003005747702881E-2</v>
      </c>
      <c r="L40" s="228">
        <f>('Anual_1947-1989 (ref1987)'!AM42)</f>
        <v>0.97514108065379135</v>
      </c>
      <c r="M40" s="228">
        <f t="shared" si="4"/>
        <v>-2.4858919346208652E-2</v>
      </c>
      <c r="N40" s="228">
        <f t="shared" si="5"/>
        <v>-4.3903315739144107E-3</v>
      </c>
      <c r="O40" s="228">
        <f t="shared" si="6"/>
        <v>-1.388692558043288E-3</v>
      </c>
      <c r="P40" s="228">
        <f t="shared" si="7"/>
        <v>-5.7790241319576989E-3</v>
      </c>
      <c r="Q40" s="229">
        <f t="shared" si="8"/>
        <v>-5.7790241319576989E-3</v>
      </c>
      <c r="R40" s="228">
        <f t="shared" si="9"/>
        <v>0.99422097586804226</v>
      </c>
      <c r="S40" s="46">
        <f t="shared" si="10"/>
        <v>95.789505753895028</v>
      </c>
    </row>
    <row r="41" spans="1:19">
      <c r="A41" s="227"/>
      <c r="B41" s="115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28">
        <f t="shared" si="0"/>
        <v>7.9303391017031155E-2</v>
      </c>
      <c r="F41" s="228">
        <f t="shared" si="1"/>
        <v>2.5739224349383541E-2</v>
      </c>
      <c r="G41" s="228">
        <f>('Anual_1947-1989 (ref1987)'!AG43)</f>
        <v>2.4372614253776974</v>
      </c>
      <c r="H41" s="228">
        <f>('Anual_1947-1989 (ref1987)'!AI43)</f>
        <v>2.2786037903238219</v>
      </c>
      <c r="I41" s="228">
        <f t="shared" si="2"/>
        <v>1.0696293211341179</v>
      </c>
      <c r="J41" s="228">
        <f>('Anual_1947-1989 (ref1987)'!AP43)</f>
        <v>1.2707583780920078</v>
      </c>
      <c r="K41" s="228">
        <f t="shared" si="3"/>
        <v>0.27075837809200776</v>
      </c>
      <c r="L41" s="228">
        <f>('Anual_1947-1989 (ref1987)'!AM43)</f>
        <v>0.82934495984553491</v>
      </c>
      <c r="M41" s="228">
        <f t="shared" si="4"/>
        <v>-0.17065504015446509</v>
      </c>
      <c r="N41" s="228">
        <f t="shared" si="5"/>
        <v>2.2967142318062399E-2</v>
      </c>
      <c r="O41" s="228">
        <f t="shared" si="6"/>
        <v>-5.2963827810648774E-3</v>
      </c>
      <c r="P41" s="228">
        <f t="shared" si="7"/>
        <v>1.7670759536997521E-2</v>
      </c>
      <c r="Q41" s="229">
        <f t="shared" si="8"/>
        <v>1.7670759536997521E-2</v>
      </c>
      <c r="R41" s="228">
        <f t="shared" si="9"/>
        <v>1.0176707595369976</v>
      </c>
      <c r="S41" s="46">
        <f t="shared" si="10"/>
        <v>97.482179076239959</v>
      </c>
    </row>
    <row r="42" spans="1:19">
      <c r="A42" s="227"/>
      <c r="B42" s="115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28">
        <f t="shared" si="0"/>
        <v>8.1311850066823135E-2</v>
      </c>
      <c r="F42" s="228">
        <f t="shared" si="1"/>
        <v>3.3945349593067886E-2</v>
      </c>
      <c r="G42" s="228">
        <f>('Anual_1947-1989 (ref1987)'!AG44)</f>
        <v>3.3169570216684852</v>
      </c>
      <c r="H42" s="228">
        <f>('Anual_1947-1989 (ref1987)'!AI44)</f>
        <v>2.8806362944324477</v>
      </c>
      <c r="I42" s="228">
        <f t="shared" si="2"/>
        <v>1.1514667881118268</v>
      </c>
      <c r="J42" s="228">
        <f>('Anual_1947-1989 (ref1987)'!AP44)</f>
        <v>0.891479939868144</v>
      </c>
      <c r="K42" s="228">
        <f t="shared" si="3"/>
        <v>-0.108520060131856</v>
      </c>
      <c r="L42" s="228">
        <f>('Anual_1947-1989 (ref1987)'!AM44)</f>
        <v>0.91979871047544559</v>
      </c>
      <c r="M42" s="228">
        <f t="shared" si="4"/>
        <v>-8.0201289524554409E-2</v>
      </c>
      <c r="N42" s="228">
        <f t="shared" si="5"/>
        <v>-1.0160504777174194E-2</v>
      </c>
      <c r="O42" s="228">
        <f t="shared" si="6"/>
        <v>-2.9598441264595903E-3</v>
      </c>
      <c r="P42" s="228">
        <f t="shared" si="7"/>
        <v>-1.3120348903633785E-2</v>
      </c>
      <c r="Q42" s="229">
        <f t="shared" si="8"/>
        <v>-1.3120348903633785E-2</v>
      </c>
      <c r="R42" s="228">
        <f t="shared" si="9"/>
        <v>0.98687965109636622</v>
      </c>
      <c r="S42" s="46">
        <f t="shared" si="10"/>
        <v>96.203178874873188</v>
      </c>
    </row>
    <row r="43" spans="1:19">
      <c r="A43" s="227"/>
      <c r="B43" s="115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28">
        <f t="shared" si="0"/>
        <v>8.8836147364372592E-2</v>
      </c>
      <c r="F43" s="228">
        <f t="shared" si="1"/>
        <v>5.5674943186001018E-2</v>
      </c>
      <c r="G43" s="228">
        <f>('Anual_1947-1989 (ref1987)'!AG45)</f>
        <v>7.8237899692296313</v>
      </c>
      <c r="H43" s="228">
        <f>('Anual_1947-1989 (ref1987)'!AI45)</f>
        <v>7.442859984864123</v>
      </c>
      <c r="I43" s="228">
        <f t="shared" si="2"/>
        <v>1.0511805925598723</v>
      </c>
      <c r="J43" s="228">
        <f>('Anual_1947-1989 (ref1987)'!AP45)</f>
        <v>1.0793561025425611</v>
      </c>
      <c r="K43" s="228">
        <f t="shared" si="3"/>
        <v>7.9356102542561091E-2</v>
      </c>
      <c r="L43" s="228">
        <f>('Anual_1947-1989 (ref1987)'!AM45)</f>
        <v>0.91567275052262453</v>
      </c>
      <c r="M43" s="228">
        <f t="shared" si="4"/>
        <v>-8.4327249477375466E-2</v>
      </c>
      <c r="N43" s="228">
        <f t="shared" si="5"/>
        <v>7.4104977527788213E-3</v>
      </c>
      <c r="O43" s="228">
        <f t="shared" si="6"/>
        <v>-5.1272846341719443E-3</v>
      </c>
      <c r="P43" s="228">
        <f t="shared" si="7"/>
        <v>2.283213118606877E-3</v>
      </c>
      <c r="Q43" s="229">
        <f t="shared" si="8"/>
        <v>2.283213118606877E-3</v>
      </c>
      <c r="R43" s="228">
        <f t="shared" si="9"/>
        <v>1.0022832131186068</v>
      </c>
      <c r="S43" s="46">
        <f t="shared" si="10"/>
        <v>96.422831234931976</v>
      </c>
    </row>
    <row r="44" spans="1:19" ht="13.5" thickBot="1">
      <c r="A44" s="227"/>
      <c r="B44" s="132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28">
        <f t="shared" si="0"/>
        <v>7.195439845693731E-2</v>
      </c>
      <c r="F44" s="228">
        <f t="shared" si="1"/>
        <v>3.4683396523905695E-2</v>
      </c>
      <c r="G44" s="228">
        <f>('Anual_1947-1989 (ref1987)'!AG46)</f>
        <v>13.868958821448906</v>
      </c>
      <c r="H44" s="228">
        <f>('Anual_1947-1989 (ref1987)'!AI46)</f>
        <v>11.048864939077795</v>
      </c>
      <c r="I44" s="228">
        <f t="shared" si="2"/>
        <v>1.2552383342470737</v>
      </c>
      <c r="J44" s="228">
        <f>('Anual_1947-1989 (ref1987)'!AP46)</f>
        <v>0.95366387405000119</v>
      </c>
      <c r="K44" s="228">
        <f t="shared" si="3"/>
        <v>-4.6336125949998808E-2</v>
      </c>
      <c r="L44" s="228">
        <f>('Anual_1947-1989 (ref1987)'!AM46)</f>
        <v>0.81578579804733975</v>
      </c>
      <c r="M44" s="228">
        <f t="shared" si="4"/>
        <v>-0.18421420195266025</v>
      </c>
      <c r="N44" s="228">
        <f t="shared" si="5"/>
        <v>-4.1850751546638294E-3</v>
      </c>
      <c r="O44" s="228">
        <f t="shared" si="6"/>
        <v>-7.8319262568091394E-3</v>
      </c>
      <c r="P44" s="228">
        <f t="shared" si="7"/>
        <v>-1.201700141147297E-2</v>
      </c>
      <c r="Q44" s="229">
        <f t="shared" si="8"/>
        <v>-1.201700141147297E-2</v>
      </c>
      <c r="R44" s="228">
        <f t="shared" si="9"/>
        <v>0.98798299858852701</v>
      </c>
      <c r="S44" s="46">
        <f t="shared" si="10"/>
        <v>95.264117935883576</v>
      </c>
    </row>
    <row r="45" spans="1:19">
      <c r="A45" s="116" t="s">
        <v>81</v>
      </c>
      <c r="B45" s="116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28">
        <f t="shared" si="0"/>
        <v>7.5778015084455086E-2</v>
      </c>
      <c r="F45" s="228">
        <f t="shared" si="1"/>
        <v>1.2388731008053253E-2</v>
      </c>
      <c r="G45" s="228">
        <f>('Anual_1947-1989 (ref1987)'!AG47)</f>
        <v>30.678264677369455</v>
      </c>
      <c r="H45" s="228">
        <f>('Anual_1947-1989 (ref1987)'!AI47)</f>
        <v>23.563184667851882</v>
      </c>
      <c r="I45" s="228">
        <f t="shared" si="2"/>
        <v>1.301957486214711</v>
      </c>
      <c r="J45" s="228">
        <f>('Anual_1947-1989 (ref1987)'!AP47)</f>
        <v>0.90386306159807417</v>
      </c>
      <c r="K45" s="228">
        <f t="shared" si="3"/>
        <v>-9.6136938401925831E-2</v>
      </c>
      <c r="L45" s="228">
        <f>('Anual_1947-1989 (ref1987)'!AM47)</f>
        <v>0.80788934000658041</v>
      </c>
      <c r="M45" s="228">
        <f t="shared" si="4"/>
        <v>-0.19211065999341959</v>
      </c>
      <c r="N45" s="228">
        <f t="shared" si="5"/>
        <v>-9.4848466959021917E-3</v>
      </c>
      <c r="O45" s="228">
        <f t="shared" si="6"/>
        <v>-2.9459570421100827E-3</v>
      </c>
      <c r="P45" s="228">
        <f t="shared" si="7"/>
        <v>-1.2430803738012274E-2</v>
      </c>
      <c r="Q45" s="229">
        <f t="shared" si="8"/>
        <v>-1.2430803738012274E-2</v>
      </c>
      <c r="R45" s="228">
        <f t="shared" si="9"/>
        <v>0.98756919626198769</v>
      </c>
      <c r="S45" s="46">
        <f t="shared" si="10"/>
        <v>94.079908382547742</v>
      </c>
    </row>
    <row r="46" spans="1:19">
      <c r="A46" s="27"/>
      <c r="B46" s="116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28">
        <f t="shared" si="0"/>
        <v>8.2960631088304912E-2</v>
      </c>
      <c r="F46" s="228">
        <f t="shared" si="1"/>
        <v>7.6308445818066561E-3</v>
      </c>
      <c r="G46" s="228">
        <f>('Anual_1900-2000 (ref1985e2000)'!J21)</f>
        <v>5.1308992205187085</v>
      </c>
      <c r="H46" s="228">
        <f>('Anual_1900-2000 (ref1985e2000)'!B21)</f>
        <v>5.8063700848577797</v>
      </c>
      <c r="I46" s="228">
        <f t="shared" si="2"/>
        <v>0.88366727327618899</v>
      </c>
      <c r="J46" s="228">
        <f>('Anual_1900-2000 (ref1985e2000)'!R21)</f>
        <v>1.0864480313311555</v>
      </c>
      <c r="K46" s="228">
        <f t="shared" si="3"/>
        <v>8.6448031331155528E-2</v>
      </c>
      <c r="L46" s="228">
        <f>('Anual_1900-2000 (ref1985e2000)'!N21)</f>
        <v>1.0856922812260335</v>
      </c>
      <c r="M46" s="228">
        <f t="shared" si="4"/>
        <v>8.5692281226033451E-2</v>
      </c>
      <c r="N46" s="228">
        <f t="shared" si="5"/>
        <v>6.3374701363077537E-3</v>
      </c>
      <c r="O46" s="228">
        <f t="shared" si="6"/>
        <v>6.022926488506473E-4</v>
      </c>
      <c r="P46" s="228">
        <f>(N46+O46)</f>
        <v>6.9397627851584013E-3</v>
      </c>
      <c r="Q46" s="229">
        <f t="shared" si="8"/>
        <v>6.9397627851584013E-3</v>
      </c>
      <c r="R46" s="228">
        <f t="shared" si="9"/>
        <v>1.0069397627851584</v>
      </c>
      <c r="S46" s="46">
        <f t="shared" si="10"/>
        <v>94.732800629572054</v>
      </c>
    </row>
    <row r="47" spans="1:19">
      <c r="A47" s="27"/>
      <c r="B47" s="116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28">
        <f t="shared" si="0"/>
        <v>9.6266862631278913E-2</v>
      </c>
      <c r="F47" s="228">
        <f t="shared" si="1"/>
        <v>2.4832542752625253E-2</v>
      </c>
      <c r="G47" s="228">
        <f>('Anual_1900-2000 (ref1985e2000)'!J22)</f>
        <v>10.62107123210197</v>
      </c>
      <c r="H47" s="228">
        <f>('Anual_1900-2000 (ref1985e2000)'!B22)</f>
        <v>11.42626686207406</v>
      </c>
      <c r="I47" s="228">
        <f t="shared" si="2"/>
        <v>0.92953117236875615</v>
      </c>
      <c r="J47" s="228">
        <f>('Anual_1900-2000 (ref1985e2000)'!R22)</f>
        <v>1.0602849922713657</v>
      </c>
      <c r="K47" s="228">
        <f t="shared" si="3"/>
        <v>6.0284992271365745E-2</v>
      </c>
      <c r="L47" s="228">
        <f>('Anual_1900-2000 (ref1985e2000)'!N22)</f>
        <v>1.0447797204470035</v>
      </c>
      <c r="M47" s="228">
        <f t="shared" si="4"/>
        <v>4.4779720447003513E-2</v>
      </c>
      <c r="N47" s="228">
        <f t="shared" si="5"/>
        <v>5.394484958492464E-3</v>
      </c>
      <c r="O47" s="228">
        <f t="shared" si="6"/>
        <v>1.0643337544636309E-3</v>
      </c>
      <c r="P47" s="228">
        <f t="shared" si="7"/>
        <v>6.4588187129560951E-3</v>
      </c>
      <c r="Q47" s="229">
        <f t="shared" si="8"/>
        <v>6.4588187129560951E-3</v>
      </c>
      <c r="R47" s="228">
        <f t="shared" si="9"/>
        <v>1.0064588187129562</v>
      </c>
      <c r="S47" s="46">
        <f t="shared" si="10"/>
        <v>95.344662615009085</v>
      </c>
    </row>
    <row r="48" spans="1:19">
      <c r="A48" s="27"/>
      <c r="B48" s="116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28">
        <f t="shared" si="0"/>
        <v>9.7996600929077318E-2</v>
      </c>
      <c r="F48" s="228">
        <f t="shared" si="1"/>
        <v>1.4072228941557213E-2</v>
      </c>
      <c r="G48" s="228">
        <f>('Anual_1900-2000 (ref1985e2000)'!J23)</f>
        <v>20.967839939882623</v>
      </c>
      <c r="H48" s="228">
        <f>('Anual_1900-2000 (ref1985e2000)'!B23)</f>
        <v>19.031375476314299</v>
      </c>
      <c r="I48" s="228">
        <f t="shared" si="2"/>
        <v>1.1017511564510076</v>
      </c>
      <c r="J48" s="228">
        <f>('Anual_1900-2000 (ref1985e2000)'!R23)</f>
        <v>1.0112655133811181</v>
      </c>
      <c r="K48" s="228">
        <f t="shared" si="3"/>
        <v>1.1265513381118142E-2</v>
      </c>
      <c r="L48" s="228">
        <f>('Anual_1900-2000 (ref1985e2000)'!N23)</f>
        <v>0.90257621875796723</v>
      </c>
      <c r="M48" s="228">
        <f t="shared" si="4"/>
        <v>-9.742378124203277E-2</v>
      </c>
      <c r="N48" s="228">
        <f t="shared" si="5"/>
        <v>1.2163134662121686E-3</v>
      </c>
      <c r="O48" s="228">
        <f t="shared" si="6"/>
        <v>-1.5189517799135681E-3</v>
      </c>
      <c r="P48" s="228">
        <f t="shared" si="7"/>
        <v>-3.0263831370139953E-4</v>
      </c>
      <c r="Q48" s="229">
        <f t="shared" si="8"/>
        <v>-3.0263831370139953E-4</v>
      </c>
      <c r="R48" s="228">
        <f t="shared" si="9"/>
        <v>0.99969736168629864</v>
      </c>
      <c r="S48" s="46">
        <f t="shared" si="10"/>
        <v>95.315807667094859</v>
      </c>
    </row>
    <row r="49" spans="1:19">
      <c r="A49" s="27"/>
      <c r="B49" s="134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28">
        <f t="shared" si="0"/>
        <v>9.3373798980511374E-2</v>
      </c>
      <c r="F49" s="228">
        <f t="shared" si="1"/>
        <v>3.5139305793780579E-3</v>
      </c>
      <c r="G49" s="228">
        <f>('Anual_1900-2000 (ref1985e2000)'!J24)</f>
        <v>23.314463274215104</v>
      </c>
      <c r="H49" s="228">
        <f>('Anual_1900-2000 (ref1985e2000)'!B24)</f>
        <v>21.571768666762537</v>
      </c>
      <c r="I49" s="228">
        <f t="shared" si="2"/>
        <v>1.0807858935617869</v>
      </c>
      <c r="J49" s="228">
        <f>('Anual_1900-2000 (ref1985e2000)'!R24)</f>
        <v>1.0405090985638821</v>
      </c>
      <c r="K49" s="228">
        <f t="shared" si="3"/>
        <v>4.0509098563882073E-2</v>
      </c>
      <c r="L49" s="228">
        <f>('Anual_1900-2000 (ref1985e2000)'!N24)</f>
        <v>0.90706287317240264</v>
      </c>
      <c r="M49" s="228">
        <f t="shared" si="4"/>
        <v>-9.2937126827597361E-2</v>
      </c>
      <c r="N49" s="228">
        <f t="shared" si="5"/>
        <v>4.0880601335821706E-3</v>
      </c>
      <c r="O49" s="228">
        <f t="shared" si="6"/>
        <v>-3.6003525398063582E-4</v>
      </c>
      <c r="P49" s="228">
        <f t="shared" si="7"/>
        <v>3.7280248796015348E-3</v>
      </c>
      <c r="Q49" s="229">
        <f t="shared" si="8"/>
        <v>3.7280248796015348E-3</v>
      </c>
      <c r="R49" s="228">
        <f t="shared" si="9"/>
        <v>1.0037280248796014</v>
      </c>
      <c r="S49" s="46">
        <f t="shared" si="10"/>
        <v>95.671147369497092</v>
      </c>
    </row>
    <row r="50" spans="1:19">
      <c r="A50" s="117" t="s">
        <v>82</v>
      </c>
      <c r="B50" s="117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28">
        <f t="shared" si="0"/>
        <v>8.6066364285001903E-2</v>
      </c>
      <c r="F50" s="228">
        <f t="shared" si="1"/>
        <v>-1.7637803499670507E-2</v>
      </c>
      <c r="G50" s="228">
        <f>('Anual_1900-2000 (ref1985e2000)'!J25)</f>
        <v>1.7619374183147651</v>
      </c>
      <c r="H50" s="228">
        <f>('Anual_1900-2000 (ref1985e2000)'!B25)</f>
        <v>1.5337645307195644</v>
      </c>
      <c r="I50" s="228">
        <f t="shared" si="2"/>
        <v>1.148766569460407</v>
      </c>
      <c r="J50" s="228">
        <f>('Anual_1900-2000 (ref1985e2000)'!R25)</f>
        <v>1.0458738978519095</v>
      </c>
      <c r="K50" s="228">
        <f t="shared" si="3"/>
        <v>4.587389785190954E-2</v>
      </c>
      <c r="L50" s="228">
        <f>('Anual_1900-2000 (ref1985e2000)'!N25)</f>
        <v>0.85119399139384067</v>
      </c>
      <c r="M50" s="228">
        <f t="shared" si="4"/>
        <v>-0.14880600860615933</v>
      </c>
      <c r="N50" s="228">
        <f t="shared" si="5"/>
        <v>4.5355597142821176E-3</v>
      </c>
      <c r="O50" s="228">
        <f t="shared" si="6"/>
        <v>3.0834465067920459E-3</v>
      </c>
      <c r="P50" s="228">
        <f t="shared" si="7"/>
        <v>7.6190062210741635E-3</v>
      </c>
      <c r="Q50" s="229">
        <f t="shared" si="8"/>
        <v>7.6190062210741635E-3</v>
      </c>
      <c r="R50" s="228">
        <f t="shared" si="9"/>
        <v>1.0076190062210741</v>
      </c>
      <c r="S50" s="46">
        <f t="shared" si="10"/>
        <v>96.400066436482589</v>
      </c>
    </row>
    <row r="51" spans="1:19" ht="13.5" thickBot="1">
      <c r="B51" s="133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28">
        <f t="shared" si="0"/>
        <v>7.9434343089017617E-2</v>
      </c>
      <c r="F51" s="228">
        <f t="shared" si="1"/>
        <v>-1.9104776707794632E-2</v>
      </c>
      <c r="G51" s="228">
        <f>('Anual_1900-2000 (ref1985e2000)'!J26)</f>
        <v>1.1711701863893196</v>
      </c>
      <c r="H51" s="228">
        <f>('Anual_1900-2000 (ref1985e2000)'!B26)</f>
        <v>1.0835342435636763</v>
      </c>
      <c r="I51" s="228">
        <f t="shared" si="2"/>
        <v>1.0808797168582454</v>
      </c>
      <c r="J51" s="228">
        <f>('Anual_1900-2000 (ref1985e2000)'!R26)</f>
        <v>1.0101813129872743</v>
      </c>
      <c r="K51" s="228">
        <f t="shared" si="3"/>
        <v>1.0181312987274316E-2</v>
      </c>
      <c r="L51" s="228">
        <f>('Anual_1900-2000 (ref1985e2000)'!N26)</f>
        <v>0.92049825088490445</v>
      </c>
      <c r="M51" s="228">
        <f t="shared" si="4"/>
        <v>-7.9501749115095555E-2</v>
      </c>
      <c r="N51" s="228">
        <f t="shared" si="5"/>
        <v>8.7415704905216519E-4</v>
      </c>
      <c r="O51" s="228">
        <f t="shared" si="6"/>
        <v>1.6500445962421746E-3</v>
      </c>
      <c r="P51" s="228">
        <f t="shared" si="7"/>
        <v>2.5242016452943399E-3</v>
      </c>
      <c r="Q51" s="229">
        <f t="shared" si="8"/>
        <v>2.5242016452943399E-3</v>
      </c>
      <c r="R51" s="228">
        <f t="shared" si="9"/>
        <v>1.0025242016452944</v>
      </c>
      <c r="S51" s="46">
        <f t="shared" si="10"/>
        <v>96.643399642788054</v>
      </c>
    </row>
    <row r="52" spans="1:19">
      <c r="A52" s="118" t="s">
        <v>80</v>
      </c>
      <c r="B52" s="118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28">
        <f t="shared" si="0"/>
        <v>8.2881046316685608E-2</v>
      </c>
      <c r="F52" s="228">
        <f t="shared" si="1"/>
        <v>-2.6089101087641786E-2</v>
      </c>
      <c r="G52" s="228">
        <f>('Trimestral_1996-2018 (ref2010)'!J33)</f>
        <v>1.0788650583244035</v>
      </c>
      <c r="H52" s="228">
        <f>('Trimestral_1996-2018 (ref2010)'!B33)</f>
        <v>1.041086984787414</v>
      </c>
      <c r="I52" s="228">
        <f t="shared" si="2"/>
        <v>1.0362871441954522</v>
      </c>
      <c r="J52" s="228">
        <f>('Trimestral_1996-2018 (ref2010)'!R33)</f>
        <v>0.99435027299070466</v>
      </c>
      <c r="K52" s="228">
        <f t="shared" si="3"/>
        <v>-5.6497270092953356E-3</v>
      </c>
      <c r="L52" s="228">
        <f>('Trimestral_1996-2018 (ref2010)'!N33)</f>
        <v>0.96772105640562156</v>
      </c>
      <c r="M52" s="228">
        <f t="shared" si="4"/>
        <v>-3.227894359437844E-2</v>
      </c>
      <c r="N52" s="228">
        <f t="shared" si="5"/>
        <v>-4.8524693301500743E-4</v>
      </c>
      <c r="O52" s="228">
        <f t="shared" si="6"/>
        <v>8.7021835151951789E-4</v>
      </c>
      <c r="P52" s="228">
        <f t="shared" si="7"/>
        <v>3.8497141850451046E-4</v>
      </c>
      <c r="Q52" s="229">
        <f t="shared" si="8"/>
        <v>3.8497141850451046E-4</v>
      </c>
      <c r="R52" s="228">
        <f t="shared" si="9"/>
        <v>1.0003849714185045</v>
      </c>
      <c r="S52" s="46">
        <f t="shared" si="10"/>
        <v>96.680604589437635</v>
      </c>
    </row>
    <row r="53" spans="1:19">
      <c r="B53" s="118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28">
        <f t="shared" si="0"/>
        <v>8.2192924641035101E-2</v>
      </c>
      <c r="F53" s="228">
        <f t="shared" si="1"/>
        <v>-2.3775842589237234E-2</v>
      </c>
      <c r="G53" s="228">
        <f>('Trimestral_1996-2018 (ref2010)'!J34)</f>
        <v>1.0392341185979013</v>
      </c>
      <c r="H53" s="228">
        <f>('Trimestral_1996-2018 (ref2010)'!B34)</f>
        <v>1.0102678571428581</v>
      </c>
      <c r="I53" s="228">
        <f t="shared" si="2"/>
        <v>1.0286718628631448</v>
      </c>
      <c r="J53" s="228">
        <f>('Trimestral_1996-2018 (ref2010)'!R34)</f>
        <v>0.97787081881831961</v>
      </c>
      <c r="K53" s="228">
        <f t="shared" si="3"/>
        <v>-2.2129181181680391E-2</v>
      </c>
      <c r="L53" s="228">
        <f>('Trimestral_1996-2018 (ref2010)'!N34)</f>
        <v>0.98306536633515984</v>
      </c>
      <c r="M53" s="228">
        <f t="shared" si="4"/>
        <v>-1.693463366484016E-2</v>
      </c>
      <c r="N53" s="228">
        <f t="shared" si="5"/>
        <v>-1.8710122865406489E-3</v>
      </c>
      <c r="O53" s="228">
        <f t="shared" si="6"/>
        <v>4.09571121219182E-4</v>
      </c>
      <c r="P53" s="228">
        <f t="shared" si="7"/>
        <v>-1.461441165321467E-3</v>
      </c>
      <c r="Q53" s="229">
        <f t="shared" si="8"/>
        <v>-1.461441165321467E-3</v>
      </c>
      <c r="R53" s="228">
        <f t="shared" si="9"/>
        <v>0.99853855883467857</v>
      </c>
      <c r="S53" s="46">
        <f t="shared" si="10"/>
        <v>96.539311574002468</v>
      </c>
    </row>
    <row r="54" spans="1:19">
      <c r="B54" s="118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28">
        <f t="shared" si="0"/>
        <v>0.10491083236940456</v>
      </c>
      <c r="F54" s="228">
        <f t="shared" si="1"/>
        <v>-1.8523699547508765E-2</v>
      </c>
      <c r="G54" s="228">
        <f>('Trimestral_1996-2018 (ref2010)'!J35)</f>
        <v>1.0828986283211075</v>
      </c>
      <c r="H54" s="228">
        <f>('Trimestral_1996-2018 (ref2010)'!B35)</f>
        <v>1.3966473440722322</v>
      </c>
      <c r="I54" s="228">
        <f t="shared" si="2"/>
        <v>0.77535580683071981</v>
      </c>
      <c r="J54" s="228">
        <f>('Trimestral_1996-2018 (ref2010)'!R35)</f>
        <v>0.90047143396234353</v>
      </c>
      <c r="K54" s="228">
        <f t="shared" si="3"/>
        <v>-9.9528566037656474E-2</v>
      </c>
      <c r="L54" s="228">
        <f>('Trimestral_1996-2018 (ref2010)'!N35)</f>
        <v>1.3591393493172315</v>
      </c>
      <c r="M54" s="228">
        <f t="shared" si="4"/>
        <v>0.35913934931723146</v>
      </c>
      <c r="N54" s="228">
        <f t="shared" si="5"/>
        <v>-8.0959743497411949E-3</v>
      </c>
      <c r="O54" s="228">
        <f t="shared" si="6"/>
        <v>-4.8947073791823807E-3</v>
      </c>
      <c r="P54" s="228">
        <f t="shared" si="7"/>
        <v>-1.2990681728923575E-2</v>
      </c>
      <c r="Q54" s="229">
        <f t="shared" si="8"/>
        <v>-1.2990681728923575E-2</v>
      </c>
      <c r="R54" s="228">
        <f t="shared" si="9"/>
        <v>0.98700931827107641</v>
      </c>
      <c r="S54" s="46">
        <f t="shared" si="10"/>
        <v>95.285200103015214</v>
      </c>
    </row>
    <row r="55" spans="1:19" ht="13.5" thickBot="1">
      <c r="B55" s="135">
        <v>2000</v>
      </c>
      <c r="C55" s="48">
        <f>('Trimestral_1996-2018 (ref2010)'!F8/'Trimestral_1996-2018 (ref2010)'!B8)</f>
        <v>0.10188048005849121</v>
      </c>
      <c r="D55" s="48">
        <f>('Trimestral_1996-2018 (ref2010)'!G8/'Trimestral_1996-2018 (ref2010)'!B8)</f>
        <v>0.12451713353126401</v>
      </c>
      <c r="E55" s="228">
        <f t="shared" si="0"/>
        <v>0.11319880679487761</v>
      </c>
      <c r="F55" s="228">
        <f t="shared" si="1"/>
        <v>-2.26366534727728E-2</v>
      </c>
      <c r="G55" s="228">
        <f>('Trimestral_1996-2018 (ref2010)'!J36)</f>
        <v>1.0686428353299242</v>
      </c>
      <c r="H55" s="228">
        <f>('Trimestral_1996-2018 (ref2010)'!B36)</f>
        <v>1.0404176133098821</v>
      </c>
      <c r="I55" s="228">
        <f t="shared" si="2"/>
        <v>1.0271287429768217</v>
      </c>
      <c r="J55" s="228">
        <f>('Trimestral_1996-2018 (ref2010)'!R36)</f>
        <v>0.95881711569433592</v>
      </c>
      <c r="K55" s="228">
        <f t="shared" si="3"/>
        <v>-4.118288430566408E-2</v>
      </c>
      <c r="L55" s="228">
        <f>('Trimestral_1996-2018 (ref2010)'!N36)</f>
        <v>0.99427662260467908</v>
      </c>
      <c r="M55" s="228">
        <f t="shared" si="4"/>
        <v>-5.7233773953209166E-3</v>
      </c>
      <c r="N55" s="228">
        <f t="shared" si="5"/>
        <v>-4.7883235854740856E-3</v>
      </c>
      <c r="O55" s="228">
        <f t="shared" si="6"/>
        <v>1.3030388912532284E-4</v>
      </c>
      <c r="P55" s="228">
        <f t="shared" si="7"/>
        <v>-4.6580196963487627E-3</v>
      </c>
      <c r="Q55" s="229">
        <f t="shared" si="8"/>
        <v>-4.6580196963487627E-3</v>
      </c>
      <c r="R55" s="228">
        <f t="shared" si="9"/>
        <v>0.99534198030365129</v>
      </c>
      <c r="S55" s="46">
        <f t="shared" si="10"/>
        <v>94.841359764164835</v>
      </c>
    </row>
    <row r="56" spans="1:19">
      <c r="A56" s="119" t="s">
        <v>84</v>
      </c>
      <c r="B56" s="119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28">
        <f t="shared" si="0"/>
        <v>0.13468142512471487</v>
      </c>
      <c r="F56" s="228">
        <f t="shared" si="1"/>
        <v>-2.1928636801688578E-2</v>
      </c>
      <c r="G56" s="228">
        <f>('Anual_2000-2017 (ref2010)'!D28)</f>
        <v>1.0873434958905224</v>
      </c>
      <c r="H56" s="228">
        <f>('Anual_2000-2017 (ref2010)'!B28)</f>
        <v>1.2198808000626027</v>
      </c>
      <c r="I56" s="228">
        <f t="shared" si="2"/>
        <v>0.89135225001878982</v>
      </c>
      <c r="J56" s="228">
        <f>('Anual_2000-2017 (ref2010)'!K28)</f>
        <v>0.98210605030275633</v>
      </c>
      <c r="K56" s="228">
        <f t="shared" si="3"/>
        <v>-1.7893949697243672E-2</v>
      </c>
      <c r="L56" s="228">
        <f>('Anual_2000-2017 (ref2010)'!H28)</f>
        <v>1.1320652035547827</v>
      </c>
      <c r="M56" s="228">
        <f t="shared" si="4"/>
        <v>0.13206520355478268</v>
      </c>
      <c r="N56" s="228">
        <f t="shared" si="5"/>
        <v>-2.1481434543167061E-3</v>
      </c>
      <c r="O56" s="228">
        <f t="shared" si="6"/>
        <v>-2.5581652662763411E-3</v>
      </c>
      <c r="P56" s="228">
        <f t="shared" si="7"/>
        <v>-4.7063087205930472E-3</v>
      </c>
      <c r="Q56" s="229">
        <f t="shared" si="8"/>
        <v>-4.7063087205930472E-3</v>
      </c>
      <c r="R56" s="228">
        <f t="shared" si="9"/>
        <v>0.99529369127940692</v>
      </c>
      <c r="S56" s="46">
        <f t="shared" si="10"/>
        <v>94.395007045633847</v>
      </c>
    </row>
    <row r="57" spans="1:19">
      <c r="B57" s="119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28">
        <f t="shared" si="0"/>
        <v>0.13809178703858679</v>
      </c>
      <c r="F57" s="228">
        <f t="shared" si="1"/>
        <v>8.428231405140485E-3</v>
      </c>
      <c r="G57" s="228">
        <f>('Anual_2000-2017 (ref2010)'!D29)</f>
        <v>1.0945322863233085</v>
      </c>
      <c r="H57" s="228">
        <f>('Anual_2000-2017 (ref2010)'!B29)</f>
        <v>1.2223498918633622</v>
      </c>
      <c r="I57" s="228">
        <f t="shared" si="2"/>
        <v>0.89543288186886705</v>
      </c>
      <c r="J57" s="228">
        <f>('Anual_2000-2017 (ref2010)'!K29)</f>
        <v>1.0188503787534173</v>
      </c>
      <c r="K57" s="228">
        <f t="shared" si="3"/>
        <v>1.8850378753417329E-2</v>
      </c>
      <c r="L57" s="228">
        <f>('Anual_2000-2017 (ref2010)'!H29)</f>
        <v>1.1063989526491069</v>
      </c>
      <c r="M57" s="228">
        <f t="shared" si="4"/>
        <v>0.10639895264910693</v>
      </c>
      <c r="N57" s="228">
        <f t="shared" si="5"/>
        <v>2.3308856543425779E-3</v>
      </c>
      <c r="O57" s="228">
        <f t="shared" si="6"/>
        <v>8.1051685022307061E-4</v>
      </c>
      <c r="P57" s="228">
        <f t="shared" si="7"/>
        <v>3.1414025045656485E-3</v>
      </c>
      <c r="Q57" s="229">
        <f t="shared" si="8"/>
        <v>3.1414025045656485E-3</v>
      </c>
      <c r="R57" s="228">
        <f t="shared" si="9"/>
        <v>1.0031414025045657</v>
      </c>
      <c r="S57" s="46">
        <f t="shared" si="10"/>
        <v>94.691539757185495</v>
      </c>
    </row>
    <row r="58" spans="1:19">
      <c r="B58" s="119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28">
        <f t="shared" si="0"/>
        <v>0.14070192360774436</v>
      </c>
      <c r="F58" s="228">
        <f t="shared" si="1"/>
        <v>2.2211826899428883E-2</v>
      </c>
      <c r="G58" s="228">
        <f>('Anual_2000-2017 (ref2010)'!D30)</f>
        <v>1.1435543395540388</v>
      </c>
      <c r="H58" s="228">
        <f>('Anual_2000-2017 (ref2010)'!B30)</f>
        <v>1.108827318550853</v>
      </c>
      <c r="I58" s="228">
        <f t="shared" si="2"/>
        <v>1.031318691758579</v>
      </c>
      <c r="J58" s="228">
        <f>('Anual_2000-2017 (ref2010)'!K30)</f>
        <v>0.98786492040016904</v>
      </c>
      <c r="K58" s="228">
        <f t="shared" si="3"/>
        <v>-1.2135079599830956E-2</v>
      </c>
      <c r="L58" s="228">
        <f>('Anual_2000-2017 (ref2010)'!H30)</f>
        <v>0.97556975824810943</v>
      </c>
      <c r="M58" s="228">
        <f t="shared" si="4"/>
        <v>-2.4430241751890569E-2</v>
      </c>
      <c r="N58" s="228">
        <f t="shared" si="5"/>
        <v>-1.7609034867213291E-3</v>
      </c>
      <c r="O58" s="228">
        <f t="shared" si="6"/>
        <v>-5.5622911259431212E-4</v>
      </c>
      <c r="P58" s="228">
        <f t="shared" si="7"/>
        <v>-2.3171325993156413E-3</v>
      </c>
      <c r="Q58" s="229">
        <f t="shared" si="8"/>
        <v>-2.3171325993156413E-3</v>
      </c>
      <c r="R58" s="228">
        <f t="shared" si="9"/>
        <v>0.99768286740068435</v>
      </c>
      <c r="S58" s="46">
        <f t="shared" si="10"/>
        <v>94.472126903534729</v>
      </c>
    </row>
    <row r="59" spans="1:19">
      <c r="B59" s="119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28">
        <f t="shared" si="0"/>
        <v>0.1483912624017471</v>
      </c>
      <c r="F59" s="228">
        <f t="shared" si="1"/>
        <v>3.4132705474457126E-2</v>
      </c>
      <c r="G59" s="228">
        <f>('Anual_2000-2017 (ref2010)'!D31)</f>
        <v>1.0719108225842768</v>
      </c>
      <c r="H59" s="228">
        <f>('Anual_2000-2017 (ref2010)'!B31)</f>
        <v>1.0850092153267767</v>
      </c>
      <c r="I59" s="228">
        <f t="shared" si="2"/>
        <v>0.98792785115787707</v>
      </c>
      <c r="J59" s="228">
        <f>('Anual_2000-2017 (ref2010)'!K31)</f>
        <v>1.0369520539142594</v>
      </c>
      <c r="K59" s="228">
        <f t="shared" si="3"/>
        <v>3.6952053914259375E-2</v>
      </c>
      <c r="L59" s="228">
        <f>('Anual_2000-2017 (ref2010)'!H31)</f>
        <v>0.99402071017522675</v>
      </c>
      <c r="M59" s="228">
        <f t="shared" si="4"/>
        <v>-5.9792898247732484E-3</v>
      </c>
      <c r="N59" s="228">
        <f t="shared" si="5"/>
        <v>5.4171659673161818E-3</v>
      </c>
      <c r="O59" s="228">
        <f t="shared" si="6"/>
        <v>-2.0531698831448552E-4</v>
      </c>
      <c r="P59" s="228">
        <f t="shared" si="7"/>
        <v>5.2118489790016964E-3</v>
      </c>
      <c r="Q59" s="229">
        <f t="shared" si="8"/>
        <v>5.2118489790016964E-3</v>
      </c>
      <c r="R59" s="228">
        <f t="shared" si="9"/>
        <v>1.0052118489790016</v>
      </c>
      <c r="S59" s="46">
        <f t="shared" si="10"/>
        <v>94.96450136168103</v>
      </c>
    </row>
    <row r="60" spans="1:19">
      <c r="B60" s="119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28">
        <f t="shared" si="0"/>
        <v>0.13543397603712182</v>
      </c>
      <c r="F60" s="228">
        <f t="shared" si="1"/>
        <v>3.4008633245391745E-2</v>
      </c>
      <c r="G60" s="228">
        <f>('Anual_2000-2017 (ref2010)'!D32)</f>
        <v>1.0799382157355064</v>
      </c>
      <c r="H60" s="228">
        <f>('Anual_2000-2017 (ref2010)'!B32)</f>
        <v>0.93162461234649963</v>
      </c>
      <c r="I60" s="228">
        <f t="shared" si="2"/>
        <v>1.1591988891485452</v>
      </c>
      <c r="J60" s="228">
        <f>('Anual_2000-2017 (ref2010)'!K32)</f>
        <v>1.0012916881104064</v>
      </c>
      <c r="K60" s="228">
        <f t="shared" si="3"/>
        <v>1.2916881104063638E-3</v>
      </c>
      <c r="L60" s="228">
        <f>('Anual_2000-2017 (ref2010)'!H32)</f>
        <v>0.86210812510175994</v>
      </c>
      <c r="M60" s="228">
        <f t="shared" si="4"/>
        <v>-0.13789187489824006</v>
      </c>
      <c r="N60" s="228">
        <f t="shared" si="5"/>
        <v>2.0278846455105154E-4</v>
      </c>
      <c r="O60" s="228">
        <f t="shared" si="6"/>
        <v>-5.4395893790934336E-3</v>
      </c>
      <c r="P60" s="228">
        <f t="shared" si="7"/>
        <v>-5.2368009145423817E-3</v>
      </c>
      <c r="Q60" s="229">
        <f t="shared" si="8"/>
        <v>-5.2368009145423817E-3</v>
      </c>
      <c r="R60" s="228">
        <f t="shared" si="9"/>
        <v>0.99476319908545763</v>
      </c>
      <c r="S60" s="46">
        <f t="shared" si="10"/>
        <v>94.467191174101117</v>
      </c>
    </row>
    <row r="61" spans="1:19">
      <c r="B61" s="119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28">
        <f t="shared" si="0"/>
        <v>0.13020849942674478</v>
      </c>
      <c r="F61" s="228">
        <f t="shared" si="1"/>
        <v>2.706932719506322E-2</v>
      </c>
      <c r="G61" s="228">
        <f>('Anual_2000-2017 (ref2010)'!D33)</f>
        <v>1.0595768006859623</v>
      </c>
      <c r="H61" s="228">
        <f>('Anual_2000-2017 (ref2010)'!B33)</f>
        <v>0.99843080052075917</v>
      </c>
      <c r="I61" s="228">
        <f t="shared" si="2"/>
        <v>1.0612421012385742</v>
      </c>
      <c r="J61" s="228">
        <f>('Anual_2000-2017 (ref2010)'!K33)</f>
        <v>1.0751550437489548</v>
      </c>
      <c r="K61" s="228">
        <f t="shared" si="3"/>
        <v>7.5155043748954764E-2</v>
      </c>
      <c r="L61" s="228">
        <f>('Anual_2000-2017 (ref2010)'!H33)</f>
        <v>0.90876162793216453</v>
      </c>
      <c r="M61" s="228">
        <f t="shared" si="4"/>
        <v>-9.1238372067835471E-2</v>
      </c>
      <c r="N61" s="228">
        <f t="shared" si="5"/>
        <v>1.0385129985094801E-2</v>
      </c>
      <c r="O61" s="228">
        <f t="shared" si="6"/>
        <v>-2.7177218649393868E-3</v>
      </c>
      <c r="P61" s="228">
        <f t="shared" si="7"/>
        <v>7.667408120155414E-3</v>
      </c>
      <c r="Q61" s="229">
        <f t="shared" si="8"/>
        <v>7.667408120155414E-3</v>
      </c>
      <c r="R61" s="228">
        <f t="shared" si="9"/>
        <v>1.0076674081201553</v>
      </c>
      <c r="S61" s="46">
        <f t="shared" si="10"/>
        <v>95.191509682797687</v>
      </c>
    </row>
    <row r="62" spans="1:19">
      <c r="B62" s="119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28">
        <f t="shared" si="0"/>
        <v>0.126463056853963</v>
      </c>
      <c r="F62" s="228">
        <f t="shared" si="1"/>
        <v>1.3627388369193263E-2</v>
      </c>
      <c r="G62" s="228">
        <f>('Anual_2000-2017 (ref2010)'!D34)</f>
        <v>1.0630429858409842</v>
      </c>
      <c r="H62" s="228">
        <f>('Anual_2000-2017 (ref2010)'!B34)</f>
        <v>0.98590122086160814</v>
      </c>
      <c r="I62" s="228">
        <f t="shared" si="2"/>
        <v>1.0782449228655582</v>
      </c>
      <c r="J62" s="228">
        <f>('Anual_2000-2017 (ref2010)'!K34)</f>
        <v>1.0180771599836109</v>
      </c>
      <c r="K62" s="228">
        <f t="shared" si="3"/>
        <v>1.8077159983610924E-2</v>
      </c>
      <c r="L62" s="228">
        <f>('Anual_2000-2017 (ref2010)'!H34)</f>
        <v>0.91916235873491425</v>
      </c>
      <c r="M62" s="228">
        <f t="shared" si="4"/>
        <v>-8.0837641265085747E-2</v>
      </c>
      <c r="N62" s="228">
        <f t="shared" si="5"/>
        <v>2.464968074231925E-3</v>
      </c>
      <c r="O62" s="228">
        <f t="shared" si="6"/>
        <v>-1.1984889523598836E-3</v>
      </c>
      <c r="P62" s="228">
        <f t="shared" si="7"/>
        <v>1.2664791218720414E-3</v>
      </c>
      <c r="Q62" s="229">
        <f t="shared" si="8"/>
        <v>1.2664791218720414E-3</v>
      </c>
      <c r="R62" s="228">
        <f t="shared" si="9"/>
        <v>1.0012664791218719</v>
      </c>
      <c r="S62" s="46">
        <f t="shared" si="10"/>
        <v>95.312067742390425</v>
      </c>
    </row>
    <row r="63" spans="1:19">
      <c r="B63" s="119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28">
        <f t="shared" si="0"/>
        <v>0.13628784709800298</v>
      </c>
      <c r="F63" s="228">
        <f t="shared" si="1"/>
        <v>-1.8956839260116931E-3</v>
      </c>
      <c r="G63" s="228">
        <f>('Anual_2000-2017 (ref2010)'!D35)</f>
        <v>1.0834575227612977</v>
      </c>
      <c r="H63" s="228">
        <f>('Anual_2000-2017 (ref2010)'!B35)</f>
        <v>1.1561656714787751</v>
      </c>
      <c r="I63" s="228">
        <f t="shared" si="2"/>
        <v>0.93711269023886412</v>
      </c>
      <c r="J63" s="228">
        <f>('Anual_2000-2017 (ref2010)'!K35)</f>
        <v>1.031864502196991</v>
      </c>
      <c r="K63" s="228">
        <f t="shared" si="3"/>
        <v>3.1864502196990996E-2</v>
      </c>
      <c r="L63" s="228">
        <f>('Anual_2000-2017 (ref2010)'!H35)</f>
        <v>1.0505019061856185</v>
      </c>
      <c r="M63" s="228">
        <f t="shared" si="4"/>
        <v>5.050190618561845E-2</v>
      </c>
      <c r="N63" s="228">
        <f t="shared" si="5"/>
        <v>4.0696408907751379E-3</v>
      </c>
      <c r="O63" s="228">
        <f t="shared" si="6"/>
        <v>-9.1133248997752304E-5</v>
      </c>
      <c r="P63" s="228">
        <f t="shared" si="7"/>
        <v>3.9785076417773856E-3</v>
      </c>
      <c r="Q63" s="229">
        <f t="shared" si="8"/>
        <v>3.9785076417773856E-3</v>
      </c>
      <c r="R63" s="228">
        <f t="shared" si="9"/>
        <v>1.0039785076417773</v>
      </c>
      <c r="S63" s="46">
        <f t="shared" si="10"/>
        <v>95.691267532257129</v>
      </c>
    </row>
    <row r="64" spans="1:19">
      <c r="B64" s="119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28">
        <f t="shared" si="0"/>
        <v>0.1105298779898245</v>
      </c>
      <c r="F64" s="228">
        <f t="shared" si="1"/>
        <v>-4.032333362426796E-3</v>
      </c>
      <c r="G64" s="228">
        <f>('Anual_2000-2017 (ref2010)'!D36)</f>
        <v>1.0731874915465882</v>
      </c>
      <c r="H64" s="228">
        <f>('Anual_2000-2017 (ref2010)'!B36)</f>
        <v>0.94690259658060627</v>
      </c>
      <c r="I64" s="228">
        <f t="shared" si="2"/>
        <v>1.1333662991547535</v>
      </c>
      <c r="J64" s="228">
        <f>('Anual_2000-2017 (ref2010)'!K36)</f>
        <v>0.99539925318796751</v>
      </c>
      <c r="K64" s="228">
        <f t="shared" si="3"/>
        <v>-4.6007468120324857E-3</v>
      </c>
      <c r="L64" s="228">
        <f>('Anual_2000-2017 (ref2010)'!H36)</f>
        <v>0.88436398919358128</v>
      </c>
      <c r="M64" s="228">
        <f t="shared" si="4"/>
        <v>-0.11563601080641872</v>
      </c>
      <c r="N64" s="228">
        <f t="shared" si="5"/>
        <v>-5.7633941208113575E-4</v>
      </c>
      <c r="O64" s="228">
        <f t="shared" si="6"/>
        <v>5.2725229653217086E-4</v>
      </c>
      <c r="P64" s="228">
        <f t="shared" si="7"/>
        <v>-4.9087115548964886E-5</v>
      </c>
      <c r="Q64" s="229">
        <f t="shared" si="8"/>
        <v>-4.9087115548964886E-5</v>
      </c>
      <c r="R64" s="228">
        <f t="shared" si="9"/>
        <v>0.99995091288445104</v>
      </c>
      <c r="S64" s="46">
        <f t="shared" si="10"/>
        <v>95.686570323950747</v>
      </c>
    </row>
    <row r="65" spans="1:19">
      <c r="B65" s="119">
        <v>2010</v>
      </c>
      <c r="C65" s="48">
        <f>('Anual_2000-2017 (ref2010)'!H14/'Anual_2000-2017 (ref2010)'!B14)</f>
        <v>0.10865584774696482</v>
      </c>
      <c r="D65" s="48">
        <f>-('Anual_2000-2017 (ref2010)'!I14/'Anual_2000-2017 (ref2010)'!B14)</f>
        <v>0.11906593337308442</v>
      </c>
      <c r="E65" s="228">
        <f t="shared" si="0"/>
        <v>0.11386089056002463</v>
      </c>
      <c r="F65" s="228">
        <f t="shared" si="1"/>
        <v>-1.04100856261196E-2</v>
      </c>
      <c r="G65" s="228">
        <f>('Anual_2000-2017 (ref2010)'!D37)</f>
        <v>1.0665842692326255</v>
      </c>
      <c r="H65" s="228">
        <f>('Anual_2000-2017 (ref2010)'!B37)</f>
        <v>1.0449033543555839</v>
      </c>
      <c r="I65" s="228">
        <f t="shared" si="2"/>
        <v>1.0207492059305454</v>
      </c>
      <c r="J65" s="228">
        <f>('Anual_2000-2017 (ref2010)'!K37)</f>
        <v>1.1321575876997159</v>
      </c>
      <c r="K65" s="228">
        <f t="shared" si="3"/>
        <v>0.13215758769971586</v>
      </c>
      <c r="L65" s="228">
        <f>('Anual_2000-2017 (ref2010)'!H37)</f>
        <v>0.92071985462911021</v>
      </c>
      <c r="M65" s="228">
        <f t="shared" si="4"/>
        <v>-7.9280145370889787E-2</v>
      </c>
      <c r="N65" s="228">
        <f t="shared" si="5"/>
        <v>1.535980597899746E-2</v>
      </c>
      <c r="O65" s="228">
        <f t="shared" si="6"/>
        <v>8.9637808679017745E-4</v>
      </c>
      <c r="P65" s="228">
        <f t="shared" si="7"/>
        <v>1.6256184065787639E-2</v>
      </c>
      <c r="Q65" s="229">
        <f t="shared" si="8"/>
        <v>1.6256184065787639E-2</v>
      </c>
      <c r="R65" s="228">
        <f t="shared" si="9"/>
        <v>1.0162561840657875</v>
      </c>
      <c r="S65" s="46">
        <f t="shared" si="10"/>
        <v>97.242068823760818</v>
      </c>
    </row>
    <row r="66" spans="1:19">
      <c r="B66" s="119">
        <v>2011</v>
      </c>
      <c r="C66" s="48">
        <f>('Anual_2000-2017 (ref2010)'!H15/'Anual_2000-2017 (ref2010)'!B15)</f>
        <v>0.11582512678280826</v>
      </c>
      <c r="D66" s="48">
        <f>-('Anual_2000-2017 (ref2010)'!I15/'Anual_2000-2017 (ref2010)'!B15)</f>
        <v>0.12351892499329355</v>
      </c>
      <c r="E66" s="228">
        <f t="shared" si="0"/>
        <v>0.1196720258880509</v>
      </c>
      <c r="F66" s="228">
        <f t="shared" si="1"/>
        <v>-7.6937982104852837E-3</v>
      </c>
      <c r="G66" s="228">
        <f>('Anual_2000-2017 (ref2010)'!D38)</f>
        <v>1.0746052152571639</v>
      </c>
      <c r="H66" s="228">
        <f>('Anual_2000-2017 (ref2010)'!B38)</f>
        <v>1.1454296476904755</v>
      </c>
      <c r="I66" s="228">
        <f t="shared" si="2"/>
        <v>0.93816780229487284</v>
      </c>
      <c r="J66" s="228">
        <f>('Anual_2000-2017 (ref2010)'!K38)</f>
        <v>1.0724658939794138</v>
      </c>
      <c r="K66" s="228">
        <f t="shared" si="3"/>
        <v>7.2465893979413831E-2</v>
      </c>
      <c r="L66" s="228">
        <f>('Anual_2000-2017 (ref2010)'!H38)</f>
        <v>1.0292662470335501</v>
      </c>
      <c r="M66" s="228">
        <f t="shared" si="4"/>
        <v>2.9266247033550075E-2</v>
      </c>
      <c r="N66" s="228">
        <f t="shared" si="5"/>
        <v>8.1359228442568071E-3</v>
      </c>
      <c r="O66" s="228">
        <f t="shared" si="6"/>
        <v>-2.1876613529619435E-4</v>
      </c>
      <c r="P66" s="228">
        <f t="shared" si="7"/>
        <v>7.9171567089606123E-3</v>
      </c>
      <c r="Q66" s="229">
        <f t="shared" si="8"/>
        <v>7.9171567089606123E-3</v>
      </c>
      <c r="R66" s="228">
        <f t="shared" si="9"/>
        <v>1.0079171567089606</v>
      </c>
      <c r="S66" s="46">
        <f t="shared" si="10"/>
        <v>98.011949521342075</v>
      </c>
    </row>
    <row r="67" spans="1:19">
      <c r="B67" s="119">
        <v>2012</v>
      </c>
      <c r="C67" s="48">
        <f>('Anual_2000-2017 (ref2010)'!H16/'Anual_2000-2017 (ref2010)'!B16)</f>
        <v>0.11877539067367844</v>
      </c>
      <c r="D67" s="48">
        <f>-('Anual_2000-2017 (ref2010)'!I16/'Anual_2000-2017 (ref2010)'!B16)</f>
        <v>0.13236734541285547</v>
      </c>
      <c r="E67" s="228">
        <f t="shared" ref="E67:E72" si="11">(C67+D67)/2</f>
        <v>0.12557136804326696</v>
      </c>
      <c r="F67" s="228">
        <f t="shared" ref="F67:F72" si="12">(C67-D67)</f>
        <v>-1.3591954739177028E-2</v>
      </c>
      <c r="G67" s="228">
        <f>('Anual_2000-2017 (ref2010)'!D39)</f>
        <v>1.0852955873663479</v>
      </c>
      <c r="H67" s="228">
        <f>('Anual_2000-2017 (ref2010)'!B39)</f>
        <v>1.1202647693748262</v>
      </c>
      <c r="I67" s="228">
        <f t="shared" si="2"/>
        <v>0.96878489535291445</v>
      </c>
      <c r="J67" s="228">
        <f>('Anual_2000-2017 (ref2010)'!K39)</f>
        <v>0.96094286494328662</v>
      </c>
      <c r="K67" s="228">
        <f t="shared" si="3"/>
        <v>-3.9057135056713377E-2</v>
      </c>
      <c r="L67" s="228">
        <f>('Anual_2000-2017 (ref2010)'!H39)</f>
        <v>1.0529890568261873</v>
      </c>
      <c r="M67" s="228">
        <f t="shared" si="4"/>
        <v>5.2989056826187264E-2</v>
      </c>
      <c r="N67" s="228">
        <f t="shared" si="5"/>
        <v>-4.7513647149319323E-3</v>
      </c>
      <c r="O67" s="228">
        <f t="shared" si="6"/>
        <v>-6.8398133616321289E-4</v>
      </c>
      <c r="P67" s="228">
        <f t="shared" si="7"/>
        <v>-5.4353460510951452E-3</v>
      </c>
      <c r="Q67" s="229">
        <f t="shared" si="8"/>
        <v>-5.4353460510951452E-3</v>
      </c>
      <c r="R67" s="228">
        <f t="shared" si="9"/>
        <v>0.99456465394890481</v>
      </c>
      <c r="S67" s="46">
        <f t="shared" si="10"/>
        <v>97.479220658551114</v>
      </c>
    </row>
    <row r="68" spans="1:19">
      <c r="B68" s="238">
        <v>2013</v>
      </c>
      <c r="C68" s="48">
        <f>('Anual_2000-2017 (ref2010)'!H17/'Anual_2000-2017 (ref2010)'!B17)</f>
        <v>0.11742230643262394</v>
      </c>
      <c r="D68" s="48">
        <f>-('Anual_2000-2017 (ref2010)'!I17/'Anual_2000-2017 (ref2010)'!B17)</f>
        <v>0.1404372668039483</v>
      </c>
      <c r="E68" s="228">
        <f t="shared" si="11"/>
        <v>0.12892978661828614</v>
      </c>
      <c r="F68" s="228">
        <f t="shared" si="12"/>
        <v>-2.3014960371324361E-2</v>
      </c>
      <c r="G68" s="228">
        <f>('Anual_2000-2017 (ref2010)'!D40)</f>
        <v>1.0785872103497052</v>
      </c>
      <c r="H68" s="228">
        <f>('Anual_2000-2017 (ref2010)'!B40)</f>
        <v>1.075057268752726</v>
      </c>
      <c r="I68" s="228">
        <f t="shared" ref="I68:I72" si="13">(G68/H68)</f>
        <v>1.0032834916795406</v>
      </c>
      <c r="J68" s="228">
        <f>('Anual_2000-2017 (ref2010)'!K40)</f>
        <v>0.97608270318654777</v>
      </c>
      <c r="K68" s="228">
        <f t="shared" ref="K68:K73" si="14">J68-1</f>
        <v>-2.3917296813452227E-2</v>
      </c>
      <c r="L68" s="228">
        <f>('Anual_2000-2017 (ref2010)'!H40)</f>
        <v>1.0088649296511916</v>
      </c>
      <c r="M68" s="228">
        <f t="shared" ref="M68:M73" si="15">L68-1</f>
        <v>8.8649296511915665E-3</v>
      </c>
      <c r="N68" s="228">
        <f t="shared" ref="N68:N72" si="16">(E68)*(I68)*(K68)</f>
        <v>-3.0937771202459549E-3</v>
      </c>
      <c r="O68" s="228">
        <f t="shared" ref="O68:O72" si="17">(F68*M68)/L68</f>
        <v>-2.0223322133647051E-4</v>
      </c>
      <c r="P68" s="228">
        <f t="shared" ref="P68:P72" si="18">(N68+O68)</f>
        <v>-3.2960103415824254E-3</v>
      </c>
      <c r="Q68" s="229">
        <f t="shared" ref="Q68:Q73" si="19">P68</f>
        <v>-3.2960103415824254E-3</v>
      </c>
      <c r="R68" s="228">
        <f t="shared" ref="R68:R72" si="20">P68+1</f>
        <v>0.99670398965841756</v>
      </c>
      <c r="S68" s="46">
        <f t="shared" ref="S68:S72" si="21">S67*R68</f>
        <v>97.157928139171133</v>
      </c>
    </row>
    <row r="69" spans="1:19">
      <c r="A69" s="27"/>
      <c r="B69" s="119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28">
        <f t="shared" si="11"/>
        <v>0.12342702908294979</v>
      </c>
      <c r="F69" s="228">
        <f t="shared" si="12"/>
        <v>-2.661520175021323E-2</v>
      </c>
      <c r="G69" s="228">
        <f>('Anual_2000-2017 (ref2010)'!D41)</f>
        <v>1.0838050928286407</v>
      </c>
      <c r="H69" s="228">
        <f>('Anual_2000-2017 (ref2010)'!B41)</f>
        <v>1.032700771148154</v>
      </c>
      <c r="I69" s="228">
        <f t="shared" si="13"/>
        <v>1.0494860884277921</v>
      </c>
      <c r="J69" s="228">
        <f>('Anual_2000-2017 (ref2010)'!K41)</f>
        <v>0.95632997822700339</v>
      </c>
      <c r="K69" s="228">
        <f t="shared" si="14"/>
        <v>-4.3670021772996614E-2</v>
      </c>
      <c r="L69" s="228">
        <f>('Anual_2000-2017 (ref2010)'!H41)</f>
        <v>0.97435996004992598</v>
      </c>
      <c r="M69" s="228">
        <f t="shared" si="15"/>
        <v>-2.5640039950074023E-2</v>
      </c>
      <c r="N69" s="228">
        <f t="shared" si="16"/>
        <v>-5.6567940850529592E-3</v>
      </c>
      <c r="O69" s="228">
        <f t="shared" si="17"/>
        <v>7.0037241279883916E-4</v>
      </c>
      <c r="P69" s="228">
        <f t="shared" si="18"/>
        <v>-4.9564216722541203E-3</v>
      </c>
      <c r="Q69" s="229">
        <f t="shared" si="19"/>
        <v>-4.9564216722541203E-3</v>
      </c>
      <c r="R69" s="228">
        <f t="shared" si="20"/>
        <v>0.99504357832774593</v>
      </c>
      <c r="S69" s="46">
        <f t="shared" si="21"/>
        <v>96.676372478510842</v>
      </c>
    </row>
    <row r="70" spans="1:19">
      <c r="B70" s="119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28">
        <f t="shared" si="11"/>
        <v>0.13476812968839619</v>
      </c>
      <c r="F70" s="228">
        <f t="shared" si="12"/>
        <v>-1.153243102198262E-2</v>
      </c>
      <c r="G70" s="228">
        <f>('Anual_2000-2017 (ref2010)'!D42)</f>
        <v>1.0884029874075856</v>
      </c>
      <c r="H70" s="228">
        <f>('Anual_2000-2017 (ref2010)'!B42)</f>
        <v>1.1378327765298122</v>
      </c>
      <c r="I70" s="228">
        <f t="shared" si="13"/>
        <v>0.95655794933858496</v>
      </c>
      <c r="J70" s="228">
        <f>('Anual_2000-2017 (ref2010)'!K42)</f>
        <v>0.91561337926834319</v>
      </c>
      <c r="K70" s="228">
        <f t="shared" si="14"/>
        <v>-8.4386620731656814E-2</v>
      </c>
      <c r="L70" s="228">
        <f>('Anual_2000-2017 (ref2010)'!H42)</f>
        <v>1.0925281851086823</v>
      </c>
      <c r="M70" s="228">
        <f t="shared" si="15"/>
        <v>9.2528185108682326E-2</v>
      </c>
      <c r="N70" s="228">
        <f t="shared" si="16"/>
        <v>-1.087857680641203E-2</v>
      </c>
      <c r="O70" s="228">
        <f t="shared" si="17"/>
        <v>-9.76702410884684E-4</v>
      </c>
      <c r="P70" s="228">
        <f t="shared" si="18"/>
        <v>-1.1855279217296713E-2</v>
      </c>
      <c r="Q70" s="229">
        <f t="shared" si="19"/>
        <v>-1.1855279217296713E-2</v>
      </c>
      <c r="R70" s="228">
        <f t="shared" si="20"/>
        <v>0.98814472078270332</v>
      </c>
      <c r="S70" s="46">
        <f t="shared" si="21"/>
        <v>95.530247089062726</v>
      </c>
    </row>
    <row r="71" spans="1:19">
      <c r="B71" s="119">
        <v>2016</v>
      </c>
      <c r="C71" s="48">
        <f>('Anual_2000-2017 (ref2010)'!H20/'Anual_2000-2017 (ref2010)'!B20)</f>
        <v>0.12466679044388808</v>
      </c>
      <c r="D71" s="48">
        <f>-('Anual_2000-2017 (ref2010)'!I20/'Anual_2000-2017 (ref2010)'!B20)</f>
        <v>0.12067003034456006</v>
      </c>
      <c r="E71" s="228">
        <f t="shared" ref="E71" si="22">(C71+D71)/2</f>
        <v>0.12266841039422408</v>
      </c>
      <c r="F71" s="228">
        <f t="shared" ref="F71" si="23">(C71-D71)</f>
        <v>3.99676009932802E-3</v>
      </c>
      <c r="G71" s="228">
        <f>('Anual_2000-2017 (ref2010)'!D43)</f>
        <v>1.0813172795972217</v>
      </c>
      <c r="H71" s="228">
        <f>('Anual_2000-2017 (ref2010)'!B43)</f>
        <v>1.0018368403781865</v>
      </c>
      <c r="I71" s="228">
        <f t="shared" si="13"/>
        <v>1.0793347140129443</v>
      </c>
      <c r="J71" s="228">
        <f>('Anual_2000-2017 (ref2010)'!K43)</f>
        <v>1.0004370868484982</v>
      </c>
      <c r="K71" s="228">
        <f t="shared" si="14"/>
        <v>4.3708684849819157E-4</v>
      </c>
      <c r="L71" s="228">
        <f>('Anual_2000-2017 (ref2010)'!H43)</f>
        <v>0.92629423960093094</v>
      </c>
      <c r="M71" s="228">
        <f t="shared" si="15"/>
        <v>-7.3705760399069065E-2</v>
      </c>
      <c r="N71" s="228">
        <f t="shared" si="16"/>
        <v>5.7870418350532771E-5</v>
      </c>
      <c r="O71" s="228">
        <f t="shared" si="17"/>
        <v>-3.1802447824844972E-4</v>
      </c>
      <c r="P71" s="228">
        <f t="shared" si="18"/>
        <v>-2.6015405989791694E-4</v>
      </c>
      <c r="Q71" s="229">
        <f t="shared" si="19"/>
        <v>-2.6015405989791694E-4</v>
      </c>
      <c r="R71" s="228">
        <f t="shared" si="20"/>
        <v>0.99973984594010212</v>
      </c>
      <c r="S71" s="46">
        <f t="shared" si="21"/>
        <v>95.505394507439462</v>
      </c>
    </row>
    <row r="72" spans="1:19">
      <c r="A72" s="118" t="s">
        <v>80</v>
      </c>
      <c r="B72" s="118">
        <v>2017</v>
      </c>
      <c r="C72" s="48">
        <f>('Trimestral_1996-2018 (ref2010)'!F25/'Trimestral_1996-2018 (ref2010)'!B25)</f>
        <v>0.12518967868548395</v>
      </c>
      <c r="D72" s="48">
        <f>('Trimestral_1996-2018 (ref2010)'!G25/'Trimestral_1996-2018 (ref2010)'!B25)</f>
        <v>0.11800766504608128</v>
      </c>
      <c r="E72" s="228">
        <f t="shared" si="11"/>
        <v>0.1215986718657826</v>
      </c>
      <c r="F72" s="228">
        <f t="shared" si="12"/>
        <v>7.1820136394026707E-3</v>
      </c>
      <c r="G72" s="228">
        <f>('Trimestral_1996-2018 (ref2010)'!J53)</f>
        <v>1.032967456872975</v>
      </c>
      <c r="H72" s="228">
        <f>('Trimestral_1996-2018 (ref2010)'!B53)</f>
        <v>1.0054772100011813</v>
      </c>
      <c r="I72" s="228">
        <f t="shared" si="13"/>
        <v>1.0273404972269451</v>
      </c>
      <c r="J72" s="228">
        <f>('Trimestral_1996-2018 (ref2010)'!R53)</f>
        <v>1.0445480569530299</v>
      </c>
      <c r="K72" s="228">
        <f t="shared" si="14"/>
        <v>4.454805695302988E-2</v>
      </c>
      <c r="L72" s="228">
        <f>('Trimestral_1996-2018 (ref2010)'!N53)</f>
        <v>0.95240436926983651</v>
      </c>
      <c r="M72" s="228">
        <f t="shared" si="15"/>
        <v>-4.7595630730163485E-2</v>
      </c>
      <c r="N72" s="228">
        <f t="shared" si="16"/>
        <v>5.5650876110222751E-3</v>
      </c>
      <c r="O72" s="228">
        <f t="shared" si="17"/>
        <v>-3.5891526762111962E-4</v>
      </c>
      <c r="P72" s="228">
        <f t="shared" si="18"/>
        <v>5.2061723434011558E-3</v>
      </c>
      <c r="Q72" s="229">
        <f t="shared" si="19"/>
        <v>5.2061723434011558E-3</v>
      </c>
      <c r="R72" s="228">
        <f t="shared" si="20"/>
        <v>1.0052061723434011</v>
      </c>
      <c r="S72" s="46">
        <f t="shared" si="21"/>
        <v>96.002612050969702</v>
      </c>
    </row>
    <row r="73" spans="1:19">
      <c r="B73" s="118">
        <v>2018</v>
      </c>
      <c r="C73" s="48">
        <f>('Trimestral_1996-2018 (ref2010)'!F26/'Trimestral_1996-2018 (ref2010)'!B26)</f>
        <v>0.14634999495298581</v>
      </c>
      <c r="D73" s="48">
        <f>('Trimestral_1996-2018 (ref2010)'!G26/'Trimestral_1996-2018 (ref2010)'!B26)</f>
        <v>0.14241203882103473</v>
      </c>
      <c r="E73" s="228">
        <f t="shared" ref="E73" si="24">(C73+D73)/2</f>
        <v>0.14438101688701027</v>
      </c>
      <c r="F73" s="228">
        <f t="shared" ref="F73" si="25">(C73-D73)</f>
        <v>3.9379561319510814E-3</v>
      </c>
      <c r="G73" s="228">
        <f>('Trimestral_1996-2018 (ref2010)'!J54)</f>
        <v>1.0420916486915166</v>
      </c>
      <c r="H73" s="228">
        <f>('Trimestral_1996-2018 (ref2010)'!B54)</f>
        <v>1.1949142564717081</v>
      </c>
      <c r="I73" s="228">
        <f t="shared" ref="I73" si="26">(G73/H73)</f>
        <v>0.87210579591590143</v>
      </c>
      <c r="J73" s="228">
        <f>('Trimestral_1996-2018 (ref2010)'!R54)</f>
        <v>1.0030461557615236</v>
      </c>
      <c r="K73" s="228">
        <f t="shared" si="14"/>
        <v>3.0461557615235613E-3</v>
      </c>
      <c r="L73" s="228">
        <f>('Trimestral_1996-2018 (ref2010)'!N54)</f>
        <v>1.1449074156312418</v>
      </c>
      <c r="M73" s="228">
        <f t="shared" si="15"/>
        <v>0.14490741563124176</v>
      </c>
      <c r="N73" s="228">
        <f t="shared" ref="N73" si="27">(E73)*(I73)*(K73)</f>
        <v>3.8355829173145181E-4</v>
      </c>
      <c r="O73" s="228">
        <f t="shared" ref="O73" si="28">(F73*M73)/L73</f>
        <v>4.9841501431415933E-4</v>
      </c>
      <c r="P73" s="228">
        <f t="shared" ref="P73" si="29">(N73+O73)</f>
        <v>8.8197330604561114E-4</v>
      </c>
      <c r="Q73" s="229">
        <f t="shared" si="19"/>
        <v>8.8197330604561114E-4</v>
      </c>
      <c r="R73" s="228">
        <f t="shared" ref="R73" si="30">P73+1</f>
        <v>1.0008819733060457</v>
      </c>
      <c r="S73" s="46">
        <f t="shared" ref="S73" si="31">S72*R73</f>
        <v>96.087283792109318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74"/>
  <sheetViews>
    <sheetView topLeftCell="B1" workbookViewId="0">
      <pane xSplit="1" ySplit="2" topLeftCell="C45" activePane="bottomRight" state="frozen"/>
      <selection activeCell="U5" sqref="U5"/>
      <selection pane="topRight" activeCell="U5" sqref="U5"/>
      <selection pane="bottomLeft" activeCell="U5" sqref="U5"/>
      <selection pane="bottomRight" activeCell="Q72" sqref="B72:Q73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20" width="9.140625" style="53"/>
    <col min="21" max="22" width="10.5703125" style="53" bestFit="1" customWidth="1"/>
    <col min="23" max="23" width="10.140625" style="53" bestFit="1" customWidth="1"/>
    <col min="24" max="16384" width="9.140625" style="53"/>
  </cols>
  <sheetData>
    <row r="1" spans="1:23" ht="15.75" customHeight="1" thickBot="1">
      <c r="I1" s="345" t="s">
        <v>131</v>
      </c>
      <c r="J1" s="346"/>
      <c r="K1" s="346"/>
      <c r="L1" s="346"/>
      <c r="M1" s="346"/>
      <c r="N1" s="347"/>
    </row>
    <row r="2" spans="1:23">
      <c r="A2" s="108"/>
      <c r="B2" s="108"/>
      <c r="C2" s="53" t="s">
        <v>66</v>
      </c>
      <c r="D2" s="53" t="s">
        <v>50</v>
      </c>
      <c r="E2" s="53" t="s">
        <v>51</v>
      </c>
      <c r="F2" s="53" t="s">
        <v>128</v>
      </c>
      <c r="G2" s="53" t="s">
        <v>129</v>
      </c>
      <c r="H2" s="255" t="s">
        <v>130</v>
      </c>
      <c r="I2" s="256" t="s">
        <v>132</v>
      </c>
      <c r="J2" s="256" t="s">
        <v>133</v>
      </c>
      <c r="K2" s="256" t="s">
        <v>134</v>
      </c>
      <c r="L2" s="256" t="s">
        <v>135</v>
      </c>
      <c r="M2" s="257" t="s">
        <v>138</v>
      </c>
    </row>
    <row r="3" spans="1:23">
      <c r="A3" s="226" t="s">
        <v>83</v>
      </c>
      <c r="B3" s="114">
        <v>1947</v>
      </c>
      <c r="R3" s="53" t="s">
        <v>167</v>
      </c>
      <c r="U3" s="53" t="s">
        <v>186</v>
      </c>
      <c r="V3" s="53" t="s">
        <v>187</v>
      </c>
      <c r="W3" s="53" t="s">
        <v>188</v>
      </c>
    </row>
    <row r="4" spans="1:23">
      <c r="A4" s="227"/>
      <c r="B4" s="115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>I4/(1-C4*(L4))</f>
        <v>1.0628891673399028</v>
      </c>
      <c r="R4" s="96">
        <v>1.0337211320781452</v>
      </c>
      <c r="U4" s="228">
        <v>1.0358393557955652</v>
      </c>
      <c r="V4" s="228">
        <v>1.0628891673399028</v>
      </c>
      <c r="W4" s="228">
        <f>U4-V4</f>
        <v>-2.704981154433761E-2</v>
      </c>
    </row>
    <row r="5" spans="1:23">
      <c r="A5" s="227"/>
      <c r="B5" s="115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2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3">J5-K5</f>
        <v>1.19156404108961E-3</v>
      </c>
      <c r="M5" s="46">
        <f t="shared" ref="M5:M68" si="4">I5/(1-C5*(L5))</f>
        <v>1.0830119678510381</v>
      </c>
      <c r="R5" s="96">
        <v>1.0424811044418696</v>
      </c>
      <c r="U5" s="228">
        <v>1.0803240216827001</v>
      </c>
      <c r="V5" s="228">
        <v>1.0830119678510381</v>
      </c>
      <c r="W5" s="228">
        <f t="shared" ref="W5:W68" si="5">U5-V5</f>
        <v>-2.6879461683380068E-3</v>
      </c>
    </row>
    <row r="6" spans="1:23">
      <c r="A6" s="227"/>
      <c r="B6" s="115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2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3"/>
        <v>-2.2856786415229438E-2</v>
      </c>
      <c r="M6" s="46">
        <f t="shared" si="4"/>
        <v>1.0461381464957484</v>
      </c>
      <c r="R6" s="96">
        <v>1.0937563089484554</v>
      </c>
      <c r="U6" s="228">
        <v>1.0970972055492605</v>
      </c>
      <c r="V6" s="228">
        <v>1.0461381464957484</v>
      </c>
      <c r="W6" s="228">
        <f t="shared" si="5"/>
        <v>5.0959059053512057E-2</v>
      </c>
    </row>
    <row r="7" spans="1:23">
      <c r="A7" s="227"/>
      <c r="B7" s="115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2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3"/>
        <v>-4.5079175786693904E-3</v>
      </c>
      <c r="M7" s="46">
        <f t="shared" si="4"/>
        <v>1.1944788734797256</v>
      </c>
      <c r="R7" s="96">
        <v>1.1207627836484977</v>
      </c>
      <c r="U7" s="228">
        <v>1.2061639069313745</v>
      </c>
      <c r="V7" s="228">
        <v>1.1944788734797256</v>
      </c>
      <c r="W7" s="228">
        <f t="shared" si="5"/>
        <v>1.1685033451648952E-2</v>
      </c>
    </row>
    <row r="8" spans="1:23">
      <c r="A8" s="227"/>
      <c r="B8" s="115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2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3"/>
        <v>-1.9950935637288003E-2</v>
      </c>
      <c r="M8" s="46">
        <f t="shared" si="4"/>
        <v>1.1026385374649379</v>
      </c>
      <c r="R8" s="96">
        <v>1.1732739539115513</v>
      </c>
      <c r="U8" s="228">
        <v>1.1486162483819258</v>
      </c>
      <c r="V8" s="228">
        <v>1.1026385374649379</v>
      </c>
      <c r="W8" s="228">
        <f t="shared" si="5"/>
        <v>4.5977710916987879E-2</v>
      </c>
    </row>
    <row r="9" spans="1:23">
      <c r="A9" s="227"/>
      <c r="B9" s="115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2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3"/>
        <v>3.9499083883498959E-3</v>
      </c>
      <c r="M9" s="46">
        <f t="shared" si="4"/>
        <v>1.1334455025952017</v>
      </c>
      <c r="R9" s="96">
        <v>1.1430791675984457</v>
      </c>
      <c r="U9" s="228">
        <v>1.1238409102832472</v>
      </c>
      <c r="V9" s="228">
        <v>1.1334455025952017</v>
      </c>
      <c r="W9" s="228">
        <f t="shared" si="5"/>
        <v>-9.6045923119545407E-3</v>
      </c>
    </row>
    <row r="10" spans="1:23">
      <c r="A10" s="227"/>
      <c r="B10" s="115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2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3"/>
        <v>-1.0863341619585458E-2</v>
      </c>
      <c r="M10" s="46">
        <f t="shared" si="4"/>
        <v>1.2565132442222398</v>
      </c>
      <c r="R10" s="96">
        <v>1.2249359219030829</v>
      </c>
      <c r="U10" s="228">
        <v>1.2876936537322088</v>
      </c>
      <c r="V10" s="228">
        <v>1.2565132442222398</v>
      </c>
      <c r="W10" s="228">
        <f t="shared" si="5"/>
        <v>3.1180409509969031E-2</v>
      </c>
    </row>
    <row r="11" spans="1:23">
      <c r="A11" s="227"/>
      <c r="B11" s="115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2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3"/>
        <v>2.2048356346977688E-2</v>
      </c>
      <c r="M11" s="46">
        <f t="shared" si="4"/>
        <v>1.1347702063861964</v>
      </c>
      <c r="R11" s="96">
        <v>1.2307456539143451</v>
      </c>
      <c r="U11" s="228">
        <v>1.0822599395125794</v>
      </c>
      <c r="V11" s="228">
        <v>1.1347702063861964</v>
      </c>
      <c r="W11" s="228">
        <f t="shared" si="5"/>
        <v>-5.251026687361704E-2</v>
      </c>
    </row>
    <row r="12" spans="1:23">
      <c r="A12" s="227"/>
      <c r="B12" s="115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2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3"/>
        <v>9.4575953213651351E-3</v>
      </c>
      <c r="M12" s="46">
        <f t="shared" si="4"/>
        <v>1.2299127226441728</v>
      </c>
      <c r="R12" s="96">
        <v>1.2103559742904781</v>
      </c>
      <c r="U12" s="228">
        <v>1.2040288849029877</v>
      </c>
      <c r="V12" s="228">
        <v>1.2299127226441728</v>
      </c>
      <c r="W12" s="228">
        <f t="shared" si="5"/>
        <v>-2.5883837741185189E-2</v>
      </c>
    </row>
    <row r="13" spans="1:23">
      <c r="A13" s="227"/>
      <c r="B13" s="115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2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3"/>
        <v>-4.6472573361433997E-3</v>
      </c>
      <c r="M13" s="46">
        <f t="shared" si="4"/>
        <v>1.1282578895741959</v>
      </c>
      <c r="R13" s="96">
        <v>1.160289119971311</v>
      </c>
      <c r="U13" s="228">
        <v>1.1394058274933738</v>
      </c>
      <c r="V13" s="228">
        <v>1.1282578895741959</v>
      </c>
      <c r="W13" s="228">
        <f t="shared" si="5"/>
        <v>1.1147937919177897E-2</v>
      </c>
    </row>
    <row r="14" spans="1:23">
      <c r="A14" s="227"/>
      <c r="B14" s="115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2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3"/>
        <v>-9.3174597025392353E-4</v>
      </c>
      <c r="M14" s="46">
        <f t="shared" si="4"/>
        <v>1.1265819405524524</v>
      </c>
      <c r="R14" s="96">
        <v>1.1477332126405257</v>
      </c>
      <c r="U14" s="228">
        <v>1.1288083643692897</v>
      </c>
      <c r="V14" s="228">
        <v>1.1265819405524524</v>
      </c>
      <c r="W14" s="228">
        <f t="shared" si="5"/>
        <v>2.2264238168372419E-3</v>
      </c>
    </row>
    <row r="15" spans="1:23">
      <c r="A15" s="227"/>
      <c r="B15" s="115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2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3"/>
        <v>-3.8715270548879965E-3</v>
      </c>
      <c r="M15" s="46">
        <f t="shared" si="4"/>
        <v>1.3600211282758425</v>
      </c>
      <c r="R15" s="96">
        <v>1.3917546338319262</v>
      </c>
      <c r="U15" s="228">
        <v>1.3724341797459974</v>
      </c>
      <c r="V15" s="228">
        <v>1.3600211282758425</v>
      </c>
      <c r="W15" s="228">
        <f t="shared" si="5"/>
        <v>1.2413051470154812E-2</v>
      </c>
    </row>
    <row r="16" spans="1:23">
      <c r="A16" s="227"/>
      <c r="B16" s="115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2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3"/>
        <v>-5.519437947705208E-3</v>
      </c>
      <c r="M16" s="46">
        <f t="shared" si="4"/>
        <v>1.2589578973372593</v>
      </c>
      <c r="R16" s="96">
        <v>1.2944811308554196</v>
      </c>
      <c r="U16" s="228">
        <v>1.2745949402533499</v>
      </c>
      <c r="V16" s="228">
        <v>1.2589578973372593</v>
      </c>
      <c r="W16" s="228">
        <f t="shared" si="5"/>
        <v>1.5637042916090582E-2</v>
      </c>
    </row>
    <row r="17" spans="1:23">
      <c r="A17" s="227"/>
      <c r="B17" s="115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2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3"/>
        <v>-2.5040721913589595E-3</v>
      </c>
      <c r="M17" s="46">
        <f t="shared" si="4"/>
        <v>1.3469899724946248</v>
      </c>
      <c r="R17" s="96">
        <v>1.3325422113805159</v>
      </c>
      <c r="U17" s="228">
        <v>1.3549015043388999</v>
      </c>
      <c r="V17" s="228">
        <v>1.3469899724946248</v>
      </c>
      <c r="W17" s="228">
        <f t="shared" si="5"/>
        <v>7.911531844275066E-3</v>
      </c>
    </row>
    <row r="18" spans="1:23">
      <c r="A18" s="227"/>
      <c r="B18" s="115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2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3"/>
        <v>-6.3351124874432632E-3</v>
      </c>
      <c r="M18" s="46">
        <f t="shared" si="4"/>
        <v>1.5085991995926729</v>
      </c>
      <c r="R18" s="96">
        <v>1.4951308032546156</v>
      </c>
      <c r="U18" s="228">
        <v>1.5324772311806363</v>
      </c>
      <c r="V18" s="228">
        <v>1.5085991995926729</v>
      </c>
      <c r="W18" s="228">
        <f t="shared" si="5"/>
        <v>2.3878031587963422E-2</v>
      </c>
    </row>
    <row r="19" spans="1:23">
      <c r="A19" s="227"/>
      <c r="B19" s="115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2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3"/>
        <v>-1.8708375967650404E-3</v>
      </c>
      <c r="M19" s="46">
        <f t="shared" si="4"/>
        <v>1.7849391364357006</v>
      </c>
      <c r="R19" s="96">
        <v>1.7274190613321805</v>
      </c>
      <c r="U19" s="228">
        <v>1.7942349858774955</v>
      </c>
      <c r="V19" s="228">
        <v>1.7849391364357006</v>
      </c>
      <c r="W19" s="228">
        <f t="shared" si="5"/>
        <v>9.2958494417949566E-3</v>
      </c>
    </row>
    <row r="20" spans="1:23">
      <c r="A20" s="227"/>
      <c r="B20" s="115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2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3"/>
        <v>-1.4382329747636702E-3</v>
      </c>
      <c r="M20" s="46">
        <f t="shared" si="4"/>
        <v>1.8731452550225991</v>
      </c>
      <c r="R20" s="96">
        <v>1.9172322282278897</v>
      </c>
      <c r="U20" s="228">
        <v>1.8809772641959774</v>
      </c>
      <c r="V20" s="228">
        <v>1.8731452550225991</v>
      </c>
      <c r="W20" s="228">
        <f t="shared" si="5"/>
        <v>7.8320091733783403E-3</v>
      </c>
    </row>
    <row r="21" spans="1:23">
      <c r="A21" s="227"/>
      <c r="B21" s="115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2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3"/>
        <v>1.3664820265125471E-2</v>
      </c>
      <c r="M21" s="46">
        <f t="shared" si="4"/>
        <v>1.5887617950484907</v>
      </c>
      <c r="R21" s="96">
        <v>1.6567337881840336</v>
      </c>
      <c r="U21" s="228">
        <v>1.5325392370668134</v>
      </c>
      <c r="V21" s="228">
        <v>1.5887617950484907</v>
      </c>
      <c r="W21" s="228">
        <f t="shared" si="5"/>
        <v>-5.6222557981677301E-2</v>
      </c>
    </row>
    <row r="22" spans="1:23">
      <c r="A22" s="227"/>
      <c r="B22" s="115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2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3"/>
        <v>1.0487012592486418E-2</v>
      </c>
      <c r="M22" s="46">
        <f t="shared" si="4"/>
        <v>1.3895960913543242</v>
      </c>
      <c r="R22" s="96">
        <v>1.4129038327990269</v>
      </c>
      <c r="U22" s="228">
        <v>1.3550296855408983</v>
      </c>
      <c r="V22" s="228">
        <v>1.3895960913543242</v>
      </c>
      <c r="W22" s="228">
        <f t="shared" si="5"/>
        <v>-3.4566405813425849E-2</v>
      </c>
    </row>
    <row r="23" spans="1:23">
      <c r="A23" s="227"/>
      <c r="B23" s="115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2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3"/>
        <v>6.6753117413520524E-4</v>
      </c>
      <c r="M23" s="46">
        <f t="shared" si="4"/>
        <v>1.2670550378023464</v>
      </c>
      <c r="R23" s="96">
        <v>1.3044522547735196</v>
      </c>
      <c r="U23" s="228">
        <v>1.2651402374814109</v>
      </c>
      <c r="V23" s="228">
        <v>1.2670550378023464</v>
      </c>
      <c r="W23" s="228">
        <f t="shared" si="5"/>
        <v>-1.9148003209354947E-3</v>
      </c>
    </row>
    <row r="24" spans="1:23">
      <c r="A24" s="227"/>
      <c r="B24" s="115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2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3"/>
        <v>-3.3897625395271705E-3</v>
      </c>
      <c r="M24" s="46">
        <f t="shared" si="4"/>
        <v>1.2711930272299401</v>
      </c>
      <c r="R24" s="96">
        <v>1.2200846714349667</v>
      </c>
      <c r="U24" s="228">
        <v>1.2809479303114477</v>
      </c>
      <c r="V24" s="228">
        <v>1.2711930272299401</v>
      </c>
      <c r="W24" s="228">
        <f t="shared" si="5"/>
        <v>9.7549030815076154E-3</v>
      </c>
    </row>
    <row r="25" spans="1:23">
      <c r="A25" s="227"/>
      <c r="B25" s="115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2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3"/>
        <v>-2.5267506195335507E-3</v>
      </c>
      <c r="M25" s="46">
        <f t="shared" si="4"/>
        <v>1.197022375091193</v>
      </c>
      <c r="R25" s="96">
        <v>1.2264461389408234</v>
      </c>
      <c r="U25" s="228">
        <v>1.2036868429691137</v>
      </c>
      <c r="V25" s="228">
        <v>1.197022375091193</v>
      </c>
      <c r="W25" s="228">
        <f t="shared" si="5"/>
        <v>6.6644678779206323E-3</v>
      </c>
    </row>
    <row r="26" spans="1:23">
      <c r="A26" s="227"/>
      <c r="B26" s="115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2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3"/>
        <v>-8.9572175947129282E-3</v>
      </c>
      <c r="M26" s="46">
        <f t="shared" si="4"/>
        <v>1.1554016320162659</v>
      </c>
      <c r="R26" s="96">
        <v>1.2239571504412392</v>
      </c>
      <c r="U26" s="228">
        <v>1.1778463105364256</v>
      </c>
      <c r="V26" s="228">
        <v>1.1554016320162659</v>
      </c>
      <c r="W26" s="228">
        <f t="shared" si="5"/>
        <v>2.2444678520159744E-2</v>
      </c>
    </row>
    <row r="27" spans="1:23">
      <c r="A27" s="227"/>
      <c r="B27" s="115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2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3"/>
        <v>-1.0975101368662366E-2</v>
      </c>
      <c r="M27" s="46">
        <f t="shared" si="4"/>
        <v>1.1988672881329989</v>
      </c>
      <c r="R27" s="96">
        <v>1.2013271643716867</v>
      </c>
      <c r="U27" s="228">
        <v>1.2276781209952243</v>
      </c>
      <c r="V27" s="228">
        <v>1.1988672881329989</v>
      </c>
      <c r="W27" s="228">
        <f t="shared" si="5"/>
        <v>2.8810832862225411E-2</v>
      </c>
    </row>
    <row r="28" spans="1:23">
      <c r="A28" s="227"/>
      <c r="B28" s="115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2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3"/>
        <v>-1.3420730217277854E-2</v>
      </c>
      <c r="M28" s="46">
        <f t="shared" si="4"/>
        <v>1.1984242817274016</v>
      </c>
      <c r="R28" s="96">
        <v>1.1657640809224212</v>
      </c>
      <c r="U28" s="228">
        <v>1.2337904188867286</v>
      </c>
      <c r="V28" s="228">
        <v>1.1984242817274016</v>
      </c>
      <c r="W28" s="228">
        <f t="shared" si="5"/>
        <v>3.5366137159327016E-2</v>
      </c>
    </row>
    <row r="29" spans="1:23">
      <c r="A29" s="227"/>
      <c r="B29" s="115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2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3"/>
        <v>-1.6011166090930132E-2</v>
      </c>
      <c r="M29" s="46">
        <f t="shared" si="4"/>
        <v>1.2842749914637941</v>
      </c>
      <c r="R29" s="96">
        <v>1.1268160798739266</v>
      </c>
      <c r="U29" s="228">
        <v>1.3316675896852508</v>
      </c>
      <c r="V29" s="228">
        <v>1.2842749914637941</v>
      </c>
      <c r="W29" s="228">
        <f t="shared" si="5"/>
        <v>4.7392598221456694E-2</v>
      </c>
    </row>
    <row r="30" spans="1:23">
      <c r="A30" s="227"/>
      <c r="B30" s="115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2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3"/>
        <v>-2.4457507030220919E-2</v>
      </c>
      <c r="M30" s="46">
        <f t="shared" si="4"/>
        <v>1.3764177783608909</v>
      </c>
      <c r="R30" s="96">
        <v>1.275917166649571</v>
      </c>
      <c r="U30" s="228">
        <v>1.454652389950233</v>
      </c>
      <c r="V30" s="228">
        <v>1.3764177783608909</v>
      </c>
      <c r="W30" s="228">
        <f t="shared" si="5"/>
        <v>7.8234611589342196E-2</v>
      </c>
    </row>
    <row r="31" spans="1:23">
      <c r="A31" s="227"/>
      <c r="B31" s="115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2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3"/>
        <v>-2.6794862097896971E-2</v>
      </c>
      <c r="M31" s="46">
        <f t="shared" si="4"/>
        <v>1.3420042865448811</v>
      </c>
      <c r="R31" s="96">
        <v>1.2896054889174027</v>
      </c>
      <c r="U31" s="228">
        <v>1.426049939233468</v>
      </c>
      <c r="V31" s="228">
        <v>1.3420042865448811</v>
      </c>
      <c r="W31" s="228">
        <f t="shared" si="5"/>
        <v>8.404565268858688E-2</v>
      </c>
    </row>
    <row r="32" spans="1:23">
      <c r="A32" s="227"/>
      <c r="B32" s="115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2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3"/>
        <v>-2.2630841203329359E-2</v>
      </c>
      <c r="M32" s="46">
        <f t="shared" si="4"/>
        <v>1.4010030672839906</v>
      </c>
      <c r="R32" s="96">
        <v>1.4187986131693633</v>
      </c>
      <c r="U32" s="228">
        <v>1.4777284838845262</v>
      </c>
      <c r="V32" s="228">
        <v>1.4010030672839906</v>
      </c>
      <c r="W32" s="228">
        <f t="shared" si="5"/>
        <v>7.6725416600535556E-2</v>
      </c>
    </row>
    <row r="33" spans="1:23">
      <c r="A33" s="227"/>
      <c r="B33" s="115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2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3"/>
        <v>-1.2018279149600464E-2</v>
      </c>
      <c r="M33" s="46">
        <f t="shared" si="4"/>
        <v>1.4385077115264304</v>
      </c>
      <c r="R33" s="96">
        <v>1.4374725105129125</v>
      </c>
      <c r="U33" s="228">
        <v>1.4811190347969623</v>
      </c>
      <c r="V33" s="228">
        <v>1.4385077115264304</v>
      </c>
      <c r="W33" s="228">
        <f t="shared" si="5"/>
        <v>4.2611323270531853E-2</v>
      </c>
    </row>
    <row r="34" spans="1:23">
      <c r="A34" s="227"/>
      <c r="B34" s="115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2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3"/>
        <v>-9.5071791917723109E-4</v>
      </c>
      <c r="M34" s="46">
        <f t="shared" si="4"/>
        <v>1.3969160983308053</v>
      </c>
      <c r="R34" s="96">
        <v>1.3868671836550772</v>
      </c>
      <c r="U34" s="228">
        <v>1.4000660168130183</v>
      </c>
      <c r="V34" s="228">
        <v>1.3969160983308053</v>
      </c>
      <c r="W34" s="228">
        <f t="shared" si="5"/>
        <v>3.1499184822130211E-3</v>
      </c>
    </row>
    <row r="35" spans="1:23">
      <c r="A35" s="227"/>
      <c r="B35" s="115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2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3"/>
        <v>-8.1987678826398597E-3</v>
      </c>
      <c r="M35" s="46">
        <f t="shared" si="4"/>
        <v>1.5561550182308985</v>
      </c>
      <c r="R35" s="96">
        <v>1.5270397228627821</v>
      </c>
      <c r="U35" s="228">
        <v>1.5885059890164208</v>
      </c>
      <c r="V35" s="228">
        <v>1.5561550182308985</v>
      </c>
      <c r="W35" s="228">
        <f t="shared" si="5"/>
        <v>3.2350970785522293E-2</v>
      </c>
    </row>
    <row r="36" spans="1:23">
      <c r="A36" s="227"/>
      <c r="B36" s="115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2"/>
        <v>1.9642787634089096</v>
      </c>
      <c r="J36" s="53">
        <f t="shared" ref="J36:J70" si="6">F36/D36</f>
        <v>4.2216011600798402E-2</v>
      </c>
      <c r="K36" s="53">
        <f t="shared" ref="K36:K70" si="7">G36/E36</f>
        <v>4.2502960394829412E-2</v>
      </c>
      <c r="L36" s="53">
        <f t="shared" si="3"/>
        <v>-2.8694879403100976E-4</v>
      </c>
      <c r="M36" s="46">
        <f t="shared" si="4"/>
        <v>1.9631963570745665</v>
      </c>
      <c r="R36" s="96">
        <v>1.8281348928877246</v>
      </c>
      <c r="U36" s="228">
        <v>1.9648301124018122</v>
      </c>
      <c r="V36" s="228">
        <v>1.9631963570745665</v>
      </c>
      <c r="W36" s="228">
        <f t="shared" si="5"/>
        <v>1.633755327245634E-3</v>
      </c>
    </row>
    <row r="37" spans="1:23">
      <c r="A37" s="227"/>
      <c r="B37" s="115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2"/>
        <v>2.0130541568696225</v>
      </c>
      <c r="J37" s="53">
        <f t="shared" si="6"/>
        <v>5.6586410406740971E-2</v>
      </c>
      <c r="K37" s="53">
        <f t="shared" si="7"/>
        <v>5.1864904389011521E-2</v>
      </c>
      <c r="L37" s="53">
        <f t="shared" si="3"/>
        <v>4.7215060177294502E-3</v>
      </c>
      <c r="M37" s="46">
        <f t="shared" si="4"/>
        <v>2.0322958999019956</v>
      </c>
      <c r="R37" s="96">
        <v>2.0558491650107831</v>
      </c>
      <c r="U37" s="228">
        <v>2.0035861738690657</v>
      </c>
      <c r="V37" s="228">
        <v>2.0322958999019956</v>
      </c>
      <c r="W37" s="228">
        <f t="shared" si="5"/>
        <v>-2.8709726032929872E-2</v>
      </c>
    </row>
    <row r="38" spans="1:23">
      <c r="A38" s="227"/>
      <c r="B38" s="115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2"/>
        <v>2.0242195761342954</v>
      </c>
      <c r="J38" s="53">
        <f t="shared" si="6"/>
        <v>4.3130909226600754E-2</v>
      </c>
      <c r="K38" s="53">
        <f t="shared" si="7"/>
        <v>4.5591621859136865E-2</v>
      </c>
      <c r="L38" s="53">
        <f t="shared" si="3"/>
        <v>-2.4607126325361106E-3</v>
      </c>
      <c r="M38" s="46">
        <f t="shared" si="4"/>
        <v>2.0142552994021101</v>
      </c>
      <c r="R38" s="96">
        <v>1.9799696806276981</v>
      </c>
      <c r="U38" s="228">
        <v>2.0291664548815636</v>
      </c>
      <c r="V38" s="228">
        <v>2.0142552994021101</v>
      </c>
      <c r="W38" s="228">
        <f t="shared" si="5"/>
        <v>1.4911155479453431E-2</v>
      </c>
    </row>
    <row r="39" spans="1:23">
      <c r="A39" s="227"/>
      <c r="B39" s="115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2"/>
        <v>2.2549518133345079</v>
      </c>
      <c r="J39" s="53">
        <f t="shared" si="6"/>
        <v>4.0083809838496201E-2</v>
      </c>
      <c r="K39" s="53">
        <f t="shared" si="7"/>
        <v>3.1280092081572827E-2</v>
      </c>
      <c r="L39" s="53">
        <f t="shared" si="3"/>
        <v>8.8037177569233738E-3</v>
      </c>
      <c r="M39" s="46">
        <f t="shared" si="4"/>
        <v>2.3018619223786621</v>
      </c>
      <c r="R39" s="96">
        <v>2.4202205314314336</v>
      </c>
      <c r="U39" s="228">
        <v>2.2345726113554076</v>
      </c>
      <c r="V39" s="228">
        <v>2.3018619223786621</v>
      </c>
      <c r="W39" s="228">
        <f t="shared" si="5"/>
        <v>-6.7289311023254417E-2</v>
      </c>
    </row>
    <row r="40" spans="1:23">
      <c r="A40" s="227"/>
      <c r="B40" s="115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2"/>
        <v>2.8290916221817</v>
      </c>
      <c r="J40" s="53">
        <f t="shared" si="6"/>
        <v>4.5404252580529374E-2</v>
      </c>
      <c r="K40" s="53">
        <f t="shared" si="7"/>
        <v>2.8143414889964882E-2</v>
      </c>
      <c r="L40" s="53">
        <f t="shared" si="3"/>
        <v>1.7260837690564492E-2</v>
      </c>
      <c r="M40" s="46">
        <f t="shared" si="4"/>
        <v>2.9845348535381424</v>
      </c>
      <c r="R40" s="96">
        <v>2.967331073819806</v>
      </c>
      <c r="U40" s="228">
        <v>2.7770087218355486</v>
      </c>
      <c r="V40" s="228">
        <v>2.9845348535381424</v>
      </c>
      <c r="W40" s="228">
        <f t="shared" si="5"/>
        <v>-0.20752613170259382</v>
      </c>
    </row>
    <row r="41" spans="1:23">
      <c r="A41" s="227"/>
      <c r="B41" s="115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2"/>
        <v>3.295570022553191</v>
      </c>
      <c r="J41" s="53">
        <f t="shared" si="6"/>
        <v>4.1467194137842792E-2</v>
      </c>
      <c r="K41" s="53">
        <f t="shared" si="7"/>
        <v>2.3037103157229528E-2</v>
      </c>
      <c r="L41" s="53">
        <f t="shared" si="3"/>
        <v>1.8430090980613264E-2</v>
      </c>
      <c r="M41" s="46">
        <f t="shared" si="4"/>
        <v>3.5217995559360014</v>
      </c>
      <c r="R41" s="96">
        <v>3.2699524789726095</v>
      </c>
      <c r="U41" s="228">
        <v>3.2313331090691455</v>
      </c>
      <c r="V41" s="228">
        <v>3.5217995559360014</v>
      </c>
      <c r="W41" s="228">
        <f t="shared" si="5"/>
        <v>-0.29046644686685585</v>
      </c>
    </row>
    <row r="42" spans="1:23">
      <c r="A42" s="227"/>
      <c r="B42" s="115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2"/>
        <v>2.4276563591299607</v>
      </c>
      <c r="J42" s="53">
        <f t="shared" si="6"/>
        <v>4.0451527195354935E-2</v>
      </c>
      <c r="K42" s="53">
        <f t="shared" si="7"/>
        <v>3.7049565795823095E-2</v>
      </c>
      <c r="L42" s="53">
        <f t="shared" si="3"/>
        <v>3.4019613995318401E-3</v>
      </c>
      <c r="M42" s="46">
        <f t="shared" si="4"/>
        <v>2.4484115048298509</v>
      </c>
      <c r="R42" s="96">
        <v>2.4372614253776974</v>
      </c>
      <c r="U42" s="228">
        <v>2.419179374906129</v>
      </c>
      <c r="V42" s="228">
        <v>2.4484115048298509</v>
      </c>
      <c r="W42" s="228">
        <f t="shared" si="5"/>
        <v>-2.9232129923721928E-2</v>
      </c>
    </row>
    <row r="43" spans="1:23">
      <c r="A43" s="227"/>
      <c r="B43" s="115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2"/>
        <v>2.9581434699333959</v>
      </c>
      <c r="J43" s="53">
        <f t="shared" si="6"/>
        <v>3.4119033025209251E-2</v>
      </c>
      <c r="K43" s="53">
        <f t="shared" si="7"/>
        <v>1.9911255097347879E-2</v>
      </c>
      <c r="L43" s="53">
        <f t="shared" si="3"/>
        <v>1.4207777927861372E-2</v>
      </c>
      <c r="M43" s="46">
        <f t="shared" si="4"/>
        <v>3.0926924572718568</v>
      </c>
      <c r="R43" s="96">
        <v>3.3169570216684852</v>
      </c>
      <c r="U43" s="228">
        <v>2.9146380166116161</v>
      </c>
      <c r="V43" s="228">
        <v>3.0926924572718568</v>
      </c>
      <c r="W43" s="228">
        <f t="shared" si="5"/>
        <v>-0.17805444066024068</v>
      </c>
    </row>
    <row r="44" spans="1:23">
      <c r="A44" s="227"/>
      <c r="B44" s="115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2"/>
        <v>6.8742281345848166</v>
      </c>
      <c r="J44" s="53">
        <f t="shared" si="6"/>
        <v>1.5675912108334938E-2</v>
      </c>
      <c r="K44" s="53">
        <f t="shared" si="7"/>
        <v>8.8459668829908109E-3</v>
      </c>
      <c r="L44" s="53">
        <f t="shared" si="3"/>
        <v>6.8299452253441275E-3</v>
      </c>
      <c r="M44" s="46">
        <f t="shared" si="4"/>
        <v>7.2338875217729575</v>
      </c>
      <c r="R44" s="96">
        <v>7.8237899692296313</v>
      </c>
      <c r="U44" s="228">
        <v>6.8245094479027779</v>
      </c>
      <c r="V44" s="228">
        <v>7.2338875217729575</v>
      </c>
      <c r="W44" s="228">
        <f t="shared" si="5"/>
        <v>-0.40937807387017955</v>
      </c>
    </row>
    <row r="45" spans="1:23" ht="13.5" thickBot="1">
      <c r="A45" s="227"/>
      <c r="B45" s="132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2"/>
        <v>13.557140076912512</v>
      </c>
      <c r="J45" s="53">
        <f t="shared" si="6"/>
        <v>8.0819249046177009E-3</v>
      </c>
      <c r="K45" s="53">
        <f t="shared" si="7"/>
        <v>4.7138017821247106E-3</v>
      </c>
      <c r="L45" s="53">
        <f t="shared" si="3"/>
        <v>3.3681231224929904E-3</v>
      </c>
      <c r="M45" s="46">
        <f t="shared" si="4"/>
        <v>14.230270828759314</v>
      </c>
      <c r="R45" s="96">
        <v>13.868958821448906</v>
      </c>
      <c r="U45" s="228">
        <v>13.509837340376647</v>
      </c>
      <c r="V45" s="228">
        <v>14.230270828759314</v>
      </c>
      <c r="W45" s="228">
        <f t="shared" si="5"/>
        <v>-0.72043348838266752</v>
      </c>
    </row>
    <row r="46" spans="1:23">
      <c r="A46" s="116" t="s">
        <v>81</v>
      </c>
      <c r="B46" s="116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2"/>
        <v>28.018899561728933</v>
      </c>
      <c r="J46" s="53">
        <f t="shared" si="6"/>
        <v>3.4788328379193852E-3</v>
      </c>
      <c r="K46" s="53">
        <f t="shared" si="7"/>
        <v>2.6691676627541069E-3</v>
      </c>
      <c r="L46" s="53">
        <f t="shared" si="3"/>
        <v>8.0966517516527833E-4</v>
      </c>
      <c r="M46" s="46">
        <f t="shared" si="4"/>
        <v>28.677623530558023</v>
      </c>
      <c r="O46" s="257" t="s">
        <v>136</v>
      </c>
      <c r="P46" s="52"/>
      <c r="Q46" s="257" t="s">
        <v>137</v>
      </c>
      <c r="R46" s="96">
        <v>30.678264677369455</v>
      </c>
      <c r="U46" s="228">
        <v>27.995929598122039</v>
      </c>
      <c r="V46" s="228">
        <v>28.677623530558023</v>
      </c>
      <c r="W46" s="228">
        <f t="shared" si="5"/>
        <v>-0.68169393243598364</v>
      </c>
    </row>
    <row r="47" spans="1:23">
      <c r="A47" s="27"/>
      <c r="B47" s="116">
        <v>1991</v>
      </c>
      <c r="C47" s="46">
        <f>'Anual_1900-2000 (ref1985e2000)'!L21</f>
        <v>5.1668169466449356</v>
      </c>
      <c r="D47" s="46">
        <f>'Anual_1900-2000 (ref1985e2000)'!B21</f>
        <v>5.8063700848577797</v>
      </c>
      <c r="E47" s="46">
        <f>'Anual_1900-2000 (ref1985e2000)'!C21</f>
        <v>5.3443606296967596</v>
      </c>
      <c r="F47" s="46">
        <f>'Anual_1900-2000 (ref1985e2000)'!G5/'Anual_1900-2000 (ref1985e2000)'!B5</f>
        <v>8.677605337920824E-2</v>
      </c>
      <c r="G47" s="46">
        <f>'Anual_1900-2000 (ref1985e2000)'!H5/'Anual_1900-2000 (ref1985e2000)'!B5</f>
        <v>7.9145208797401584E-2</v>
      </c>
      <c r="H47" s="46">
        <f>'Anual_1900-2000 (ref1985e2000)'!I5/'Anual_1900-2000 (ref1985e2000)'!B5</f>
        <v>0.99237607998692379</v>
      </c>
      <c r="I47" s="53">
        <f t="shared" si="2"/>
        <v>5.1274255475215078</v>
      </c>
      <c r="J47" s="53">
        <f t="shared" si="6"/>
        <v>1.4944974590150279E-2</v>
      </c>
      <c r="K47" s="53">
        <f t="shared" si="7"/>
        <v>1.4809107072157348E-2</v>
      </c>
      <c r="L47" s="53">
        <f t="shared" si="3"/>
        <v>1.3586751799293112E-4</v>
      </c>
      <c r="M47" s="46">
        <f t="shared" si="4"/>
        <v>5.1310275421683791</v>
      </c>
      <c r="O47" s="46">
        <f>'Anual_1900-2000 (ref1985e2000)'!J21</f>
        <v>5.1308992205187085</v>
      </c>
      <c r="Q47" s="318">
        <f t="shared" ref="Q47:Q71" si="8">O47-M47</f>
        <v>-1.2832164967058191E-4</v>
      </c>
      <c r="R47" s="96">
        <v>5.3315296932903751</v>
      </c>
      <c r="U47" s="228">
        <v>5.1267235449270432</v>
      </c>
      <c r="V47" s="228">
        <v>5.1310275421683791</v>
      </c>
      <c r="W47" s="228">
        <f t="shared" si="5"/>
        <v>-4.3039972413358996E-3</v>
      </c>
    </row>
    <row r="48" spans="1:23">
      <c r="A48" s="27"/>
      <c r="B48" s="116">
        <v>1992</v>
      </c>
      <c r="C48" s="46">
        <f>'Anual_1900-2000 (ref1985e2000)'!L22</f>
        <v>10.690076313405617</v>
      </c>
      <c r="D48" s="46">
        <f>'Anual_1900-2000 (ref1985e2000)'!B22</f>
        <v>11.42626686207406</v>
      </c>
      <c r="E48" s="46">
        <f>'Anual_1900-2000 (ref1985e2000)'!C22</f>
        <v>10.776599636288788</v>
      </c>
      <c r="F48" s="46">
        <f>'Anual_1900-2000 (ref1985e2000)'!G6/'Anual_1900-2000 (ref1985e2000)'!B6</f>
        <v>0.10868313400759154</v>
      </c>
      <c r="G48" s="46">
        <f>'Anual_1900-2000 (ref1985e2000)'!H6/'Anual_1900-2000 (ref1985e2000)'!B6</f>
        <v>8.3850591254966286E-2</v>
      </c>
      <c r="H48" s="46">
        <f>'Anual_1900-2000 (ref1985e2000)'!I6/'Anual_1900-2000 (ref1985e2000)'!B6</f>
        <v>0.97516735909895391</v>
      </c>
      <c r="I48" s="53">
        <f t="shared" si="2"/>
        <v>10.424613487110037</v>
      </c>
      <c r="J48" s="53">
        <f t="shared" si="6"/>
        <v>9.5116922543032317E-3</v>
      </c>
      <c r="K48" s="53">
        <f t="shared" si="7"/>
        <v>7.7808023017400035E-3</v>
      </c>
      <c r="L48" s="53">
        <f t="shared" si="3"/>
        <v>1.7308899525632282E-3</v>
      </c>
      <c r="M48" s="46">
        <f t="shared" si="4"/>
        <v>10.621140114190567</v>
      </c>
      <c r="O48" s="46">
        <f>'Anual_1900-2000 (ref1985e2000)'!J22</f>
        <v>10.62107123210197</v>
      </c>
      <c r="Q48" s="318">
        <f t="shared" si="8"/>
        <v>-6.8882088596566859E-5</v>
      </c>
      <c r="R48" s="96">
        <v>11.011219193869758</v>
      </c>
      <c r="U48" s="228">
        <v>10.406110141427028</v>
      </c>
      <c r="V48" s="228">
        <v>10.621140114190567</v>
      </c>
      <c r="W48" s="228">
        <f t="shared" si="5"/>
        <v>-0.21502997276353852</v>
      </c>
    </row>
    <row r="49" spans="1:23">
      <c r="A49" s="27"/>
      <c r="B49" s="116">
        <v>1993</v>
      </c>
      <c r="C49" s="46">
        <f>'Anual_1900-2000 (ref1985e2000)'!L23</f>
        <v>20.96148828144355</v>
      </c>
      <c r="D49" s="46">
        <f>'Anual_1900-2000 (ref1985e2000)'!B23</f>
        <v>19.031375476314299</v>
      </c>
      <c r="E49" s="46">
        <f>'Anual_1900-2000 (ref1985e2000)'!C23</f>
        <v>18.819365660640202</v>
      </c>
      <c r="F49" s="46">
        <f>'Anual_1900-2000 (ref1985e2000)'!G7/'Anual_1900-2000 (ref1985e2000)'!B7</f>
        <v>0.10503271539985592</v>
      </c>
      <c r="G49" s="46">
        <f>'Anual_1900-2000 (ref1985e2000)'!H7/'Anual_1900-2000 (ref1985e2000)'!B7</f>
        <v>9.0960486458298712E-2</v>
      </c>
      <c r="H49" s="46">
        <f>'Anual_1900-2000 (ref1985e2000)'!I7/'Anual_1900-2000 (ref1985e2000)'!B7</f>
        <v>0.98592779685353515</v>
      </c>
      <c r="I49" s="53">
        <f t="shared" si="2"/>
        <v>20.666513960094836</v>
      </c>
      <c r="J49" s="53">
        <f t="shared" si="6"/>
        <v>5.5189240278809854E-3</v>
      </c>
      <c r="K49" s="53">
        <f t="shared" si="7"/>
        <v>4.8333449755183933E-3</v>
      </c>
      <c r="L49" s="53">
        <f t="shared" si="3"/>
        <v>6.8557905236259209E-4</v>
      </c>
      <c r="M49" s="46">
        <f t="shared" si="4"/>
        <v>20.967837665709581</v>
      </c>
      <c r="O49" s="46">
        <f>'Anual_1900-2000 (ref1985e2000)'!J23</f>
        <v>20.967839939882623</v>
      </c>
      <c r="Q49" s="318">
        <f t="shared" si="8"/>
        <v>2.274173041882932E-6</v>
      </c>
      <c r="R49" s="96">
        <v>22.049485536623287</v>
      </c>
      <c r="U49" s="228">
        <v>20.652143202822735</v>
      </c>
      <c r="V49" s="228">
        <v>20.967837665709581</v>
      </c>
      <c r="W49" s="228">
        <f t="shared" si="5"/>
        <v>-0.31569446288684588</v>
      </c>
    </row>
    <row r="50" spans="1:23">
      <c r="A50" s="27"/>
      <c r="B50" s="134">
        <v>1994</v>
      </c>
      <c r="C50" s="46">
        <f>'Anual_1900-2000 (ref1985e2000)'!L24</f>
        <v>23.401688121744463</v>
      </c>
      <c r="D50" s="46">
        <f>'Anual_1900-2000 (ref1985e2000)'!B24</f>
        <v>21.571768666762537</v>
      </c>
      <c r="E50" s="46">
        <f>'Anual_1900-2000 (ref1985e2000)'!C24</f>
        <v>20.73193660347232</v>
      </c>
      <c r="F50" s="46">
        <f>'Anual_1900-2000 (ref1985e2000)'!G8/'Anual_1900-2000 (ref1985e2000)'!B8</f>
        <v>9.5130764270200396E-2</v>
      </c>
      <c r="G50" s="46">
        <f>'Anual_1900-2000 (ref1985e2000)'!H8/'Anual_1900-2000 (ref1985e2000)'!B8</f>
        <v>9.1616833690822339E-2</v>
      </c>
      <c r="H50" s="46">
        <f>'Anual_1900-2000 (ref1985e2000)'!I8/'Anual_1900-2000 (ref1985e2000)'!B8</f>
        <v>0.9964860694206219</v>
      </c>
      <c r="I50" s="53">
        <f t="shared" si="2"/>
        <v>23.319456214244397</v>
      </c>
      <c r="J50" s="53">
        <f t="shared" si="6"/>
        <v>4.4099659021829057E-3</v>
      </c>
      <c r="K50" s="53">
        <f t="shared" si="7"/>
        <v>4.4191160451203457E-3</v>
      </c>
      <c r="L50" s="53">
        <f t="shared" si="3"/>
        <v>-9.1501429374399659E-6</v>
      </c>
      <c r="M50" s="46">
        <f t="shared" si="4"/>
        <v>23.314463916266401</v>
      </c>
      <c r="O50" s="46">
        <f>'Anual_1900-2000 (ref1985e2000)'!J24</f>
        <v>23.314463274215104</v>
      </c>
      <c r="Q50" s="318">
        <f t="shared" si="8"/>
        <v>-6.420512974614212E-7</v>
      </c>
      <c r="R50" s="96">
        <v>27.360925620499721</v>
      </c>
      <c r="U50" s="228">
        <v>23.319670343035689</v>
      </c>
      <c r="V50" s="228">
        <v>23.314463916266401</v>
      </c>
      <c r="W50" s="228">
        <f t="shared" si="5"/>
        <v>5.2064267692877308E-3</v>
      </c>
    </row>
    <row r="51" spans="1:23">
      <c r="A51" s="117" t="s">
        <v>82</v>
      </c>
      <c r="B51" s="117">
        <v>1995</v>
      </c>
      <c r="C51" s="46">
        <f>'Anual_1900-2000 (ref1985e2000)'!L25</f>
        <v>1.7754740179458324</v>
      </c>
      <c r="D51" s="46">
        <f>'Anual_1900-2000 (ref1985e2000)'!B25</f>
        <v>1.5337645307195644</v>
      </c>
      <c r="E51" s="46">
        <f>'Anual_1900-2000 (ref1985e2000)'!C25</f>
        <v>1.4664908779822494</v>
      </c>
      <c r="F51" s="46">
        <f>'Anual_1900-2000 (ref1985e2000)'!G9/'Anual_1900-2000 (ref1985e2000)'!B9</f>
        <v>7.724746253516665E-2</v>
      </c>
      <c r="G51" s="46">
        <f>'Anual_1900-2000 (ref1985e2000)'!H9/'Anual_1900-2000 (ref1985e2000)'!B9</f>
        <v>9.4885266034837157E-2</v>
      </c>
      <c r="H51" s="46">
        <f>'Anual_1900-2000 (ref1985e2000)'!I9/'Anual_1900-2000 (ref1985e2000)'!B9</f>
        <v>1.0176378034996705</v>
      </c>
      <c r="I51" s="53">
        <f t="shared" si="2"/>
        <v>1.8067894797931314</v>
      </c>
      <c r="J51" s="53">
        <f t="shared" si="6"/>
        <v>5.0364616593999642E-2</v>
      </c>
      <c r="K51" s="53">
        <f t="shared" si="7"/>
        <v>6.4702254517525648E-2</v>
      </c>
      <c r="L51" s="53">
        <f t="shared" si="3"/>
        <v>-1.4337637923526006E-2</v>
      </c>
      <c r="M51" s="46">
        <f t="shared" si="4"/>
        <v>1.7619374183147651</v>
      </c>
      <c r="O51" s="46">
        <f>'Anual_1900-2000 (ref1985e2000)'!J25</f>
        <v>1.7619374183147651</v>
      </c>
      <c r="Q51" s="318">
        <f t="shared" si="8"/>
        <v>0</v>
      </c>
      <c r="R51" s="96">
        <v>1.8216200992337623</v>
      </c>
      <c r="U51" s="228">
        <v>1.8322455834050666</v>
      </c>
      <c r="V51" s="228">
        <v>1.7619374183147651</v>
      </c>
      <c r="W51" s="228">
        <f t="shared" si="5"/>
        <v>7.0308165090301467E-2</v>
      </c>
    </row>
    <row r="52" spans="1:23" ht="13.5" thickBot="1">
      <c r="B52" s="133">
        <v>1996</v>
      </c>
      <c r="C52" s="46">
        <f>'Anual_1900-2000 (ref1985e2000)'!L26</f>
        <v>1.1741342505699579</v>
      </c>
      <c r="D52" s="46">
        <f>'Anual_1900-2000 (ref1985e2000)'!B26</f>
        <v>1.0835342435636763</v>
      </c>
      <c r="E52" s="46">
        <f>'Anual_1900-2000 (ref1985e2000)'!C26</f>
        <v>1.0726136284975269</v>
      </c>
      <c r="F52" s="46">
        <f>'Anual_1900-2000 (ref1985e2000)'!G10/'Anual_1900-2000 (ref1985e2000)'!B10</f>
        <v>6.9881954735120308E-2</v>
      </c>
      <c r="G52" s="46">
        <f>'Anual_1900-2000 (ref1985e2000)'!H10/'Anual_1900-2000 (ref1985e2000)'!B10</f>
        <v>8.898673144291494E-2</v>
      </c>
      <c r="H52" s="46">
        <f>'Anual_1900-2000 (ref1985e2000)'!I10/'Anual_1900-2000 (ref1985e2000)'!B10</f>
        <v>1.0191047767077948</v>
      </c>
      <c r="I52" s="53">
        <f t="shared" si="2"/>
        <v>1.1965658232520708</v>
      </c>
      <c r="J52" s="53">
        <f t="shared" si="6"/>
        <v>6.4494458897102258E-2</v>
      </c>
      <c r="K52" s="53">
        <f t="shared" si="7"/>
        <v>8.2962521712094867E-2</v>
      </c>
      <c r="L52" s="53">
        <f t="shared" si="3"/>
        <v>-1.8468062814992608E-2</v>
      </c>
      <c r="M52" s="46">
        <f t="shared" si="4"/>
        <v>1.1711701863893198</v>
      </c>
      <c r="O52" s="46">
        <f>'Anual_1900-2000 (ref1985e2000)'!J26</f>
        <v>1.1711701863893196</v>
      </c>
      <c r="Q52" s="318">
        <f t="shared" si="8"/>
        <v>0</v>
      </c>
      <c r="R52" s="96">
        <v>1.1940510554319226</v>
      </c>
      <c r="U52" s="228">
        <v>1.218249808344831</v>
      </c>
      <c r="V52" s="228">
        <v>1.1711701863893198</v>
      </c>
      <c r="W52" s="228">
        <f t="shared" si="5"/>
        <v>4.7079621955511186E-2</v>
      </c>
    </row>
    <row r="53" spans="1:23">
      <c r="A53" s="118" t="s">
        <v>80</v>
      </c>
      <c r="B53" s="118">
        <v>1997</v>
      </c>
      <c r="C53" s="46">
        <f>'Trimestral_1996-2018 (ref2010)'!L33</f>
        <v>1.077290234100478</v>
      </c>
      <c r="D53" s="46">
        <f>'Trimestral_1996-2018 (ref2010)'!B33</f>
        <v>1.041086984787414</v>
      </c>
      <c r="E53" s="46">
        <f>'Trimestral_1996-2018 (ref2010)'!C33</f>
        <v>1.0470022617443846</v>
      </c>
      <c r="F53" s="46">
        <f>'Trimestral_1996-2018 (ref2010)'!F5/'Trimestral_1996-2018 (ref2010)'!B5</f>
        <v>6.9836495772864715E-2</v>
      </c>
      <c r="G53" s="46">
        <f>'Trimestral_1996-2018 (ref2010)'!G5/'Trimestral_1996-2018 (ref2010)'!B5</f>
        <v>9.5925596860506501E-2</v>
      </c>
      <c r="H53" s="46">
        <f>'Trimestral_1996-2018 (ref2010)'!H5/'Trimestral_1996-2018 (ref2010)'!B5</f>
        <v>1.0396782561724649</v>
      </c>
      <c r="I53" s="53">
        <f t="shared" si="2"/>
        <v>1.1200352319812115</v>
      </c>
      <c r="J53" s="53">
        <f t="shared" si="6"/>
        <v>6.7080365803559694E-2</v>
      </c>
      <c r="K53" s="53">
        <f t="shared" si="7"/>
        <v>9.1619283324839471E-2</v>
      </c>
      <c r="L53" s="53">
        <f t="shared" si="3"/>
        <v>-2.4538917521279777E-2</v>
      </c>
      <c r="M53" s="46">
        <f t="shared" si="4"/>
        <v>1.091189063978202</v>
      </c>
      <c r="O53" s="46">
        <f>'Trimestral_1996-2018 (ref2010)'!J33</f>
        <v>1.0788650583244035</v>
      </c>
      <c r="Q53" s="320">
        <f t="shared" si="8"/>
        <v>-1.2324005653798542E-2</v>
      </c>
      <c r="R53" s="96">
        <v>1.0791978922125716</v>
      </c>
      <c r="U53" s="228">
        <v>1.1464707681822832</v>
      </c>
      <c r="V53" s="228">
        <v>1.091189063978202</v>
      </c>
      <c r="W53" s="228">
        <f t="shared" si="5"/>
        <v>5.5281704204081183E-2</v>
      </c>
    </row>
    <row r="54" spans="1:23">
      <c r="B54" s="118">
        <v>1998</v>
      </c>
      <c r="C54" s="46">
        <f>'Trimestral_1996-2018 (ref2010)'!L34</f>
        <v>1.0492436158675287</v>
      </c>
      <c r="D54" s="46">
        <f>'Trimestral_1996-2018 (ref2010)'!B34</f>
        <v>1.0102678571428581</v>
      </c>
      <c r="E54" s="46">
        <f>'Trimestral_1996-2018 (ref2010)'!C34</f>
        <v>1.0331301821274181</v>
      </c>
      <c r="F54" s="46">
        <f>'Trimestral_1996-2018 (ref2010)'!F6/'Trimestral_1996-2018 (ref2010)'!B6</f>
        <v>7.0305003346416484E-2</v>
      </c>
      <c r="G54" s="46">
        <f>'Trimestral_1996-2018 (ref2010)'!G6/'Trimestral_1996-2018 (ref2010)'!B6</f>
        <v>9.4080845935653717E-2</v>
      </c>
      <c r="H54" s="46">
        <f>'Trimestral_1996-2018 (ref2010)'!H6/'Trimestral_1996-2018 (ref2010)'!B6</f>
        <v>1.0275518084098925</v>
      </c>
      <c r="I54" s="53">
        <f t="shared" si="2"/>
        <v>1.0781521749472136</v>
      </c>
      <c r="J54" s="53">
        <f t="shared" si="6"/>
        <v>6.9590458460438695E-2</v>
      </c>
      <c r="K54" s="53">
        <f t="shared" si="7"/>
        <v>9.1063882909627872E-2</v>
      </c>
      <c r="L54" s="53">
        <f t="shared" si="3"/>
        <v>-2.1473424449189177E-2</v>
      </c>
      <c r="M54" s="46">
        <f t="shared" si="4"/>
        <v>1.0543957390057568</v>
      </c>
      <c r="O54" s="46">
        <f>'Trimestral_1996-2018 (ref2010)'!J34</f>
        <v>1.0392341185979013</v>
      </c>
      <c r="Q54" s="320">
        <f t="shared" si="8"/>
        <v>-1.5161620407855514E-2</v>
      </c>
      <c r="R54" s="96">
        <v>1.0545836490202307</v>
      </c>
      <c r="U54" s="228">
        <v>1.1006830284613391</v>
      </c>
      <c r="V54" s="228">
        <v>1.0543957390057568</v>
      </c>
      <c r="W54" s="228">
        <f t="shared" si="5"/>
        <v>4.6287289455582359E-2</v>
      </c>
    </row>
    <row r="55" spans="1:23">
      <c r="B55" s="118">
        <v>1999</v>
      </c>
      <c r="C55" s="46">
        <f>'Trimestral_1996-2018 (ref2010)'!L35</f>
        <v>1.0801050087686863</v>
      </c>
      <c r="D55" s="46">
        <f>'Trimestral_1996-2018 (ref2010)'!B35</f>
        <v>1.3966473440722322</v>
      </c>
      <c r="E55" s="46">
        <f>'Trimestral_1996-2018 (ref2010)'!C35</f>
        <v>1.5510179350460529</v>
      </c>
      <c r="F55" s="46">
        <f>'Trimestral_1996-2018 (ref2010)'!F7/'Trimestral_1996-2018 (ref2010)'!B7</f>
        <v>9.5648982595650175E-2</v>
      </c>
      <c r="G55" s="46">
        <f>'Trimestral_1996-2018 (ref2010)'!G7/'Trimestral_1996-2018 (ref2010)'!B7</f>
        <v>0.11417268214315894</v>
      </c>
      <c r="H55" s="46">
        <f>'Trimestral_1996-2018 (ref2010)'!H7/'Trimestral_1996-2018 (ref2010)'!B7</f>
        <v>1.0147910443018886</v>
      </c>
      <c r="I55" s="53">
        <f t="shared" si="2"/>
        <v>1.0960808898040757</v>
      </c>
      <c r="J55" s="53">
        <f t="shared" si="6"/>
        <v>6.8484705893446629E-2</v>
      </c>
      <c r="K55" s="53">
        <f t="shared" si="7"/>
        <v>7.361145191384838E-2</v>
      </c>
      <c r="L55" s="53">
        <f t="shared" si="3"/>
        <v>-5.1267460204017512E-3</v>
      </c>
      <c r="M55" s="46">
        <f t="shared" si="4"/>
        <v>1.0900448492345458</v>
      </c>
      <c r="O55" s="46">
        <f>'Trimestral_1996-2018 (ref2010)'!J35</f>
        <v>1.0828986283211075</v>
      </c>
      <c r="Q55" s="320">
        <f t="shared" si="8"/>
        <v>-7.1462209134383059E-3</v>
      </c>
      <c r="R55" s="96">
        <v>1.0552314757572396</v>
      </c>
      <c r="U55" s="228">
        <v>1.1016183138593962</v>
      </c>
      <c r="V55" s="228">
        <v>1.0900448492345451</v>
      </c>
      <c r="W55" s="228">
        <f t="shared" si="5"/>
        <v>1.1573464624851093E-2</v>
      </c>
    </row>
    <row r="56" spans="1:23" ht="13.5" thickBot="1">
      <c r="B56" s="135">
        <v>2000</v>
      </c>
      <c r="C56" s="46">
        <f>'Trimestral_1996-2018 (ref2010)'!L36</f>
        <v>1.0560606515271738</v>
      </c>
      <c r="D56" s="46">
        <f>'Trimestral_1996-2018 (ref2010)'!B36</f>
        <v>1.0404176133098821</v>
      </c>
      <c r="E56" s="46">
        <f>'Trimestral_1996-2018 (ref2010)'!C36</f>
        <v>1.0851053827470054</v>
      </c>
      <c r="F56" s="46">
        <f>'Trimestral_1996-2018 (ref2010)'!F8/'Trimestral_1996-2018 (ref2010)'!B8</f>
        <v>0.10188048005849121</v>
      </c>
      <c r="G56" s="46">
        <f>'Trimestral_1996-2018 (ref2010)'!G8/'Trimestral_1996-2018 (ref2010)'!B8</f>
        <v>0.12451713353126401</v>
      </c>
      <c r="H56" s="46">
        <f>'Trimestral_1996-2018 (ref2010)'!H8/'Trimestral_1996-2018 (ref2010)'!B8</f>
        <v>1.016650341081266</v>
      </c>
      <c r="I56" s="53">
        <f t="shared" si="2"/>
        <v>1.0736444215776051</v>
      </c>
      <c r="J56" s="53">
        <f t="shared" si="6"/>
        <v>9.7922679081122704E-2</v>
      </c>
      <c r="K56" s="53">
        <f t="shared" si="7"/>
        <v>0.11475118961813817</v>
      </c>
      <c r="L56" s="53">
        <f t="shared" si="3"/>
        <v>-1.6828510537015465E-2</v>
      </c>
      <c r="M56" s="46">
        <f t="shared" si="4"/>
        <v>1.0548968705555857</v>
      </c>
      <c r="O56" s="46">
        <f>'Trimestral_1996-2018 (ref2010)'!J36</f>
        <v>1.0686428353299242</v>
      </c>
      <c r="Q56" s="320">
        <f t="shared" si="8"/>
        <v>1.3745964774338537E-2</v>
      </c>
      <c r="R56" s="96">
        <v>1.0794058579377539</v>
      </c>
      <c r="U56" s="228">
        <v>1.0914163493795574</v>
      </c>
      <c r="V56" s="228">
        <v>1.0548968705555857</v>
      </c>
      <c r="W56" s="228">
        <f t="shared" si="5"/>
        <v>3.6519478823971774E-2</v>
      </c>
    </row>
    <row r="57" spans="1:23">
      <c r="A57" s="119" t="s">
        <v>84</v>
      </c>
      <c r="B57" s="119">
        <v>2001</v>
      </c>
      <c r="C57" s="46">
        <f>'Anual_2000-2017 (ref2010)'!F28</f>
        <v>1.0822509431643357</v>
      </c>
      <c r="D57" s="46">
        <f>'Anual_2000-2017 (ref2010)'!B28</f>
        <v>1.2198808000626027</v>
      </c>
      <c r="E57" s="46">
        <f>'Anual_2000-2017 (ref2010)'!C28</f>
        <v>1.242107000243555</v>
      </c>
      <c r="F57" s="46">
        <f>'Anual_2000-2017 (ref2010)'!H5/'Anual_2000-2017 (ref2010)'!B5</f>
        <v>0.1237171067238706</v>
      </c>
      <c r="G57" s="46">
        <f>-('Anual_2000-2017 (ref2010)'!I5/'Anual_2000-2017 (ref2010)'!B5)</f>
        <v>0.14564574352555917</v>
      </c>
      <c r="H57" s="46">
        <f>'Anual_2000-2017 (ref2010)'!J5/'Anual_2000-2017 (ref2010)'!B5</f>
        <v>1.021928636801688</v>
      </c>
      <c r="I57" s="53">
        <f t="shared" si="2"/>
        <v>1.1059832310252706</v>
      </c>
      <c r="J57" s="53">
        <f t="shared" si="6"/>
        <v>0.10141737349872348</v>
      </c>
      <c r="K57" s="53">
        <f t="shared" si="7"/>
        <v>0.1172570024136412</v>
      </c>
      <c r="L57" s="53">
        <f t="shared" si="3"/>
        <v>-1.5839628914917719E-2</v>
      </c>
      <c r="M57" s="46">
        <f t="shared" si="4"/>
        <v>1.0873434958905233</v>
      </c>
      <c r="O57" s="46">
        <f>'Anual_2000-2017 (ref2010)'!D28</f>
        <v>1.0873434958905224</v>
      </c>
      <c r="Q57" s="318">
        <f t="shared" si="8"/>
        <v>0</v>
      </c>
      <c r="R57" s="96">
        <v>1.0693679874570918</v>
      </c>
      <c r="U57" s="228">
        <v>1.1231256843578135</v>
      </c>
      <c r="V57" s="228">
        <v>1.0873434958905233</v>
      </c>
      <c r="W57" s="228">
        <f t="shared" si="5"/>
        <v>3.5782188467290199E-2</v>
      </c>
    </row>
    <row r="58" spans="1:23">
      <c r="B58" s="119">
        <v>2002</v>
      </c>
      <c r="C58" s="46">
        <f>'Anual_2000-2017 (ref2010)'!F29</f>
        <v>1.0979811223431275</v>
      </c>
      <c r="D58" s="46">
        <f>'Anual_2000-2017 (ref2010)'!B29</f>
        <v>1.2223498918633622</v>
      </c>
      <c r="E58" s="46">
        <f>'Anual_2000-2017 (ref2010)'!C29</f>
        <v>1.1997344432054198</v>
      </c>
      <c r="F58" s="46">
        <f>'Anual_2000-2017 (ref2010)'!H6/'Anual_2000-2017 (ref2010)'!B6</f>
        <v>0.14230590274115704</v>
      </c>
      <c r="G58" s="46">
        <f>-('Anual_2000-2017 (ref2010)'!I6/'Anual_2000-2017 (ref2010)'!B6)</f>
        <v>0.13387767133601655</v>
      </c>
      <c r="H58" s="46">
        <f>'Anual_2000-2017 (ref2010)'!J6/'Anual_2000-2017 (ref2010)'!B6</f>
        <v>0.99157176859486107</v>
      </c>
      <c r="I58" s="53">
        <f t="shared" si="2"/>
        <v>1.0887270833655454</v>
      </c>
      <c r="J58" s="53">
        <f t="shared" si="6"/>
        <v>0.11641994136738092</v>
      </c>
      <c r="K58" s="53">
        <f t="shared" si="7"/>
        <v>0.11158942055403996</v>
      </c>
      <c r="L58" s="53">
        <f t="shared" si="3"/>
        <v>4.830520813340955E-3</v>
      </c>
      <c r="M58" s="46">
        <f t="shared" si="4"/>
        <v>1.0945322863233087</v>
      </c>
      <c r="O58" s="46">
        <f>'Anual_2000-2017 (ref2010)'!D29</f>
        <v>1.0945322863233085</v>
      </c>
      <c r="Q58" s="318">
        <f t="shared" si="8"/>
        <v>0</v>
      </c>
      <c r="R58" s="96">
        <v>1.0821858945415599</v>
      </c>
      <c r="U58" s="228">
        <v>1.0834232627014113</v>
      </c>
      <c r="V58" s="228">
        <v>1.0945322863233087</v>
      </c>
      <c r="W58" s="228">
        <f t="shared" si="5"/>
        <v>-1.1109023621897363E-2</v>
      </c>
    </row>
    <row r="59" spans="1:23">
      <c r="B59" s="119">
        <v>2003</v>
      </c>
      <c r="C59" s="46">
        <f>'Anual_2000-2017 (ref2010)'!F30</f>
        <v>1.1409102152726727</v>
      </c>
      <c r="D59" s="46">
        <f>'Anual_2000-2017 (ref2010)'!B30</f>
        <v>1.108827318550853</v>
      </c>
      <c r="E59" s="46">
        <f>'Anual_2000-2017 (ref2010)'!C30</f>
        <v>1.1224483182393843</v>
      </c>
      <c r="F59" s="46">
        <f>'Anual_2000-2017 (ref2010)'!H7/'Anual_2000-2017 (ref2010)'!B7</f>
        <v>0.15180783705745879</v>
      </c>
      <c r="G59" s="46">
        <f>-('Anual_2000-2017 (ref2010)'!I7/'Anual_2000-2017 (ref2010)'!B7)</f>
        <v>0.12959601015802991</v>
      </c>
      <c r="H59" s="46">
        <f>'Anual_2000-2017 (ref2010)'!J7/'Anual_2000-2017 (ref2010)'!B7</f>
        <v>0.9777881731005702</v>
      </c>
      <c r="I59" s="53">
        <f t="shared" si="2"/>
        <v>1.1155685150632448</v>
      </c>
      <c r="J59" s="53">
        <f t="shared" si="6"/>
        <v>0.13690845681531302</v>
      </c>
      <c r="K59" s="53">
        <f t="shared" si="7"/>
        <v>0.11545833162395187</v>
      </c>
      <c r="L59" s="53">
        <f t="shared" si="3"/>
        <v>2.145012519136115E-2</v>
      </c>
      <c r="M59" s="46">
        <f t="shared" si="4"/>
        <v>1.1435543395540368</v>
      </c>
      <c r="O59" s="46">
        <f>'Anual_2000-2017 (ref2010)'!D30</f>
        <v>1.1435543395540388</v>
      </c>
      <c r="Q59" s="318">
        <f t="shared" si="8"/>
        <v>1.9984014443252818E-15</v>
      </c>
      <c r="R59" s="96">
        <v>1.1479416907185522</v>
      </c>
      <c r="U59" s="228">
        <v>1.0910958481135431</v>
      </c>
      <c r="V59" s="228">
        <v>1.1435543395540368</v>
      </c>
      <c r="W59" s="228">
        <f t="shared" si="5"/>
        <v>-5.2458491440493749E-2</v>
      </c>
    </row>
    <row r="60" spans="1:23">
      <c r="B60" s="119">
        <v>2004</v>
      </c>
      <c r="C60" s="46">
        <f>'Anual_2000-2017 (ref2010)'!F31</f>
        <v>1.0775206075946304</v>
      </c>
      <c r="D60" s="46">
        <f>'Anual_2000-2017 (ref2010)'!B31</f>
        <v>1.0850092153267767</v>
      </c>
      <c r="E60" s="46">
        <f>'Anual_2000-2017 (ref2010)'!C31</f>
        <v>1.0463446320696435</v>
      </c>
      <c r="F60" s="46">
        <f>'Anual_2000-2017 (ref2010)'!H8/'Anual_2000-2017 (ref2010)'!B8</f>
        <v>0.16545761513897567</v>
      </c>
      <c r="G60" s="46">
        <f>-('Anual_2000-2017 (ref2010)'!I8/'Anual_2000-2017 (ref2010)'!B8)</f>
        <v>0.13132490966451854</v>
      </c>
      <c r="H60" s="46">
        <f>'Anual_2000-2017 (ref2010)'!J8/'Anual_2000-2017 (ref2010)'!B8</f>
        <v>0.9658672945255411</v>
      </c>
      <c r="I60" s="53">
        <f t="shared" si="2"/>
        <v>1.0407419140529428</v>
      </c>
      <c r="J60" s="53">
        <f t="shared" si="6"/>
        <v>0.15249420263139804</v>
      </c>
      <c r="K60" s="53">
        <f t="shared" si="7"/>
        <v>0.1255082748451255</v>
      </c>
      <c r="L60" s="53">
        <f t="shared" si="3"/>
        <v>2.698592778627254E-2</v>
      </c>
      <c r="M60" s="46">
        <f t="shared" si="4"/>
        <v>1.0719108225842757</v>
      </c>
      <c r="O60" s="46">
        <f>'Anual_2000-2017 (ref2010)'!D31</f>
        <v>1.0719108225842768</v>
      </c>
      <c r="Q60" s="318">
        <f t="shared" si="8"/>
        <v>0</v>
      </c>
      <c r="R60" s="96">
        <v>1.0634008830591688</v>
      </c>
      <c r="U60" s="228">
        <v>1.0116640207481735</v>
      </c>
      <c r="V60" s="228">
        <v>1.0719108225842757</v>
      </c>
      <c r="W60" s="228">
        <f t="shared" si="5"/>
        <v>-6.0246801836102204E-2</v>
      </c>
    </row>
    <row r="61" spans="1:23">
      <c r="B61" s="119">
        <v>2005</v>
      </c>
      <c r="C61" s="46">
        <f>'Anual_2000-2017 (ref2010)'!F32</f>
        <v>1.074312247547853</v>
      </c>
      <c r="D61" s="46">
        <f>'Anual_2000-2017 (ref2010)'!B32</f>
        <v>0.93162461234649963</v>
      </c>
      <c r="E61" s="46">
        <f>'Anual_2000-2017 (ref2010)'!C32</f>
        <v>0.93042279628289004</v>
      </c>
      <c r="F61" s="46">
        <f>'Anual_2000-2017 (ref2010)'!H9/'Anual_2000-2017 (ref2010)'!B9</f>
        <v>0.15243829265981768</v>
      </c>
      <c r="G61" s="46">
        <f>-('Anual_2000-2017 (ref2010)'!I9/'Anual_2000-2017 (ref2010)'!B9)</f>
        <v>0.11842965941442593</v>
      </c>
      <c r="H61" s="46">
        <f>'Anual_2000-2017 (ref2010)'!J9/'Anual_2000-2017 (ref2010)'!B9</f>
        <v>0.96599136675460451</v>
      </c>
      <c r="I61" s="53">
        <f t="shared" si="2"/>
        <v>1.0377763563299616</v>
      </c>
      <c r="J61" s="53">
        <f t="shared" si="6"/>
        <v>0.16362630467208097</v>
      </c>
      <c r="K61" s="53">
        <f t="shared" si="7"/>
        <v>0.12728585314930099</v>
      </c>
      <c r="L61" s="53">
        <f t="shared" si="3"/>
        <v>3.6340451522779982E-2</v>
      </c>
      <c r="M61" s="46">
        <f t="shared" si="4"/>
        <v>1.0799382157355053</v>
      </c>
      <c r="O61" s="46">
        <f>'Anual_2000-2017 (ref2010)'!D32</f>
        <v>1.0799382157355064</v>
      </c>
      <c r="Q61" s="318">
        <f t="shared" si="8"/>
        <v>0</v>
      </c>
      <c r="R61" s="96">
        <v>1.060220796633313</v>
      </c>
      <c r="U61" s="228">
        <v>0.99873536417761999</v>
      </c>
      <c r="V61" s="228">
        <v>1.0799382157355053</v>
      </c>
      <c r="W61" s="228">
        <f t="shared" si="5"/>
        <v>-8.1202851557885314E-2</v>
      </c>
    </row>
    <row r="62" spans="1:23">
      <c r="B62" s="119">
        <v>2006</v>
      </c>
      <c r="C62" s="46">
        <f>'Anual_2000-2017 (ref2010)'!F33</f>
        <v>1.0677427411909708</v>
      </c>
      <c r="D62" s="46">
        <f>'Anual_2000-2017 (ref2010)'!B33</f>
        <v>0.99843080052075917</v>
      </c>
      <c r="E62" s="46">
        <f>'Anual_2000-2017 (ref2010)'!C33</f>
        <v>0.92863890312910957</v>
      </c>
      <c r="F62" s="46">
        <f>'Anual_2000-2017 (ref2010)'!H10/'Anual_2000-2017 (ref2010)'!B10</f>
        <v>0.14374316302427639</v>
      </c>
      <c r="G62" s="46">
        <f>-('Anual_2000-2017 (ref2010)'!I10/'Anual_2000-2017 (ref2010)'!B10)</f>
        <v>0.11667383582921317</v>
      </c>
      <c r="H62" s="46">
        <f>'Anual_2000-2017 (ref2010)'!J10/'Anual_2000-2017 (ref2010)'!B10</f>
        <v>0.97293067280493573</v>
      </c>
      <c r="I62" s="53">
        <f t="shared" si="2"/>
        <v>1.0388396635695176</v>
      </c>
      <c r="J62" s="53">
        <f t="shared" si="6"/>
        <v>0.14396907922842841</v>
      </c>
      <c r="K62" s="53">
        <f t="shared" si="7"/>
        <v>0.12563961668639237</v>
      </c>
      <c r="L62" s="53">
        <f t="shared" si="3"/>
        <v>1.8329462542036046E-2</v>
      </c>
      <c r="M62" s="46">
        <f t="shared" si="4"/>
        <v>1.0595768006859598</v>
      </c>
      <c r="O62" s="46">
        <f>'Anual_2000-2017 (ref2010)'!D33</f>
        <v>1.0595768006859623</v>
      </c>
      <c r="Q62" s="318">
        <f t="shared" si="8"/>
        <v>2.4424906541753444E-15</v>
      </c>
      <c r="R62" s="96">
        <v>1.0356491005439612</v>
      </c>
      <c r="U62" s="228">
        <v>1.0192685129903269</v>
      </c>
      <c r="V62" s="228">
        <v>1.0595768006859598</v>
      </c>
      <c r="W62" s="228">
        <f t="shared" si="5"/>
        <v>-4.0308287695632883E-2</v>
      </c>
    </row>
    <row r="63" spans="1:23">
      <c r="B63" s="119">
        <v>2007</v>
      </c>
      <c r="C63" s="46">
        <f>'Anual_2000-2017 (ref2010)'!F34</f>
        <v>1.0643903808921129</v>
      </c>
      <c r="D63" s="46">
        <f>'Anual_2000-2017 (ref2010)'!B34</f>
        <v>0.98590122086160814</v>
      </c>
      <c r="E63" s="46">
        <f>'Anual_2000-2017 (ref2010)'!C34</f>
        <v>0.96839538260290525</v>
      </c>
      <c r="F63" s="46">
        <f>'Anual_2000-2017 (ref2010)'!H11/'Anual_2000-2017 (ref2010)'!B11</f>
        <v>0.13327675103855963</v>
      </c>
      <c r="G63" s="46">
        <f>-('Anual_2000-2017 (ref2010)'!I11/'Anual_2000-2017 (ref2010)'!B11)</f>
        <v>0.11964936266936636</v>
      </c>
      <c r="H63" s="46">
        <f>'Anual_2000-2017 (ref2010)'!J11/'Anual_2000-2017 (ref2010)'!B11</f>
        <v>0.98637261163080803</v>
      </c>
      <c r="I63" s="53">
        <f t="shared" si="2"/>
        <v>1.0498855197952639</v>
      </c>
      <c r="J63" s="53">
        <f t="shared" si="6"/>
        <v>0.13518266152676547</v>
      </c>
      <c r="K63" s="53">
        <f t="shared" si="7"/>
        <v>0.12355424738577993</v>
      </c>
      <c r="L63" s="53">
        <f t="shared" si="3"/>
        <v>1.1628414140985546E-2</v>
      </c>
      <c r="M63" s="46">
        <f t="shared" si="4"/>
        <v>1.0630429858409847</v>
      </c>
      <c r="O63" s="46">
        <f>'Anual_2000-2017 (ref2010)'!D34</f>
        <v>1.0630429858409842</v>
      </c>
      <c r="Q63" s="318">
        <f t="shared" si="8"/>
        <v>0</v>
      </c>
      <c r="R63" s="96">
        <v>1.0344020465722463</v>
      </c>
      <c r="U63" s="228">
        <v>1.0375083476385691</v>
      </c>
      <c r="V63" s="228">
        <v>1.0630429858409847</v>
      </c>
      <c r="W63" s="228">
        <f t="shared" si="5"/>
        <v>-2.5534638202415527E-2</v>
      </c>
    </row>
    <row r="64" spans="1:23">
      <c r="B64" s="119">
        <v>2008</v>
      </c>
      <c r="C64" s="46">
        <f>'Anual_2000-2017 (ref2010)'!F35</f>
        <v>1.0877855272217616</v>
      </c>
      <c r="D64" s="46">
        <f>'Anual_2000-2017 (ref2010)'!B35</f>
        <v>1.1561656714787751</v>
      </c>
      <c r="E64" s="46">
        <f>'Anual_2000-2017 (ref2010)'!C35</f>
        <v>1.1204626857665214</v>
      </c>
      <c r="F64" s="46">
        <f>'Anual_2000-2017 (ref2010)'!H12/'Anual_2000-2017 (ref2010)'!B12</f>
        <v>0.13534000513499714</v>
      </c>
      <c r="G64" s="46">
        <f>-('Anual_2000-2017 (ref2010)'!I12/'Anual_2000-2017 (ref2010)'!B12)</f>
        <v>0.13723568906100883</v>
      </c>
      <c r="H64" s="46">
        <f>'Anual_2000-2017 (ref2010)'!J12/'Anual_2000-2017 (ref2010)'!B12</f>
        <v>1.0018956839260111</v>
      </c>
      <c r="I64" s="53">
        <f t="shared" si="2"/>
        <v>1.0898476247606634</v>
      </c>
      <c r="J64" s="53">
        <f t="shared" si="6"/>
        <v>0.11705935271533592</v>
      </c>
      <c r="K64" s="53">
        <f t="shared" si="7"/>
        <v>0.12248126671628008</v>
      </c>
      <c r="L64" s="53">
        <f t="shared" si="3"/>
        <v>-5.4219140009441613E-3</v>
      </c>
      <c r="M64" s="46">
        <f t="shared" si="4"/>
        <v>1.0834575227612984</v>
      </c>
      <c r="O64" s="46">
        <f>'Anual_2000-2017 (ref2010)'!D35</f>
        <v>1.0834575227612977</v>
      </c>
      <c r="Q64" s="318">
        <f t="shared" si="8"/>
        <v>0</v>
      </c>
      <c r="R64" s="96">
        <v>1.0545009158006129</v>
      </c>
      <c r="U64" s="228">
        <v>1.0957455043407316</v>
      </c>
      <c r="V64" s="228">
        <v>1.0834575227612984</v>
      </c>
      <c r="W64" s="228">
        <f t="shared" si="5"/>
        <v>1.2287981579433227E-2</v>
      </c>
    </row>
    <row r="65" spans="1:23">
      <c r="B65" s="119">
        <v>2009</v>
      </c>
      <c r="C65" s="46">
        <f>'Anual_2000-2017 (ref2010)'!F36</f>
        <v>1.0731348274594561</v>
      </c>
      <c r="D65" s="46">
        <f>'Anual_2000-2017 (ref2010)'!B36</f>
        <v>0.94690259658060627</v>
      </c>
      <c r="E65" s="46">
        <f>'Anual_2000-2017 (ref2010)'!C36</f>
        <v>0.95127919128727401</v>
      </c>
      <c r="F65" s="46">
        <f>'Anual_2000-2017 (ref2010)'!H13/'Anual_2000-2017 (ref2010)'!B13</f>
        <v>0.10851371130861109</v>
      </c>
      <c r="G65" s="46">
        <f>-('Anual_2000-2017 (ref2010)'!I13/'Anual_2000-2017 (ref2010)'!B13)</f>
        <v>0.11254604467103789</v>
      </c>
      <c r="H65" s="46">
        <f>'Anual_2000-2017 (ref2010)'!J13/'Anual_2000-2017 (ref2010)'!B13</f>
        <v>1.0040323333624268</v>
      </c>
      <c r="I65" s="53">
        <f t="shared" si="2"/>
        <v>1.0774620648266029</v>
      </c>
      <c r="J65" s="53">
        <f t="shared" si="6"/>
        <v>0.11459859937069433</v>
      </c>
      <c r="K65" s="53">
        <f t="shared" si="7"/>
        <v>0.11831021397486917</v>
      </c>
      <c r="L65" s="53">
        <f t="shared" si="3"/>
        <v>-3.7116146041748371E-3</v>
      </c>
      <c r="M65" s="46">
        <f t="shared" si="4"/>
        <v>1.07318749154659</v>
      </c>
      <c r="O65" s="46">
        <f>'Anual_2000-2017 (ref2010)'!D36</f>
        <v>1.0731874915465882</v>
      </c>
      <c r="Q65" s="318">
        <f t="shared" si="8"/>
        <v>-1.7763568394002505E-15</v>
      </c>
      <c r="R65" s="96">
        <v>1.05235382056754</v>
      </c>
      <c r="U65" s="228">
        <v>1.0814451277244501</v>
      </c>
      <c r="V65" s="228">
        <v>1.07318749154659</v>
      </c>
      <c r="W65" s="228">
        <f t="shared" si="5"/>
        <v>8.2576361778601282E-3</v>
      </c>
    </row>
    <row r="66" spans="1:23">
      <c r="B66" s="119">
        <v>2010</v>
      </c>
      <c r="C66" s="46">
        <f>'Anual_2000-2017 (ref2010)'!F37</f>
        <v>1.0842333833598186</v>
      </c>
      <c r="D66" s="46">
        <f>'Anual_2000-2017 (ref2010)'!B37</f>
        <v>1.0449033543555839</v>
      </c>
      <c r="E66" s="46">
        <f>'Anual_2000-2017 (ref2010)'!C37</f>
        <v>0.92293101747309525</v>
      </c>
      <c r="F66" s="46">
        <f>'Anual_2000-2017 (ref2010)'!H14/'Anual_2000-2017 (ref2010)'!B14</f>
        <v>0.10865584774696482</v>
      </c>
      <c r="G66" s="46">
        <f>-('Anual_2000-2017 (ref2010)'!I14/'Anual_2000-2017 (ref2010)'!B14)</f>
        <v>0.11906593337308442</v>
      </c>
      <c r="H66" s="46">
        <f>'Anual_2000-2017 (ref2010)'!J14/'Anual_2000-2017 (ref2010)'!B14</f>
        <v>1.0104100856261196</v>
      </c>
      <c r="I66" s="53">
        <f t="shared" si="2"/>
        <v>1.0955203457192917</v>
      </c>
      <c r="J66" s="53">
        <f t="shared" si="6"/>
        <v>0.10398650487056327</v>
      </c>
      <c r="K66" s="53">
        <f t="shared" si="7"/>
        <v>0.12900848613699925</v>
      </c>
      <c r="L66" s="53">
        <f t="shared" si="3"/>
        <v>-2.5021981266435983E-2</v>
      </c>
      <c r="M66" s="46">
        <f t="shared" si="4"/>
        <v>1.066584269233581</v>
      </c>
      <c r="O66" s="46">
        <f>'Anual_2000-2017 (ref2010)'!D37</f>
        <v>1.0665842692326255</v>
      </c>
      <c r="Q66" s="318">
        <f t="shared" si="8"/>
        <v>-9.5545793499240972E-13</v>
      </c>
      <c r="R66" s="295">
        <v>1.051082292740489</v>
      </c>
      <c r="U66" s="228">
        <v>1.1226500131261656</v>
      </c>
      <c r="V66" s="228">
        <v>1.066584269233581</v>
      </c>
      <c r="W66" s="228">
        <f t="shared" si="5"/>
        <v>5.6065743892584674E-2</v>
      </c>
    </row>
    <row r="67" spans="1:23">
      <c r="B67" s="119">
        <v>2011</v>
      </c>
      <c r="C67" s="46">
        <f>'Anual_2000-2017 (ref2010)'!F38</f>
        <v>1.083185922188201</v>
      </c>
      <c r="D67" s="46">
        <f>'Anual_2000-2017 (ref2010)'!B38</f>
        <v>1.1454296476904755</v>
      </c>
      <c r="E67" s="46">
        <f>'Anual_2000-2017 (ref2010)'!C38</f>
        <v>1.0680336354942979</v>
      </c>
      <c r="F67" s="46">
        <f>'Anual_2000-2017 (ref2010)'!H15/'Anual_2000-2017 (ref2010)'!B15</f>
        <v>0.11582512678280826</v>
      </c>
      <c r="G67" s="46">
        <f>-('Anual_2000-2017 (ref2010)'!I15/'Anual_2000-2017 (ref2010)'!B15)</f>
        <v>0.12351892499329355</v>
      </c>
      <c r="H67" s="46">
        <f>'Anual_2000-2017 (ref2010)'!J15/'Anual_2000-2017 (ref2010)'!B15</f>
        <v>1.0076937982104852</v>
      </c>
      <c r="I67" s="53">
        <f t="shared" si="2"/>
        <v>1.0915197360979554</v>
      </c>
      <c r="J67" s="53">
        <f t="shared" si="6"/>
        <v>0.10111937212062384</v>
      </c>
      <c r="K67" s="53">
        <f t="shared" si="7"/>
        <v>0.11565078185588004</v>
      </c>
      <c r="L67" s="53">
        <f t="shared" si="3"/>
        <v>-1.4531409735256198E-2</v>
      </c>
      <c r="M67" s="46">
        <f t="shared" si="4"/>
        <v>1.0746052152571637</v>
      </c>
      <c r="O67" s="46">
        <f>'Anual_2000-2017 (ref2010)'!D38</f>
        <v>1.0746052152571639</v>
      </c>
      <c r="Q67" s="318">
        <f t="shared" si="8"/>
        <v>0</v>
      </c>
      <c r="R67" s="295">
        <v>1.0677085789072054</v>
      </c>
      <c r="U67" s="228">
        <v>1.1072599545527335</v>
      </c>
      <c r="V67" s="228">
        <v>1.0746052152571637</v>
      </c>
      <c r="W67" s="228">
        <f t="shared" si="5"/>
        <v>3.2654739295569835E-2</v>
      </c>
    </row>
    <row r="68" spans="1:23">
      <c r="B68" s="119">
        <v>2012</v>
      </c>
      <c r="C68" s="46">
        <f>'Anual_2000-2017 (ref2010)'!F39</f>
        <v>1.0794312694206427</v>
      </c>
      <c r="D68" s="46">
        <f>'Anual_2000-2017 (ref2010)'!B39</f>
        <v>1.1202647693748262</v>
      </c>
      <c r="E68" s="46">
        <f>'Anual_2000-2017 (ref2010)'!C39</f>
        <v>1.1657974789593162</v>
      </c>
      <c r="F68" s="46">
        <f>'Anual_2000-2017 (ref2010)'!H16/'Anual_2000-2017 (ref2010)'!B16</f>
        <v>0.11877539067367844</v>
      </c>
      <c r="G68" s="46">
        <f>-('Anual_2000-2017 (ref2010)'!I16/'Anual_2000-2017 (ref2010)'!B16)</f>
        <v>0.13236734541285547</v>
      </c>
      <c r="H68" s="46">
        <f>'Anual_2000-2017 (ref2010)'!J16/'Anual_2000-2017 (ref2010)'!B16</f>
        <v>1.013591954739177</v>
      </c>
      <c r="I68" s="53">
        <f t="shared" si="2"/>
        <v>1.0941028503786605</v>
      </c>
      <c r="J68" s="53">
        <f t="shared" si="6"/>
        <v>0.10602439166230507</v>
      </c>
      <c r="K68" s="53">
        <f t="shared" si="7"/>
        <v>0.11354231571251734</v>
      </c>
      <c r="L68" s="53">
        <f t="shared" si="3"/>
        <v>-7.5179240502122741E-3</v>
      </c>
      <c r="M68" s="46">
        <f t="shared" si="4"/>
        <v>1.0852955873663479</v>
      </c>
      <c r="O68" s="46">
        <f>'Anual_2000-2017 (ref2010)'!D39</f>
        <v>1.0852955873663479</v>
      </c>
      <c r="Q68" s="318">
        <f t="shared" si="8"/>
        <v>0</v>
      </c>
      <c r="R68" s="295">
        <v>1.0671420958241207</v>
      </c>
      <c r="U68" s="228">
        <v>1.1022179326795891</v>
      </c>
      <c r="V68" s="228">
        <v>1.0852955873663479</v>
      </c>
      <c r="W68" s="228">
        <f t="shared" si="5"/>
        <v>1.6922345313241216E-2</v>
      </c>
    </row>
    <row r="69" spans="1:23">
      <c r="B69" s="238">
        <v>2013</v>
      </c>
      <c r="C69" s="46">
        <f>'Anual_2000-2017 (ref2010)'!F40</f>
        <v>1.0750456453204851</v>
      </c>
      <c r="D69" s="46">
        <f>'Anual_2000-2017 (ref2010)'!B40</f>
        <v>1.075057268752726</v>
      </c>
      <c r="E69" s="46">
        <f>'Anual_2000-2017 (ref2010)'!C40</f>
        <v>1.1013997740591683</v>
      </c>
      <c r="F69" s="46">
        <f>'Anual_2000-2017 (ref2010)'!H17/'Anual_2000-2017 (ref2010)'!B17</f>
        <v>0.11742230643262394</v>
      </c>
      <c r="G69" s="46">
        <f>-('Anual_2000-2017 (ref2010)'!I17/'Anual_2000-2017 (ref2010)'!B17)</f>
        <v>0.1404372668039483</v>
      </c>
      <c r="H69" s="46">
        <f>'Anual_2000-2017 (ref2010)'!J17/'Anual_2000-2017 (ref2010)'!B17</f>
        <v>1.0230149603713243</v>
      </c>
      <c r="I69" s="53">
        <f t="shared" ref="I69:I72" si="9">C69*H69</f>
        <v>1.0997877782449008</v>
      </c>
      <c r="J69" s="53">
        <f t="shared" si="6"/>
        <v>0.10922423376464073</v>
      </c>
      <c r="K69" s="53">
        <f t="shared" si="7"/>
        <v>0.12750798584820108</v>
      </c>
      <c r="L69" s="53">
        <f t="shared" ref="L69:L72" si="10">J69-K69</f>
        <v>-1.8283752083560353E-2</v>
      </c>
      <c r="M69" s="46">
        <f t="shared" ref="M69:M71" si="11">I69/(1-C69*(L69))</f>
        <v>1.0785872103497052</v>
      </c>
      <c r="O69" s="46">
        <f>'Anual_2000-2017 (ref2010)'!D40</f>
        <v>1.0785872103497052</v>
      </c>
      <c r="Q69" s="318">
        <f t="shared" si="8"/>
        <v>0</v>
      </c>
      <c r="R69" s="295">
        <v>1.0638162170088861</v>
      </c>
      <c r="U69" s="228">
        <v>1.1194436463024517</v>
      </c>
      <c r="V69" s="228">
        <v>1.0785872103497052</v>
      </c>
      <c r="W69" s="228">
        <f t="shared" ref="W69:W73" si="12">U69-V69</f>
        <v>4.0856435952746573E-2</v>
      </c>
    </row>
    <row r="70" spans="1:23">
      <c r="A70" s="27"/>
      <c r="B70" s="119">
        <v>2014</v>
      </c>
      <c r="C70" s="46">
        <f>'Anual_2000-2017 (ref2010)'!F41</f>
        <v>1.0784670974349482</v>
      </c>
      <c r="D70" s="46">
        <f>'Anual_2000-2017 (ref2010)'!B41</f>
        <v>1.032700771148154</v>
      </c>
      <c r="E70" s="46">
        <f>'Anual_2000-2017 (ref2010)'!C41</f>
        <v>1.0798582023568255</v>
      </c>
      <c r="F70" s="46">
        <f>'Anual_2000-2017 (ref2010)'!H18/'Anual_2000-2017 (ref2010)'!B18</f>
        <v>0.11011942820784318</v>
      </c>
      <c r="G70" s="46">
        <f>-('Anual_2000-2017 (ref2010)'!I18/'Anual_2000-2017 (ref2010)'!B18)</f>
        <v>0.13673462995805641</v>
      </c>
      <c r="H70" s="46">
        <f>'Anual_2000-2017 (ref2010)'!J18/'Anual_2000-2017 (ref2010)'!B18</f>
        <v>1.0266152017502133</v>
      </c>
      <c r="I70" s="53">
        <f t="shared" si="9"/>
        <v>1.1071707168141462</v>
      </c>
      <c r="J70" s="53">
        <f t="shared" si="6"/>
        <v>0.10663246439277148</v>
      </c>
      <c r="K70" s="53">
        <f t="shared" si="7"/>
        <v>0.12662276367362738</v>
      </c>
      <c r="L70" s="53">
        <f t="shared" si="10"/>
        <v>-1.9990299280855897E-2</v>
      </c>
      <c r="M70" s="46">
        <f t="shared" si="11"/>
        <v>1.0838050928286409</v>
      </c>
      <c r="O70" s="46">
        <f>'Anual_2000-2017 (ref2010)'!D41</f>
        <v>1.0838050928286407</v>
      </c>
      <c r="Q70" s="318">
        <f t="shared" si="8"/>
        <v>0</v>
      </c>
      <c r="R70" s="295">
        <v>1.0803280004154294</v>
      </c>
      <c r="U70" s="228">
        <v>1.1287295968564268</v>
      </c>
      <c r="V70" s="228">
        <v>1.0838050928286409</v>
      </c>
      <c r="W70" s="228">
        <f t="shared" si="12"/>
        <v>4.4924504027785916E-2</v>
      </c>
    </row>
    <row r="71" spans="1:23">
      <c r="A71" s="118" t="s">
        <v>80</v>
      </c>
      <c r="B71" s="119">
        <v>2015</v>
      </c>
      <c r="C71" s="46">
        <f>'Anual_2000-2017 (ref2010)'!F42</f>
        <v>1.0756617501293944</v>
      </c>
      <c r="D71" s="46">
        <f>'Anual_2000-2017 (ref2010)'!B42</f>
        <v>1.1378327765298122</v>
      </c>
      <c r="E71" s="46">
        <f>'Anual_2000-2017 (ref2010)'!C42</f>
        <v>1.2427000328883815</v>
      </c>
      <c r="F71" s="46">
        <f>'Anual_2000-2017 (ref2010)'!H19/'Anual_2000-2017 (ref2010)'!B19</f>
        <v>0.12900191417740489</v>
      </c>
      <c r="G71" s="46">
        <f>-('Anual_2000-2017 (ref2010)'!I19/'Anual_2000-2017 (ref2010)'!B19)</f>
        <v>0.14053434519938751</v>
      </c>
      <c r="H71" s="46">
        <f>'Anual_2000-2017 (ref2010)'!J19/'Anual_2000-2017 (ref2010)'!B19</f>
        <v>1.0115324310219826</v>
      </c>
      <c r="I71" s="53">
        <f t="shared" si="9"/>
        <v>1.0880667450657466</v>
      </c>
      <c r="J71" s="53">
        <f t="shared" ref="J71" si="13">F71/D71</f>
        <v>0.11337510822182308</v>
      </c>
      <c r="K71" s="53">
        <f t="shared" ref="K71" si="14">G71/E71</f>
        <v>0.11308790655838842</v>
      </c>
      <c r="L71" s="53">
        <f t="shared" si="10"/>
        <v>2.8720166343465525E-4</v>
      </c>
      <c r="M71" s="46">
        <f t="shared" si="11"/>
        <v>1.0884029874075856</v>
      </c>
      <c r="O71" s="46">
        <f>'Anual_2000-2017 (ref2010)'!D42</f>
        <v>1.0884029874075856</v>
      </c>
      <c r="Q71" s="318">
        <f t="shared" si="8"/>
        <v>0</v>
      </c>
      <c r="R71" s="209" t="s">
        <v>174</v>
      </c>
      <c r="U71" s="228">
        <v>1.0877578132218164</v>
      </c>
      <c r="V71" s="228">
        <v>1.0884029874075856</v>
      </c>
      <c r="W71" s="228">
        <f t="shared" si="12"/>
        <v>-6.4517418576914842E-4</v>
      </c>
    </row>
    <row r="72" spans="1:23">
      <c r="B72" s="119">
        <v>2016</v>
      </c>
      <c r="C72" s="46">
        <f>'Anual_2000-2017 (ref2010)'!F43</f>
        <v>1.08103604357025</v>
      </c>
      <c r="D72" s="46">
        <f>'Anual_2000-2017 (ref2010)'!B43</f>
        <v>1.0018368403781865</v>
      </c>
      <c r="E72" s="46">
        <f>'Anual_2000-2017 (ref2010)'!C43</f>
        <v>1.0013991419831283</v>
      </c>
      <c r="F72" s="46">
        <f>'Anual_2000-2017 (ref2010)'!H20/'Anual_2000-2017 (ref2010)'!B20</f>
        <v>0.12466679044388808</v>
      </c>
      <c r="G72" s="46">
        <f>-('Anual_2000-2017 (ref2010)'!I20/'Anual_2000-2017 (ref2010)'!B20)</f>
        <v>0.12067003034456006</v>
      </c>
      <c r="H72" s="46">
        <f>'Anual_2000-2017 (ref2010)'!J20/'Anual_2000-2017 (ref2010)'!B20</f>
        <v>0.99600323990067197</v>
      </c>
      <c r="I72" s="53">
        <f t="shared" si="9"/>
        <v>1.0767154018453728</v>
      </c>
      <c r="J72" s="53">
        <f t="shared" ref="J72" si="15">F72/D72</f>
        <v>0.12443821730175866</v>
      </c>
      <c r="K72" s="53">
        <f t="shared" ref="K72" si="16">G72/E72</f>
        <v>0.12050143173239619</v>
      </c>
      <c r="L72" s="53">
        <f t="shared" si="10"/>
        <v>3.936785569362472E-3</v>
      </c>
      <c r="M72" s="46">
        <f t="shared" ref="M72" si="17">I72/(1-C72*(L72))</f>
        <v>1.0813172795972217</v>
      </c>
      <c r="O72" s="46">
        <f>'Anual_2000-2017 (ref2010)'!D43</f>
        <v>1.0813172795972217</v>
      </c>
      <c r="Q72" s="318">
        <f t="shared" ref="Q72" si="18">O72-M72</f>
        <v>0</v>
      </c>
      <c r="R72" s="209" t="s">
        <v>174</v>
      </c>
      <c r="U72" s="228">
        <v>1.0877578132218164</v>
      </c>
      <c r="V72" s="228">
        <v>1.0884029874075856</v>
      </c>
      <c r="W72" s="228">
        <f t="shared" ref="W72" si="19">U72-V72</f>
        <v>-6.4517418576914842E-4</v>
      </c>
    </row>
    <row r="73" spans="1:23">
      <c r="B73" s="119">
        <v>2017</v>
      </c>
      <c r="C73" s="46">
        <f>'Anual_2000-2017 (ref2010)'!F44</f>
        <v>1.0367138451288935</v>
      </c>
      <c r="D73" s="46">
        <f>'Anual_2000-2017 (ref2010)'!B44</f>
        <v>1.0054772100011831</v>
      </c>
      <c r="E73" s="46">
        <f>'Anual_2000-2017 (ref2010)'!C44</f>
        <v>0.96259545294084858</v>
      </c>
      <c r="F73" s="46">
        <f>'Anual_2000-2017 (ref2010)'!H21/'Anual_2000-2017 (ref2010)'!B21</f>
        <v>0.12518967868548361</v>
      </c>
      <c r="G73" s="46">
        <f>-('Anual_2000-2017 (ref2010)'!I21/'Anual_2000-2017 (ref2010)'!B21)</f>
        <v>0.11800766504608093</v>
      </c>
      <c r="H73" s="46">
        <f>'Anual_2000-2017 (ref2010)'!J21/'Anual_2000-2017 (ref2010)'!B21</f>
        <v>0.99281798636059726</v>
      </c>
      <c r="I73" s="53">
        <f t="shared" ref="I73" si="20">C73*H73</f>
        <v>1.0292681521530203</v>
      </c>
      <c r="J73" s="53">
        <f t="shared" ref="J73" si="21">F73/D73</f>
        <v>0.12450772373581327</v>
      </c>
      <c r="K73" s="53">
        <f t="shared" ref="K73" si="22">G73/E73</f>
        <v>0.12259320848187352</v>
      </c>
      <c r="L73" s="53">
        <f t="shared" ref="L73" si="23">J73-K73</f>
        <v>1.9145152539397498E-3</v>
      </c>
      <c r="M73" s="46">
        <f t="shared" ref="M73" si="24">I73/(1-C73*(L73))</f>
        <v>1.0313151109957877</v>
      </c>
      <c r="O73" s="46">
        <f>'Anual_2000-2017 (ref2010)'!D44</f>
        <v>1.0313151109957877</v>
      </c>
      <c r="Q73" s="318">
        <f t="shared" ref="Q73" si="25">O73-M73</f>
        <v>0</v>
      </c>
      <c r="R73" s="209" t="s">
        <v>174</v>
      </c>
      <c r="U73" s="228">
        <v>1.0246383496499418</v>
      </c>
      <c r="V73" s="228">
        <v>1.0327829210056587</v>
      </c>
      <c r="W73" s="228">
        <f t="shared" si="12"/>
        <v>-8.1445713557168897E-3</v>
      </c>
    </row>
    <row r="74" spans="1:23">
      <c r="B74" s="118">
        <v>2018</v>
      </c>
      <c r="C74" s="46">
        <f>'Trimestral_1996-2018 (ref2010)'!L54</f>
        <v>1.0449353433164164</v>
      </c>
      <c r="D74" s="46">
        <f>'Trimestral_1996-2018 (ref2010)'!B54</f>
        <v>1.1949142564717081</v>
      </c>
      <c r="E74" s="46">
        <f>'Trimestral_1996-2018 (ref2010)'!C54</f>
        <v>1.1912854155395434</v>
      </c>
      <c r="F74" s="46">
        <f>'Trimestral_1996-2018 (ref2010)'!F26/'Trimestral_1996-2018 (ref2010)'!B26</f>
        <v>0.14634999495298581</v>
      </c>
      <c r="G74" s="46">
        <f>'Trimestral_1996-2018 (ref2010)'!G26/'Trimestral_1996-2018 (ref2010)'!B26</f>
        <v>0.14241203882103473</v>
      </c>
      <c r="H74" s="46">
        <f>'Trimestral_1996-2018 (ref2010)'!H26/'Trimestral_1996-2018 (ref2010)'!B26</f>
        <v>0.99608074708947181</v>
      </c>
      <c r="I74" s="53">
        <f t="shared" ref="I74" si="26">C74*H74</f>
        <v>1.0408399774308097</v>
      </c>
      <c r="J74" s="53">
        <f t="shared" ref="J74" si="27">F74/D74</f>
        <v>0.12247740301059076</v>
      </c>
      <c r="K74" s="53">
        <f t="shared" ref="K74" si="28">G74/E74</f>
        <v>0.11954485210963076</v>
      </c>
      <c r="L74" s="53">
        <f t="shared" ref="L74" si="29">J74-K74</f>
        <v>2.932550900960007E-3</v>
      </c>
      <c r="M74" s="46">
        <f t="shared" ref="M74" si="30">I74/(1-C74*(L74))</f>
        <v>1.0440392541484376</v>
      </c>
      <c r="O74" s="46">
        <f>'Trimestral_1996-2018 (ref2010)'!J54</f>
        <v>1.0420916486915166</v>
      </c>
      <c r="Q74" s="320">
        <f t="shared" ref="Q74" si="31">O74-M74</f>
        <v>-1.9476054569209644E-3</v>
      </c>
      <c r="R74" s="209" t="s">
        <v>174</v>
      </c>
      <c r="U74" s="228">
        <v>1.0246383496499418</v>
      </c>
      <c r="V74" s="228">
        <v>1.0327829210056587</v>
      </c>
      <c r="W74" s="228">
        <f t="shared" ref="W74" si="32">U74-V74</f>
        <v>-8.1445713557168897E-3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74"/>
  <sheetViews>
    <sheetView workbookViewId="0">
      <pane xSplit="2" ySplit="1" topLeftCell="C52" activePane="bottomRight" state="frozen"/>
      <selection activeCell="U5" sqref="U5"/>
      <selection pane="topRight" activeCell="U5" sqref="U5"/>
      <selection pane="bottomLeft" activeCell="U5" sqref="U5"/>
      <selection pane="bottomRight" activeCell="D74" sqref="D74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08"/>
      <c r="C1" s="216" t="s">
        <v>110</v>
      </c>
      <c r="D1" s="109" t="s">
        <v>127</v>
      </c>
      <c r="E1" s="109" t="s">
        <v>76</v>
      </c>
      <c r="F1" s="109" t="s">
        <v>75</v>
      </c>
      <c r="G1" s="109" t="s">
        <v>85</v>
      </c>
      <c r="H1" s="260" t="s">
        <v>74</v>
      </c>
      <c r="I1" s="260" t="s">
        <v>77</v>
      </c>
      <c r="J1" s="260" t="s">
        <v>78</v>
      </c>
      <c r="K1" s="260" t="s">
        <v>46</v>
      </c>
      <c r="L1" s="109" t="s">
        <v>47</v>
      </c>
      <c r="M1" s="109" t="s">
        <v>86</v>
      </c>
      <c r="N1" s="260" t="s">
        <v>87</v>
      </c>
      <c r="O1" s="109" t="s">
        <v>73</v>
      </c>
      <c r="P1" s="109" t="s">
        <v>91</v>
      </c>
      <c r="Q1" s="109" t="s">
        <v>88</v>
      </c>
      <c r="R1" s="109" t="s">
        <v>89</v>
      </c>
      <c r="S1" s="109" t="s">
        <v>138</v>
      </c>
      <c r="T1" s="109" t="s">
        <v>138</v>
      </c>
      <c r="V1" s="109" t="s">
        <v>170</v>
      </c>
      <c r="W1" s="1" t="s">
        <v>138</v>
      </c>
    </row>
    <row r="2" spans="1:23" s="1" customFormat="1">
      <c r="A2" s="153" t="s">
        <v>83</v>
      </c>
      <c r="B2" s="114">
        <v>1947</v>
      </c>
      <c r="C2" s="215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50">
        <v>100</v>
      </c>
      <c r="R2" s="150">
        <v>100</v>
      </c>
      <c r="S2" s="149">
        <f>(R2/Q2)*100</f>
        <v>100</v>
      </c>
    </row>
    <row r="3" spans="1:23">
      <c r="A3" s="113"/>
      <c r="B3" s="115">
        <v>1948</v>
      </c>
      <c r="C3" s="173">
        <f>('Anual_1947-1989 (ref1987)'!AE5)</f>
        <v>1.0591656899769937</v>
      </c>
      <c r="D3" s="143">
        <f>'Anual_1947-1989 (ref1987)'!AO5</f>
        <v>7.1205272727272725E-5</v>
      </c>
      <c r="E3" s="143">
        <f>('Anual_1947-1989 (ref1987)'!AU5)</f>
        <v>8.0564781346138977E-6</v>
      </c>
      <c r="F3" s="143">
        <f>('Anual_1947-1989 (ref1987)'!AV5)</f>
        <v>7.122792874770501E-6</v>
      </c>
      <c r="G3" s="143">
        <f>(D3-E3+F3)</f>
        <v>7.0271587467429322E-5</v>
      </c>
      <c r="H3" s="143">
        <f>('Anual_1947-1989 (ref1987)'!G5/'Anual_1947-1989 (ref1987)'!AH5)</f>
        <v>7.8687756170928635E-6</v>
      </c>
      <c r="I3" s="143">
        <f>('Anual_1947-1989 (ref1987)'!H5/'Anual_1947-1989 (ref1987)'!AH5)</f>
        <v>7.1845342590847883E-6</v>
      </c>
      <c r="J3" s="143">
        <f>(D3-E3+F3+H3-I3)</f>
        <v>7.0955828825437401E-5</v>
      </c>
      <c r="K3" s="143">
        <f>(J3-D3)</f>
        <v>-2.4944390183532399E-7</v>
      </c>
      <c r="L3" s="146">
        <f>(K3/D3)</f>
        <v>-3.5031661600501548E-3</v>
      </c>
      <c r="M3" s="146">
        <f>('Anual_1947-1989 (ref1987)'!Z5-1)</f>
        <v>9.6999999999999975E-2</v>
      </c>
      <c r="N3" s="146">
        <f>('Anual_1947-1989 (ref1987)'!BG5-1)</f>
        <v>9.3157026722424874E-2</v>
      </c>
      <c r="O3" s="146">
        <f>(N3-M3)</f>
        <v>-3.8429732775751013E-3</v>
      </c>
      <c r="P3" s="46">
        <f>('Anual_1947-1989 (ref1987)'!AI5/'Anual_1947-1989 (ref1987)'!AJ5)</f>
        <v>0.96830823228107543</v>
      </c>
      <c r="Q3" s="138">
        <f>Q2*(M3+1)</f>
        <v>109.7</v>
      </c>
      <c r="R3" s="138">
        <f>R2*(N3+1)</f>
        <v>109.31570267224248</v>
      </c>
      <c r="S3" s="149">
        <f t="shared" ref="S3:S66" si="0">(R3/Q3)*100</f>
        <v>99.649683383994969</v>
      </c>
      <c r="T3" s="146">
        <f>(S3/S2)-1</f>
        <v>-3.5031661600503083E-3</v>
      </c>
    </row>
    <row r="4" spans="1:23">
      <c r="A4" s="113"/>
      <c r="B4" s="115">
        <v>1949</v>
      </c>
      <c r="C4" s="173">
        <f>('Anual_1947-1989 (ref1987)'!AE6)</f>
        <v>1.0829574991784925</v>
      </c>
      <c r="D4" s="143">
        <f>'Anual_1947-1989 (ref1987)'!AO6</f>
        <v>8.1225381818181817E-5</v>
      </c>
      <c r="E4" s="143">
        <f>('Anual_1947-1989 (ref1987)'!AU6)</f>
        <v>7.5011712877493446E-6</v>
      </c>
      <c r="F4" s="143">
        <f>('Anual_1947-1989 (ref1987)'!AV6)</f>
        <v>7.3963569817349533E-6</v>
      </c>
      <c r="G4" s="143">
        <f t="shared" ref="G4:G67" si="1">(D4-E4+F4)</f>
        <v>8.1120567512167423E-5</v>
      </c>
      <c r="H4" s="143">
        <f>('Anual_1947-1989 (ref1987)'!G6/'Anual_1947-1989 (ref1987)'!AH6)</f>
        <v>7.2189246751307949E-6</v>
      </c>
      <c r="I4" s="143">
        <f>('Anual_1947-1989 (ref1987)'!H6/'Anual_1947-1989 (ref1987)'!AH6)</f>
        <v>7.1181954936173417E-6</v>
      </c>
      <c r="J4" s="143">
        <f t="shared" ref="J4:J67" si="2">(D4-E4+F4+H4-I4)</f>
        <v>8.1221296693680882E-5</v>
      </c>
      <c r="K4" s="143">
        <f t="shared" ref="K4:K67" si="3">(J4-D4)</f>
        <v>-4.0851245009356288E-9</v>
      </c>
      <c r="L4" s="146">
        <f t="shared" ref="L4:L67" si="4">(K4/D4)</f>
        <v>-5.0293694033718877E-5</v>
      </c>
      <c r="M4" s="146">
        <f>('Anual_1947-1989 (ref1987)'!Z6-1)</f>
        <v>7.6999999999999957E-2</v>
      </c>
      <c r="N4" s="146">
        <f>('Anual_1947-1989 (ref1987)'!BG6-1)</f>
        <v>7.6945833691525634E-2</v>
      </c>
      <c r="O4" s="146">
        <f t="shared" ref="O4:O67" si="5">(N4-M4)</f>
        <v>-5.4166308474323799E-5</v>
      </c>
      <c r="P4" s="46">
        <f>('Anual_1947-1989 (ref1987)'!AI6/'Anual_1947-1989 (ref1987)'!AJ6)</f>
        <v>0.99998015282922292</v>
      </c>
      <c r="Q4" s="138">
        <f t="shared" ref="Q4:R19" si="6">Q3*(M4+1)</f>
        <v>118.1469</v>
      </c>
      <c r="R4" s="138">
        <f t="shared" si="6"/>
        <v>117.72709054993311</v>
      </c>
      <c r="S4" s="149">
        <f>(R4/Q4)*100</f>
        <v>99.644671633308292</v>
      </c>
      <c r="T4" s="146">
        <f t="shared" ref="T4:T67" si="7">(S4/S3)-1</f>
        <v>-5.0293694033753944E-5</v>
      </c>
    </row>
    <row r="5" spans="1:23">
      <c r="A5" s="113"/>
      <c r="B5" s="115">
        <v>1950</v>
      </c>
      <c r="C5" s="173">
        <f>('Anual_1947-1989 (ref1987)'!AE7)</f>
        <v>1.0896104961811375</v>
      </c>
      <c r="D5" s="143">
        <f>'Anual_1947-1989 (ref1987)'!AO7</f>
        <v>9.3945163636363651E-5</v>
      </c>
      <c r="E5" s="143">
        <f>('Anual_1947-1989 (ref1987)'!AU7)</f>
        <v>6.297210828830506E-6</v>
      </c>
      <c r="F5" s="143">
        <f>('Anual_1947-1989 (ref1987)'!AV7)</f>
        <v>8.6369146018803554E-6</v>
      </c>
      <c r="G5" s="143">
        <f t="shared" si="1"/>
        <v>9.6284867409413504E-5</v>
      </c>
      <c r="H5" s="143">
        <f>('Anual_1947-1989 (ref1987)'!G7/'Anual_1947-1989 (ref1987)'!AH7)</f>
        <v>9.0028089021798182E-6</v>
      </c>
      <c r="I5" s="143">
        <f>('Anual_1947-1989 (ref1987)'!H7/'Anual_1947-1989 (ref1987)'!AH7)</f>
        <v>7.4386143052759878E-6</v>
      </c>
      <c r="J5" s="143">
        <f t="shared" si="2"/>
        <v>9.7849062006317335E-5</v>
      </c>
      <c r="K5" s="143">
        <f t="shared" si="3"/>
        <v>3.9038983699536841E-6</v>
      </c>
      <c r="L5" s="146">
        <f t="shared" si="4"/>
        <v>4.1555075523255457E-2</v>
      </c>
      <c r="M5" s="146">
        <f>('Anual_1947-1989 (ref1987)'!Z7-1)</f>
        <v>6.800000000000006E-2</v>
      </c>
      <c r="N5" s="146">
        <f>('Anual_1947-1989 (ref1987)'!BG7-1)</f>
        <v>0.11238082065883681</v>
      </c>
      <c r="O5" s="146">
        <f t="shared" si="5"/>
        <v>4.438082065883675E-2</v>
      </c>
      <c r="P5" s="46">
        <f>('Anual_1947-1989 (ref1987)'!AI7/'Anual_1947-1989 (ref1987)'!AJ7)</f>
        <v>1.659955259121948</v>
      </c>
      <c r="Q5" s="138">
        <f t="shared" si="6"/>
        <v>126.18088920000001</v>
      </c>
      <c r="R5" s="138">
        <f t="shared" si="6"/>
        <v>130.95735759971177</v>
      </c>
      <c r="S5" s="149">
        <f t="shared" si="0"/>
        <v>103.78541348852038</v>
      </c>
      <c r="T5" s="146">
        <f t="shared" si="7"/>
        <v>4.1555075523255214E-2</v>
      </c>
    </row>
    <row r="6" spans="1:23">
      <c r="A6" s="113"/>
      <c r="B6" s="115">
        <v>1951</v>
      </c>
      <c r="C6" s="173">
        <f>('Anual_1947-1989 (ref1987)'!AE8)</f>
        <v>1.1811976897561238</v>
      </c>
      <c r="D6" s="143">
        <f>'Anual_1947-1989 (ref1987)'!AO8</f>
        <v>1.0737945454545456E-4</v>
      </c>
      <c r="E6" s="143">
        <f>('Anual_1947-1989 (ref1987)'!AU8)</f>
        <v>1.0327683267476597E-5</v>
      </c>
      <c r="F6" s="143">
        <f>('Anual_1947-1989 (ref1987)'!AV8)</f>
        <v>1.0899451140727464E-5</v>
      </c>
      <c r="G6" s="143">
        <f t="shared" si="1"/>
        <v>1.0795122241870543E-4</v>
      </c>
      <c r="H6" s="143">
        <f>('Anual_1947-1989 (ref1987)'!G8/'Anual_1947-1989 (ref1987)'!AH8)</f>
        <v>1.0198437538146169E-5</v>
      </c>
      <c r="I6" s="143">
        <f>('Anual_1947-1989 (ref1987)'!H8/'Anual_1947-1989 (ref1987)'!AH8)</f>
        <v>1.1964137171616254E-5</v>
      </c>
      <c r="J6" s="143">
        <f t="shared" si="2"/>
        <v>1.0618552278523535E-4</v>
      </c>
      <c r="K6" s="143">
        <f t="shared" si="3"/>
        <v>-1.1939317602192059E-6</v>
      </c>
      <c r="L6" s="146">
        <f t="shared" si="4"/>
        <v>-1.111881006728159E-2</v>
      </c>
      <c r="M6" s="146">
        <f>('Anual_1947-1989 (ref1987)'!Z8-1)</f>
        <v>4.9000000000000155E-2</v>
      </c>
      <c r="N6" s="146">
        <f>('Anual_1947-1989 (ref1987)'!BG8-1)</f>
        <v>3.7336368239421658E-2</v>
      </c>
      <c r="O6" s="146">
        <f t="shared" si="5"/>
        <v>-1.1663631760578497E-2</v>
      </c>
      <c r="P6" s="46">
        <f>('Anual_1947-1989 (ref1987)'!AI8/'Anual_1947-1989 (ref1987)'!AJ8)</f>
        <v>0.89960938022049464</v>
      </c>
      <c r="Q6" s="138">
        <f t="shared" si="6"/>
        <v>132.36375277080003</v>
      </c>
      <c r="R6" s="138">
        <f t="shared" si="6"/>
        <v>135.84682972671624</v>
      </c>
      <c r="S6" s="149">
        <f t="shared" si="0"/>
        <v>102.63144318818722</v>
      </c>
      <c r="T6" s="146">
        <f t="shared" si="7"/>
        <v>-1.111881006728177E-2</v>
      </c>
    </row>
    <row r="7" spans="1:23">
      <c r="A7" s="113"/>
      <c r="B7" s="115">
        <v>1952</v>
      </c>
      <c r="C7" s="173">
        <f>('Anual_1947-1989 (ref1987)'!AE9)</f>
        <v>1.0960224697965919</v>
      </c>
      <c r="D7" s="143">
        <f>'Anual_1947-1989 (ref1987)'!AO9</f>
        <v>1.3609541818181817E-4</v>
      </c>
      <c r="E7" s="143">
        <f>('Anual_1947-1989 (ref1987)'!AU9)</f>
        <v>1.0652868318122543E-5</v>
      </c>
      <c r="F7" s="143">
        <f>('Anual_1947-1989 (ref1987)'!AV9)</f>
        <v>1.3628822426637283E-5</v>
      </c>
      <c r="G7" s="143">
        <f t="shared" si="1"/>
        <v>1.3907137229033289E-4</v>
      </c>
      <c r="H7" s="143">
        <f>('Anual_1947-1989 (ref1987)'!G9/'Anual_1947-1989 (ref1987)'!AH9)</f>
        <v>9.563836368080754E-6</v>
      </c>
      <c r="I7" s="143">
        <f>('Anual_1947-1989 (ref1987)'!H9/'Anual_1947-1989 (ref1987)'!AH9)</f>
        <v>1.3356392169216225E-5</v>
      </c>
      <c r="J7" s="143">
        <f t="shared" si="2"/>
        <v>1.3527881648919742E-4</v>
      </c>
      <c r="K7" s="143">
        <f t="shared" si="3"/>
        <v>-8.1660169262074951E-7</v>
      </c>
      <c r="L7" s="146">
        <f t="shared" si="4"/>
        <v>-6.0002144343301953E-3</v>
      </c>
      <c r="M7" s="146">
        <f>('Anual_1947-1989 (ref1987)'!Z9-1)</f>
        <v>7.2999999999999954E-2</v>
      </c>
      <c r="N7" s="146">
        <f>('Anual_1947-1989 (ref1987)'!BG9-1)</f>
        <v>6.6561769911963831E-2</v>
      </c>
      <c r="O7" s="146">
        <f t="shared" si="5"/>
        <v>-6.4382300880361232E-3</v>
      </c>
      <c r="P7" s="46">
        <f>('Anual_1947-1989 (ref1987)'!AI9/'Anual_1947-1989 (ref1987)'!AJ9)</f>
        <v>0.91608284213356184</v>
      </c>
      <c r="Q7" s="138">
        <f t="shared" si="6"/>
        <v>142.02630672306842</v>
      </c>
      <c r="R7" s="138">
        <f t="shared" si="6"/>
        <v>144.88903515025567</v>
      </c>
      <c r="S7" s="149">
        <f t="shared" si="0"/>
        <v>102.01563252135337</v>
      </c>
      <c r="T7" s="146">
        <f t="shared" si="7"/>
        <v>-6.0002144343297426E-3</v>
      </c>
    </row>
    <row r="8" spans="1:23">
      <c r="A8" s="113"/>
      <c r="B8" s="115">
        <v>1953</v>
      </c>
      <c r="C8" s="173">
        <f>('Anual_1947-1989 (ref1987)'!AE10)</f>
        <v>1.1397519881046683</v>
      </c>
      <c r="D8" s="143">
        <f>'Anual_1947-1989 (ref1987)'!AO10</f>
        <v>1.5617432727272726E-4</v>
      </c>
      <c r="E8" s="143">
        <f>('Anual_1947-1989 (ref1987)'!AU10)</f>
        <v>5.7135391916126479E-6</v>
      </c>
      <c r="F8" s="143">
        <f>('Anual_1947-1989 (ref1987)'!AV10)</f>
        <v>5.010455498486367E-6</v>
      </c>
      <c r="G8" s="143">
        <f t="shared" si="1"/>
        <v>1.5547124357960098E-4</v>
      </c>
      <c r="H8" s="143">
        <f>('Anual_1947-1989 (ref1987)'!G10/'Anual_1947-1989 (ref1987)'!AH10)</f>
        <v>1.0362610746225979E-5</v>
      </c>
      <c r="I8" s="143">
        <f>('Anual_1947-1989 (ref1987)'!H10/'Anual_1947-1989 (ref1987)'!AH10)</f>
        <v>8.7905738218759108E-6</v>
      </c>
      <c r="J8" s="143">
        <f t="shared" si="2"/>
        <v>1.5704328050395103E-4</v>
      </c>
      <c r="K8" s="143">
        <f t="shared" si="3"/>
        <v>8.6895323122377841E-7</v>
      </c>
      <c r="L8" s="146">
        <f t="shared" si="4"/>
        <v>5.5639953531307689E-3</v>
      </c>
      <c r="M8" s="146">
        <f>('Anual_1947-1989 (ref1987)'!Z10-1)</f>
        <v>4.6999999999999931E-2</v>
      </c>
      <c r="N8" s="146">
        <f>('Anual_1947-1989 (ref1987)'!BG10-1)</f>
        <v>5.282550313472778E-2</v>
      </c>
      <c r="O8" s="146">
        <f t="shared" si="5"/>
        <v>5.8255031347278496E-3</v>
      </c>
      <c r="P8" s="46">
        <f>('Anual_1947-1989 (ref1987)'!AI10/'Anual_1947-1989 (ref1987)'!AJ10)</f>
        <v>1.0337700789774855</v>
      </c>
      <c r="Q8" s="138">
        <f t="shared" si="6"/>
        <v>148.70154313905263</v>
      </c>
      <c r="R8" s="138">
        <f t="shared" si="6"/>
        <v>152.54287133077318</v>
      </c>
      <c r="S8" s="149">
        <f t="shared" si="0"/>
        <v>102.58324702664885</v>
      </c>
      <c r="T8" s="146">
        <f t="shared" si="7"/>
        <v>5.5639953531305686E-3</v>
      </c>
    </row>
    <row r="9" spans="1:23">
      <c r="A9" s="113"/>
      <c r="B9" s="115">
        <v>1954</v>
      </c>
      <c r="C9" s="173">
        <f>('Anual_1947-1989 (ref1987)'!AE11)</f>
        <v>1.2719806094970256</v>
      </c>
      <c r="D9" s="143">
        <f>'Anual_1947-1989 (ref1987)'!AO11</f>
        <v>1.9188399999999999E-4</v>
      </c>
      <c r="E9" s="143">
        <f>('Anual_1947-1989 (ref1987)'!AU11)</f>
        <v>9.0586691256885614E-6</v>
      </c>
      <c r="F9" s="143">
        <f>('Anual_1947-1989 (ref1987)'!AV11)</f>
        <v>1.1710114542076111E-5</v>
      </c>
      <c r="G9" s="143">
        <f t="shared" si="1"/>
        <v>1.9453544541638755E-4</v>
      </c>
      <c r="H9" s="143">
        <f>('Anual_1947-1989 (ref1987)'!G11/'Anual_1947-1989 (ref1987)'!AH11)</f>
        <v>1.2965171012576859E-5</v>
      </c>
      <c r="I9" s="143">
        <f>('Anual_1947-1989 (ref1987)'!H11/'Anual_1947-1989 (ref1987)'!AH11)</f>
        <v>1.3254572151250449E-5</v>
      </c>
      <c r="J9" s="143">
        <f t="shared" si="2"/>
        <v>1.9424604427771395E-4</v>
      </c>
      <c r="K9" s="143">
        <f t="shared" si="3"/>
        <v>2.3620442777139573E-6</v>
      </c>
      <c r="L9" s="146">
        <f t="shared" si="4"/>
        <v>1.230975108770902E-2</v>
      </c>
      <c r="M9" s="146">
        <f>('Anual_1947-1989 (ref1987)'!Z11-1)</f>
        <v>7.8000000000000069E-2</v>
      </c>
      <c r="N9" s="146">
        <f>('Anual_1947-1989 (ref1987)'!BG11-1)</f>
        <v>9.1269911672550386E-2</v>
      </c>
      <c r="O9" s="146">
        <f t="shared" si="5"/>
        <v>1.3269911672550316E-2</v>
      </c>
      <c r="P9" s="46">
        <f>('Anual_1947-1989 (ref1987)'!AI11/'Anual_1947-1989 (ref1987)'!AJ11)</f>
        <v>1.2644721897149052</v>
      </c>
      <c r="Q9" s="138">
        <f t="shared" si="6"/>
        <v>160.30026350389875</v>
      </c>
      <c r="R9" s="138">
        <f t="shared" si="6"/>
        <v>166.46544572341006</v>
      </c>
      <c r="S9" s="149">
        <f t="shared" si="0"/>
        <v>103.84602126331586</v>
      </c>
      <c r="T9" s="146">
        <f t="shared" si="7"/>
        <v>1.2309751087709042E-2</v>
      </c>
    </row>
    <row r="10" spans="1:23">
      <c r="A10" s="113"/>
      <c r="B10" s="115">
        <v>1955</v>
      </c>
      <c r="C10" s="173">
        <f>('Anual_1947-1989 (ref1987)'!AE12)</f>
        <v>1.1156214944261376</v>
      </c>
      <c r="D10" s="143">
        <f>'Anual_1947-1989 (ref1987)'!AO12</f>
        <v>2.6555112727272723E-4</v>
      </c>
      <c r="E10" s="143">
        <f>('Anual_1947-1989 (ref1987)'!AU12)</f>
        <v>2.3753298550352799E-5</v>
      </c>
      <c r="F10" s="143">
        <f>('Anual_1947-1989 (ref1987)'!AV12)</f>
        <v>1.7221372762759082E-5</v>
      </c>
      <c r="G10" s="143">
        <f t="shared" si="1"/>
        <v>2.5901920148513352E-4</v>
      </c>
      <c r="H10" s="143">
        <f>('Anual_1947-1989 (ref1987)'!G12/'Anual_1947-1989 (ref1987)'!AH12)</f>
        <v>1.9899904011167625E-5</v>
      </c>
      <c r="I10" s="143">
        <f>('Anual_1947-1989 (ref1987)'!H12/'Anual_1947-1989 (ref1987)'!AH12)</f>
        <v>1.7849028235459528E-5</v>
      </c>
      <c r="J10" s="143">
        <f t="shared" si="2"/>
        <v>2.6107007726084157E-4</v>
      </c>
      <c r="K10" s="143">
        <f t="shared" si="3"/>
        <v>-4.4810500118856646E-6</v>
      </c>
      <c r="L10" s="146">
        <f t="shared" si="4"/>
        <v>-1.687452829858832E-2</v>
      </c>
      <c r="M10" s="146">
        <f>('Anual_1947-1989 (ref1987)'!Z12-1)</f>
        <v>8.8000000000000078E-2</v>
      </c>
      <c r="N10" s="146">
        <f>('Anual_1947-1989 (ref1987)'!BG12-1)</f>
        <v>6.9640513211135957E-2</v>
      </c>
      <c r="O10" s="146">
        <f t="shared" si="5"/>
        <v>-1.8359486788864121E-2</v>
      </c>
      <c r="P10" s="46">
        <f>('Anual_1947-1989 (ref1987)'!AI12/'Anual_1947-1989 (ref1987)'!AJ12)</f>
        <v>0.80831426823344055</v>
      </c>
      <c r="Q10" s="138">
        <f t="shared" si="6"/>
        <v>174.40668669224186</v>
      </c>
      <c r="R10" s="138">
        <f t="shared" si="6"/>
        <v>178.05818479550882</v>
      </c>
      <c r="S10" s="149">
        <f t="shared" si="0"/>
        <v>102.09366863881222</v>
      </c>
      <c r="T10" s="146">
        <f t="shared" si="7"/>
        <v>-1.6874528298588487E-2</v>
      </c>
    </row>
    <row r="11" spans="1:23">
      <c r="A11" s="113"/>
      <c r="B11" s="115">
        <v>1956</v>
      </c>
      <c r="C11" s="173">
        <f>('Anual_1947-1989 (ref1987)'!AE13)</f>
        <v>1.2273264002334177</v>
      </c>
      <c r="D11" s="143">
        <f>'Anual_1947-1989 (ref1987)'!AO13</f>
        <v>3.0484592727272728E-4</v>
      </c>
      <c r="E11" s="143">
        <f>('Anual_1947-1989 (ref1987)'!AU13)</f>
        <v>2.6444755813681792E-5</v>
      </c>
      <c r="F11" s="143">
        <f>('Anual_1947-1989 (ref1987)'!AV13)</f>
        <v>2.2906239513262665E-5</v>
      </c>
      <c r="G11" s="143">
        <f t="shared" si="1"/>
        <v>3.0130741097230817E-4</v>
      </c>
      <c r="H11" s="143">
        <f>('Anual_1947-1989 (ref1987)'!G13/'Anual_1947-1989 (ref1987)'!AH13)</f>
        <v>2.0577956828253012E-5</v>
      </c>
      <c r="I11" s="143">
        <f>('Anual_1947-1989 (ref1987)'!H13/'Anual_1947-1989 (ref1987)'!AH13)</f>
        <v>1.7680485895539224E-5</v>
      </c>
      <c r="J11" s="143">
        <f t="shared" si="2"/>
        <v>3.0420488190502197E-4</v>
      </c>
      <c r="K11" s="143">
        <f t="shared" si="3"/>
        <v>-6.4104536770531609E-7</v>
      </c>
      <c r="L11" s="146">
        <f t="shared" si="4"/>
        <v>-2.1028503593286041E-3</v>
      </c>
      <c r="M11" s="146">
        <f>('Anual_1947-1989 (ref1987)'!Z13-1)</f>
        <v>2.9000000000000137E-2</v>
      </c>
      <c r="N11" s="146">
        <f>('Anual_1947-1989 (ref1987)'!BG13-1)</f>
        <v>2.6836166980251042E-2</v>
      </c>
      <c r="O11" s="146">
        <f t="shared" si="5"/>
        <v>-2.1638330197490951E-3</v>
      </c>
      <c r="P11" s="46">
        <f>('Anual_1947-1989 (ref1987)'!AI13/'Anual_1947-1989 (ref1987)'!AJ13)</f>
        <v>1.0081433551284047</v>
      </c>
      <c r="Q11" s="138">
        <f t="shared" si="6"/>
        <v>179.4644806063169</v>
      </c>
      <c r="R11" s="138">
        <f t="shared" si="6"/>
        <v>182.83658397488151</v>
      </c>
      <c r="S11" s="149">
        <f t="shared" si="0"/>
        <v>101.87898093102994</v>
      </c>
      <c r="T11" s="146">
        <f t="shared" si="7"/>
        <v>-2.1028503593283343E-3</v>
      </c>
    </row>
    <row r="12" spans="1:23">
      <c r="A12" s="113"/>
      <c r="B12" s="115">
        <v>1957</v>
      </c>
      <c r="C12" s="173">
        <f>('Anual_1947-1989 (ref1987)'!AE14)</f>
        <v>1.1271288544716018</v>
      </c>
      <c r="D12" s="143">
        <f>'Anual_1947-1989 (ref1987)'!AO14</f>
        <v>4.0295465454545453E-4</v>
      </c>
      <c r="E12" s="143">
        <f>('Anual_1947-1989 (ref1987)'!AU14)</f>
        <v>2.4125201851836044E-5</v>
      </c>
      <c r="F12" s="143">
        <f>('Anual_1947-1989 (ref1987)'!AV14)</f>
        <v>2.6235901638324446E-5</v>
      </c>
      <c r="G12" s="143">
        <f t="shared" si="1"/>
        <v>4.0506535433194294E-4</v>
      </c>
      <c r="H12" s="143">
        <f>('Anual_1947-1989 (ref1987)'!G14/'Anual_1947-1989 (ref1987)'!AH14)</f>
        <v>2.2432008801323383E-5</v>
      </c>
      <c r="I12" s="143">
        <f>('Anual_1947-1989 (ref1987)'!H14/'Anual_1947-1989 (ref1987)'!AH14)</f>
        <v>2.4784791333646094E-5</v>
      </c>
      <c r="J12" s="143">
        <f t="shared" si="2"/>
        <v>4.0271257179962024E-4</v>
      </c>
      <c r="K12" s="143">
        <f t="shared" si="3"/>
        <v>-2.4208274583428866E-7</v>
      </c>
      <c r="L12" s="146">
        <f t="shared" si="4"/>
        <v>-6.007692009597596E-4</v>
      </c>
      <c r="M12" s="146">
        <f>('Anual_1947-1989 (ref1987)'!Z14-1)</f>
        <v>7.6999999999999957E-2</v>
      </c>
      <c r="N12" s="146">
        <f>('Anual_1947-1989 (ref1987)'!BG14-1)</f>
        <v>7.6352971570566197E-2</v>
      </c>
      <c r="O12" s="146">
        <f t="shared" si="5"/>
        <v>-6.4702842943376027E-4</v>
      </c>
      <c r="P12" s="46">
        <f>('Anual_1947-1989 (ref1987)'!AI14/'Anual_1947-1989 (ref1987)'!AJ14)</f>
        <v>0.98425569901594823</v>
      </c>
      <c r="Q12" s="138">
        <f t="shared" si="6"/>
        <v>193.28324561300329</v>
      </c>
      <c r="R12" s="138">
        <f t="shared" si="6"/>
        <v>196.79670047317506</v>
      </c>
      <c r="S12" s="149">
        <f t="shared" si="0"/>
        <v>101.81777517706139</v>
      </c>
      <c r="T12" s="146">
        <f t="shared" si="7"/>
        <v>-6.0076920095997188E-4</v>
      </c>
    </row>
    <row r="13" spans="1:23">
      <c r="A13" s="113"/>
      <c r="B13" s="115">
        <v>1958</v>
      </c>
      <c r="C13" s="173">
        <f>('Anual_1947-1989 (ref1987)'!AE15)</f>
        <v>1.1236425963875791</v>
      </c>
      <c r="D13" s="143">
        <f>'Anual_1947-1989 (ref1987)'!AO15</f>
        <v>5.0323345454545462E-4</v>
      </c>
      <c r="E13" s="143">
        <f>('Anual_1947-1989 (ref1987)'!AU15)</f>
        <v>1.993214306342232E-5</v>
      </c>
      <c r="F13" s="143">
        <f>('Anual_1947-1989 (ref1987)'!AV15)</f>
        <v>2.0459003057511352E-5</v>
      </c>
      <c r="G13" s="143">
        <f t="shared" si="1"/>
        <v>5.0376031453954362E-4</v>
      </c>
      <c r="H13" s="143">
        <f>('Anual_1947-1989 (ref1987)'!G15/'Anual_1947-1989 (ref1987)'!AH15)</f>
        <v>2.8727281344281007E-5</v>
      </c>
      <c r="I13" s="143">
        <f>('Anual_1947-1989 (ref1987)'!H15/'Anual_1947-1989 (ref1987)'!AH15)</f>
        <v>3.0567118464083277E-5</v>
      </c>
      <c r="J13" s="143">
        <f t="shared" si="2"/>
        <v>5.0192047741974132E-4</v>
      </c>
      <c r="K13" s="143">
        <f t="shared" si="3"/>
        <v>-1.312977125713299E-6</v>
      </c>
      <c r="L13" s="146">
        <f t="shared" si="4"/>
        <v>-2.6090815581790859E-3</v>
      </c>
      <c r="M13" s="146">
        <f>('Anual_1947-1989 (ref1987)'!Z15-1)</f>
        <v>0.1080000000000001</v>
      </c>
      <c r="N13" s="146">
        <f>('Anual_1947-1989 (ref1987)'!BG15-1)</f>
        <v>0.10510913763353802</v>
      </c>
      <c r="O13" s="146">
        <f t="shared" si="5"/>
        <v>-2.8908623664620769E-3</v>
      </c>
      <c r="P13" s="46">
        <f>('Anual_1947-1989 (ref1987)'!AI15/'Anual_1947-1989 (ref1987)'!AJ15)</f>
        <v>0.96465162275918792</v>
      </c>
      <c r="Q13" s="138">
        <f t="shared" si="6"/>
        <v>214.15783613920766</v>
      </c>
      <c r="R13" s="138">
        <f t="shared" si="6"/>
        <v>217.48183194903618</v>
      </c>
      <c r="S13" s="149">
        <f t="shared" si="0"/>
        <v>101.55212429755214</v>
      </c>
      <c r="T13" s="146">
        <f t="shared" si="7"/>
        <v>-2.6090815581786275E-3</v>
      </c>
    </row>
    <row r="14" spans="1:23">
      <c r="A14" s="113"/>
      <c r="B14" s="115">
        <v>1959</v>
      </c>
      <c r="C14" s="173">
        <f>('Anual_1947-1989 (ref1987)'!AE16)</f>
        <v>1.3585648270166746</v>
      </c>
      <c r="D14" s="143">
        <f>'Anual_1947-1989 (ref1987)'!AO16</f>
        <v>6.2086909090909082E-4</v>
      </c>
      <c r="E14" s="143">
        <f>('Anual_1947-1989 (ref1987)'!AU16)</f>
        <v>4.8061025146199894E-5</v>
      </c>
      <c r="F14" s="143">
        <f>('Anual_1947-1989 (ref1987)'!AV16)</f>
        <v>5.1326623021297417E-5</v>
      </c>
      <c r="G14" s="143">
        <f t="shared" si="1"/>
        <v>6.2413468878418836E-4</v>
      </c>
      <c r="H14" s="143">
        <f>('Anual_1947-1989 (ref1987)'!G16/'Anual_1947-1989 (ref1987)'!AH16)</f>
        <v>3.6897822495916545E-5</v>
      </c>
      <c r="I14" s="143">
        <f>('Anual_1947-1989 (ref1987)'!H16/'Anual_1947-1989 (ref1987)'!AH16)</f>
        <v>4.0828242718307654E-5</v>
      </c>
      <c r="J14" s="143">
        <f t="shared" si="2"/>
        <v>6.2020426856179733E-4</v>
      </c>
      <c r="K14" s="143">
        <f t="shared" si="3"/>
        <v>-6.6482234729349759E-7</v>
      </c>
      <c r="L14" s="146">
        <f t="shared" si="4"/>
        <v>-1.070793114084725E-3</v>
      </c>
      <c r="M14" s="146">
        <f>('Anual_1947-1989 (ref1987)'!Z16-1)</f>
        <v>9.8000000000000087E-2</v>
      </c>
      <c r="N14" s="146">
        <f>('Anual_1947-1989 (ref1987)'!BG16-1)</f>
        <v>9.6824269160734611E-2</v>
      </c>
      <c r="O14" s="146">
        <f t="shared" si="5"/>
        <v>-1.1757308392654764E-3</v>
      </c>
      <c r="P14" s="46">
        <f>('Anual_1947-1989 (ref1987)'!AI16/'Anual_1947-1989 (ref1987)'!AJ16)</f>
        <v>0.96513865612524019</v>
      </c>
      <c r="Q14" s="138">
        <f t="shared" si="6"/>
        <v>235.14530408085002</v>
      </c>
      <c r="R14" s="138">
        <f t="shared" si="6"/>
        <v>238.53935138323931</v>
      </c>
      <c r="S14" s="149">
        <f t="shared" si="0"/>
        <v>101.4433829821336</v>
      </c>
      <c r="T14" s="146">
        <f t="shared" si="7"/>
        <v>-1.0707931140852001E-3</v>
      </c>
    </row>
    <row r="15" spans="1:23">
      <c r="A15" s="113"/>
      <c r="B15" s="115">
        <v>1960</v>
      </c>
      <c r="C15" s="173">
        <f>('Anual_1947-1989 (ref1987)'!AE17)</f>
        <v>1.2541562199622769</v>
      </c>
      <c r="D15" s="143">
        <f>'Anual_1947-1989 (ref1987)'!AO17</f>
        <v>9.227790545454544E-4</v>
      </c>
      <c r="E15" s="143">
        <f>('Anual_1947-1989 (ref1987)'!AU17)</f>
        <v>4.9152283034483762E-5</v>
      </c>
      <c r="F15" s="143">
        <f>('Anual_1947-1989 (ref1987)'!AV17)</f>
        <v>5.5539978748071615E-5</v>
      </c>
      <c r="G15" s="143">
        <f t="shared" si="1"/>
        <v>9.2916675025904222E-4</v>
      </c>
      <c r="H15" s="143">
        <f>('Anual_1947-1989 (ref1987)'!G17/'Anual_1947-1989 (ref1987)'!AH17)</f>
        <v>4.8900472759133283E-5</v>
      </c>
      <c r="I15" s="143">
        <f>('Anual_1947-1989 (ref1987)'!H17/'Anual_1947-1989 (ref1987)'!AH17)</f>
        <v>5.8807656549081724E-5</v>
      </c>
      <c r="J15" s="143">
        <f t="shared" si="2"/>
        <v>9.1925956646909382E-4</v>
      </c>
      <c r="K15" s="143">
        <f t="shared" si="3"/>
        <v>-3.5194880763605822E-6</v>
      </c>
      <c r="L15" s="146">
        <f t="shared" si="4"/>
        <v>-3.8140094955820421E-3</v>
      </c>
      <c r="M15" s="146">
        <f>('Anual_1947-1989 (ref1987)'!Z17-1)</f>
        <v>9.4000000000000083E-2</v>
      </c>
      <c r="N15" s="146">
        <f>('Anual_1947-1989 (ref1987)'!BG17-1)</f>
        <v>8.9827473611833186E-2</v>
      </c>
      <c r="O15" s="146">
        <f t="shared" si="5"/>
        <v>-4.1725263881668972E-3</v>
      </c>
      <c r="P15" s="46">
        <f>('Anual_1947-1989 (ref1987)'!AI17/'Anual_1947-1989 (ref1987)'!AJ17)</f>
        <v>0.93959608566921515</v>
      </c>
      <c r="Q15" s="138">
        <f t="shared" si="6"/>
        <v>257.24896266444995</v>
      </c>
      <c r="R15" s="138">
        <f t="shared" si="6"/>
        <v>259.96673867500107</v>
      </c>
      <c r="S15" s="149">
        <f t="shared" si="0"/>
        <v>101.05647695617577</v>
      </c>
      <c r="T15" s="146">
        <f t="shared" si="7"/>
        <v>-3.8140094955820825E-3</v>
      </c>
    </row>
    <row r="16" spans="1:23">
      <c r="A16" s="113"/>
      <c r="B16" s="115">
        <v>1961</v>
      </c>
      <c r="C16" s="173">
        <f>('Anual_1947-1989 (ref1987)'!AE18)</f>
        <v>1.3461780382950159</v>
      </c>
      <c r="D16" s="143">
        <f>'Anual_1947-1989 (ref1987)'!AO18</f>
        <v>1.2568376727272723E-3</v>
      </c>
      <c r="E16" s="143">
        <f>('Anual_1947-1989 (ref1987)'!AU18)</f>
        <v>6.5136084784024915E-5</v>
      </c>
      <c r="F16" s="143">
        <f>('Anual_1947-1989 (ref1987)'!AV18)</f>
        <v>6.9372792817463087E-5</v>
      </c>
      <c r="G16" s="143">
        <f t="shared" si="1"/>
        <v>1.2610743807607103E-3</v>
      </c>
      <c r="H16" s="143">
        <f>('Anual_1947-1989 (ref1987)'!G18/'Anual_1947-1989 (ref1987)'!AH18)</f>
        <v>7.2781806574848015E-5</v>
      </c>
      <c r="I16" s="143">
        <f>('Anual_1947-1989 (ref1987)'!H18/'Anual_1947-1989 (ref1987)'!AH18)</f>
        <v>7.7776107100199242E-5</v>
      </c>
      <c r="J16" s="143">
        <f t="shared" si="2"/>
        <v>1.2560800802353591E-3</v>
      </c>
      <c r="K16" s="143">
        <f t="shared" si="3"/>
        <v>-7.5759249191327191E-7</v>
      </c>
      <c r="L16" s="146">
        <f t="shared" si="4"/>
        <v>-6.0277672157084189E-4</v>
      </c>
      <c r="M16" s="146">
        <f>('Anual_1947-1989 (ref1987)'!Z18-1)</f>
        <v>8.5999999999999854E-2</v>
      </c>
      <c r="N16" s="146">
        <f>('Anual_1947-1989 (ref1987)'!BG18-1)</f>
        <v>8.5345384480373987E-2</v>
      </c>
      <c r="O16" s="146">
        <f t="shared" si="5"/>
        <v>-6.5461551962586739E-4</v>
      </c>
      <c r="P16" s="46">
        <f>('Anual_1947-1989 (ref1987)'!AI18/'Anual_1947-1989 (ref1987)'!AJ18)</f>
        <v>0.99665341220833414</v>
      </c>
      <c r="Q16" s="138">
        <f t="shared" si="6"/>
        <v>279.37237345359262</v>
      </c>
      <c r="R16" s="138">
        <f t="shared" si="6"/>
        <v>282.15369993932796</v>
      </c>
      <c r="S16" s="149">
        <f t="shared" si="0"/>
        <v>100.99556246430264</v>
      </c>
      <c r="T16" s="146">
        <f t="shared" si="7"/>
        <v>-6.0277672157071915E-4</v>
      </c>
    </row>
    <row r="17" spans="1:20">
      <c r="A17" s="113"/>
      <c r="B17" s="115">
        <v>1962</v>
      </c>
      <c r="C17" s="173">
        <f>('Anual_1947-1989 (ref1987)'!AE19)</f>
        <v>1.5024945740675268</v>
      </c>
      <c r="D17" s="143">
        <f>'Anual_1947-1989 (ref1987)'!AO19</f>
        <v>1.8035944727272726E-3</v>
      </c>
      <c r="E17" s="143">
        <f>('Anual_1947-1989 (ref1987)'!AU19)</f>
        <v>1.3600792614607352E-4</v>
      </c>
      <c r="F17" s="143">
        <f>('Anual_1947-1989 (ref1987)'!AV19)</f>
        <v>1.5317538988386428E-4</v>
      </c>
      <c r="G17" s="143">
        <f t="shared" si="1"/>
        <v>1.8207619364650634E-3</v>
      </c>
      <c r="H17" s="143">
        <f>('Anual_1947-1989 (ref1987)'!G19/'Anual_1947-1989 (ref1987)'!AH19)</f>
        <v>1.1965344470408642E-4</v>
      </c>
      <c r="I17" s="143">
        <f>('Anual_1947-1989 (ref1987)'!H19/'Anual_1947-1989 (ref1987)'!AH19)</f>
        <v>1.4411924776102592E-4</v>
      </c>
      <c r="J17" s="143">
        <f t="shared" si="2"/>
        <v>1.7962961334081239E-3</v>
      </c>
      <c r="K17" s="143">
        <f t="shared" si="3"/>
        <v>-7.298339319148717E-6</v>
      </c>
      <c r="L17" s="146">
        <f t="shared" si="4"/>
        <v>-4.0465522763066947E-3</v>
      </c>
      <c r="M17" s="146">
        <f>('Anual_1947-1989 (ref1987)'!Z19-1)</f>
        <v>6.5999999999999837E-2</v>
      </c>
      <c r="N17" s="146">
        <f>('Anual_1947-1989 (ref1987)'!BG19-1)</f>
        <v>6.1686375273456884E-2</v>
      </c>
      <c r="O17" s="146">
        <f t="shared" si="5"/>
        <v>-4.3136247265429528E-3</v>
      </c>
      <c r="P17" s="46">
        <f>('Anual_1947-1989 (ref1987)'!AI19/'Anual_1947-1989 (ref1987)'!AJ19)</f>
        <v>0.93503527500935923</v>
      </c>
      <c r="Q17" s="138">
        <f t="shared" si="6"/>
        <v>297.81095010152967</v>
      </c>
      <c r="R17" s="138">
        <f t="shared" si="6"/>
        <v>299.55873895857968</v>
      </c>
      <c r="S17" s="149">
        <f t="shared" si="0"/>
        <v>100.58687864111585</v>
      </c>
      <c r="T17" s="146">
        <f t="shared" si="7"/>
        <v>-4.0465522763065698E-3</v>
      </c>
    </row>
    <row r="18" spans="1:20">
      <c r="A18" s="113"/>
      <c r="B18" s="115">
        <v>1963</v>
      </c>
      <c r="C18" s="173">
        <f>('Anual_1947-1989 (ref1987)'!AE20)</f>
        <v>1.784174318571542</v>
      </c>
      <c r="D18" s="143">
        <f>'Anual_1947-1989 (ref1987)'!AO20</f>
        <v>2.7261502545454551E-3</v>
      </c>
      <c r="E18" s="143">
        <f>('Anual_1947-1989 (ref1987)'!AU20)</f>
        <v>2.7881794664779834E-4</v>
      </c>
      <c r="F18" s="143">
        <f>('Anual_1947-1989 (ref1987)'!AV20)</f>
        <v>2.8791756465754734E-4</v>
      </c>
      <c r="G18" s="143">
        <f t="shared" si="1"/>
        <v>2.7352498725552042E-3</v>
      </c>
      <c r="H18" s="143">
        <f>('Anual_1947-1989 (ref1987)'!G20/'Anual_1947-1989 (ref1987)'!AH20)</f>
        <v>2.3556698303582417E-4</v>
      </c>
      <c r="I18" s="143">
        <f>('Anual_1947-1989 (ref1987)'!H20/'Anual_1947-1989 (ref1987)'!AH20)</f>
        <v>2.4583471281616276E-4</v>
      </c>
      <c r="J18" s="143">
        <f t="shared" si="2"/>
        <v>2.7249821427748656E-3</v>
      </c>
      <c r="K18" s="143">
        <f t="shared" si="3"/>
        <v>-1.1681117705894875E-6</v>
      </c>
      <c r="L18" s="146">
        <f t="shared" si="4"/>
        <v>-4.2848400180504822E-4</v>
      </c>
      <c r="M18" s="146">
        <f>('Anual_1947-1989 (ref1987)'!Z20-1)</f>
        <v>6.0000000000000053E-3</v>
      </c>
      <c r="N18" s="146">
        <f>('Anual_1947-1989 (ref1987)'!BG20-1)</f>
        <v>5.5689450941842633E-3</v>
      </c>
      <c r="O18" s="146">
        <f t="shared" si="5"/>
        <v>-4.3105490581574202E-4</v>
      </c>
      <c r="P18" s="46">
        <f>('Anual_1947-1989 (ref1987)'!AI20/'Anual_1947-1989 (ref1987)'!AJ20)</f>
        <v>0.98950649358426146</v>
      </c>
      <c r="Q18" s="138">
        <f t="shared" si="6"/>
        <v>299.59781580213883</v>
      </c>
      <c r="R18" s="138">
        <f t="shared" si="6"/>
        <v>301.22696512832312</v>
      </c>
      <c r="S18" s="149">
        <f t="shared" si="0"/>
        <v>100.54377877282663</v>
      </c>
      <c r="T18" s="146">
        <f t="shared" si="7"/>
        <v>-4.2848400180495183E-4</v>
      </c>
    </row>
    <row r="19" spans="1:20">
      <c r="A19" s="113"/>
      <c r="B19" s="115">
        <v>1964</v>
      </c>
      <c r="C19" s="173">
        <f>('Anual_1947-1989 (ref1987)'!AE21)</f>
        <v>1.8953366602805268</v>
      </c>
      <c r="D19" s="143">
        <f>'Anual_1947-1989 (ref1987)'!AO21</f>
        <v>5.0293007999999998E-3</v>
      </c>
      <c r="E19" s="143">
        <f>('Anual_1947-1989 (ref1987)'!AU21)</f>
        <v>2.4099569301023937E-4</v>
      </c>
      <c r="F19" s="143">
        <f>('Anual_1947-1989 (ref1987)'!AV21)</f>
        <v>2.547052435219721E-4</v>
      </c>
      <c r="G19" s="143">
        <f t="shared" si="1"/>
        <v>5.0430103505117322E-3</v>
      </c>
      <c r="H19" s="143">
        <f>('Anual_1947-1989 (ref1987)'!G21/'Anual_1947-1989 (ref1987)'!AH21)</f>
        <v>3.3179002398477152E-4</v>
      </c>
      <c r="I19" s="143">
        <f>('Anual_1947-1989 (ref1987)'!H21/'Anual_1947-1989 (ref1987)'!AH21)</f>
        <v>2.859167674944541E-4</v>
      </c>
      <c r="J19" s="143">
        <f t="shared" si="2"/>
        <v>5.08888360700205E-3</v>
      </c>
      <c r="K19" s="143">
        <f t="shared" si="3"/>
        <v>5.9582807002050119E-5</v>
      </c>
      <c r="L19" s="146">
        <f t="shared" si="4"/>
        <v>1.1847135292056924E-2</v>
      </c>
      <c r="M19" s="146">
        <f>('Anual_1947-1989 (ref1987)'!Z21-1)</f>
        <v>3.400000000000003E-2</v>
      </c>
      <c r="N19" s="146">
        <f>('Anual_1947-1989 (ref1987)'!BG21-1)</f>
        <v>4.6249937891986725E-2</v>
      </c>
      <c r="O19" s="146">
        <f t="shared" si="5"/>
        <v>1.2249937891986695E-2</v>
      </c>
      <c r="P19" s="46">
        <f>('Anual_1947-1989 (ref1987)'!AI21/'Anual_1947-1989 (ref1987)'!AJ21)</f>
        <v>1.2264569350783991</v>
      </c>
      <c r="Q19" s="138">
        <f t="shared" si="6"/>
        <v>309.78414153941156</v>
      </c>
      <c r="R19" s="138">
        <f t="shared" si="6"/>
        <v>315.15869355689972</v>
      </c>
      <c r="S19" s="149">
        <f t="shared" si="0"/>
        <v>101.73493452272295</v>
      </c>
      <c r="T19" s="146">
        <f t="shared" si="7"/>
        <v>1.1847135292057054E-2</v>
      </c>
    </row>
    <row r="20" spans="1:20">
      <c r="A20" s="113"/>
      <c r="B20" s="115">
        <v>1965</v>
      </c>
      <c r="C20" s="173">
        <f>('Anual_1947-1989 (ref1987)'!AE22)</f>
        <v>1.589331849688711</v>
      </c>
      <c r="D20" s="143">
        <f>'Anual_1947-1989 (ref1987)'!AO22</f>
        <v>9.7609914181818191E-3</v>
      </c>
      <c r="E20" s="143">
        <f>('Anual_1947-1989 (ref1987)'!AU22)</f>
        <v>7.5082784694327086E-4</v>
      </c>
      <c r="F20" s="143">
        <f>('Anual_1947-1989 (ref1987)'!AV22)</f>
        <v>5.3883927888844071E-4</v>
      </c>
      <c r="G20" s="143">
        <f t="shared" si="1"/>
        <v>9.5490028501269888E-3</v>
      </c>
      <c r="H20" s="143">
        <f>('Anual_1947-1989 (ref1987)'!G22/'Anual_1947-1989 (ref1987)'!AH22)</f>
        <v>7.4289985620839118E-4</v>
      </c>
      <c r="I20" s="143">
        <f>('Anual_1947-1989 (ref1987)'!H22/'Anual_1947-1989 (ref1987)'!AH22)</f>
        <v>5.2756921823906015E-4</v>
      </c>
      <c r="J20" s="143">
        <f t="shared" si="2"/>
        <v>9.7643334880963186E-3</v>
      </c>
      <c r="K20" s="143">
        <f t="shared" si="3"/>
        <v>3.3420699144994653E-6</v>
      </c>
      <c r="L20" s="146">
        <f t="shared" si="4"/>
        <v>3.423904162310997E-4</v>
      </c>
      <c r="M20" s="146">
        <f>('Anual_1947-1989 (ref1987)'!Z22-1)</f>
        <v>2.4000000000000021E-2</v>
      </c>
      <c r="N20" s="146">
        <f>('Anual_1947-1989 (ref1987)'!BG22-1)</f>
        <v>2.4350607786220779E-2</v>
      </c>
      <c r="O20" s="146">
        <f t="shared" si="5"/>
        <v>3.5060778622075794E-4</v>
      </c>
      <c r="P20" s="46">
        <f>('Anual_1947-1989 (ref1987)'!AI22/'Anual_1947-1989 (ref1987)'!AJ22)</f>
        <v>1.0105776775259325</v>
      </c>
      <c r="Q20" s="138">
        <f t="shared" ref="Q20:R35" si="8">Q19*(M20+1)</f>
        <v>317.21896093635746</v>
      </c>
      <c r="R20" s="138">
        <f t="shared" si="8"/>
        <v>322.83299929412152</v>
      </c>
      <c r="S20" s="149">
        <f t="shared" si="0"/>
        <v>101.76976758929943</v>
      </c>
      <c r="T20" s="146">
        <f t="shared" si="7"/>
        <v>3.4239041623118638E-4</v>
      </c>
    </row>
    <row r="21" spans="1:20">
      <c r="A21" s="113"/>
      <c r="B21" s="115">
        <v>1966</v>
      </c>
      <c r="C21" s="173">
        <f>('Anual_1947-1989 (ref1987)'!AE23)</f>
        <v>1.3793609777287761</v>
      </c>
      <c r="D21" s="143">
        <f>'Anual_1947-1989 (ref1987)'!AO23</f>
        <v>1.6552855999999998E-2</v>
      </c>
      <c r="E21" s="143">
        <f>('Anual_1947-1989 (ref1987)'!AU23)</f>
        <v>1.3179993796728416E-3</v>
      </c>
      <c r="F21" s="143">
        <f>('Anual_1947-1989 (ref1987)'!AV23)</f>
        <v>1.078556094702067E-3</v>
      </c>
      <c r="G21" s="143">
        <f t="shared" si="1"/>
        <v>1.6313412715029223E-2</v>
      </c>
      <c r="H21" s="143">
        <f>('Anual_1947-1989 (ref1987)'!G23/'Anual_1947-1989 (ref1987)'!AH23)</f>
        <v>1.0662091014922237E-3</v>
      </c>
      <c r="I21" s="143">
        <f>('Anual_1947-1989 (ref1987)'!H23/'Anual_1947-1989 (ref1987)'!AH23)</f>
        <v>9.4876490240776705E-4</v>
      </c>
      <c r="J21" s="143">
        <f t="shared" si="2"/>
        <v>1.6430856914113678E-2</v>
      </c>
      <c r="K21" s="143">
        <f t="shared" si="3"/>
        <v>-1.2199908588632E-4</v>
      </c>
      <c r="L21" s="146">
        <f t="shared" si="4"/>
        <v>-7.3702741017211779E-3</v>
      </c>
      <c r="M21" s="146">
        <f>('Anual_1947-1989 (ref1987)'!Z23-1)</f>
        <v>6.6999999999999948E-2</v>
      </c>
      <c r="N21" s="146">
        <f>('Anual_1947-1989 (ref1987)'!BG23-1)</f>
        <v>5.9135917533463589E-2</v>
      </c>
      <c r="O21" s="146">
        <f t="shared" si="5"/>
        <v>-7.8640824665363596E-3</v>
      </c>
      <c r="P21" s="46">
        <f>('Anual_1947-1989 (ref1987)'!AI23/'Anual_1947-1989 (ref1987)'!AJ23)</f>
        <v>0.9196261378676015</v>
      </c>
      <c r="Q21" s="138">
        <f t="shared" si="8"/>
        <v>338.47263131909341</v>
      </c>
      <c r="R21" s="138">
        <f t="shared" si="8"/>
        <v>341.92402491745941</v>
      </c>
      <c r="S21" s="149">
        <f t="shared" si="0"/>
        <v>101.01969650689784</v>
      </c>
      <c r="T21" s="146">
        <f t="shared" si="7"/>
        <v>-7.370274101721086E-3</v>
      </c>
    </row>
    <row r="22" spans="1:20">
      <c r="A22" s="113"/>
      <c r="B22" s="115">
        <v>1967</v>
      </c>
      <c r="C22" s="173">
        <f>('Anual_1947-1989 (ref1987)'!AE24)</f>
        <v>1.2652894168994049</v>
      </c>
      <c r="D22" s="143">
        <f>'Anual_1947-1989 (ref1987)'!AO24</f>
        <v>2.379132290909091E-2</v>
      </c>
      <c r="E22" s="143">
        <f>('Anual_1947-1989 (ref1987)'!AU24)</f>
        <v>1.4362616202389226E-3</v>
      </c>
      <c r="F22" s="143">
        <f>('Anual_1947-1989 (ref1987)'!AV24)</f>
        <v>1.4161669899885828E-3</v>
      </c>
      <c r="G22" s="143">
        <f t="shared" si="1"/>
        <v>2.3771228278840571E-2</v>
      </c>
      <c r="H22" s="143">
        <f>('Anual_1947-1989 (ref1987)'!G24/'Anual_1947-1989 (ref1987)'!AH24)</f>
        <v>1.359717070084462E-3</v>
      </c>
      <c r="I22" s="143">
        <f>('Anual_1947-1989 (ref1987)'!H24/'Anual_1947-1989 (ref1987)'!AH24)</f>
        <v>1.372803966617843E-3</v>
      </c>
      <c r="J22" s="143">
        <f t="shared" si="2"/>
        <v>2.3758141382307189E-2</v>
      </c>
      <c r="K22" s="143">
        <f t="shared" si="3"/>
        <v>-3.3181526783720994E-5</v>
      </c>
      <c r="L22" s="146">
        <f t="shared" si="4"/>
        <v>-1.3946902789101312E-3</v>
      </c>
      <c r="M22" s="146">
        <f>('Anual_1947-1989 (ref1987)'!Z24-1)</f>
        <v>4.2000000000000037E-2</v>
      </c>
      <c r="N22" s="146">
        <f>('Anual_1947-1989 (ref1987)'!BG24-1)</f>
        <v>4.054673272937559E-2</v>
      </c>
      <c r="O22" s="146">
        <f t="shared" si="5"/>
        <v>-1.4532672706244476E-3</v>
      </c>
      <c r="P22" s="46">
        <f>('Anual_1947-1989 (ref1987)'!AI24/'Anual_1947-1989 (ref1987)'!AJ24)</f>
        <v>0.97660948072943365</v>
      </c>
      <c r="Q22" s="138">
        <f t="shared" si="8"/>
        <v>352.68848183449535</v>
      </c>
      <c r="R22" s="138">
        <f t="shared" si="8"/>
        <v>355.78792696953997</v>
      </c>
      <c r="S22" s="149">
        <f t="shared" si="0"/>
        <v>100.87880531820119</v>
      </c>
      <c r="T22" s="146">
        <f t="shared" si="7"/>
        <v>-1.394690278910482E-3</v>
      </c>
    </row>
    <row r="23" spans="1:20">
      <c r="A23" s="113"/>
      <c r="B23" s="115">
        <v>1968</v>
      </c>
      <c r="C23" s="173">
        <f>('Anual_1947-1989 (ref1987)'!AE25)</f>
        <v>1.2670671651103012</v>
      </c>
      <c r="D23" s="143">
        <f>'Anual_1947-1989 (ref1987)'!AO25</f>
        <v>3.3052994181818181E-2</v>
      </c>
      <c r="E23" s="143">
        <f>('Anual_1947-1989 (ref1987)'!AU25)</f>
        <v>1.9783996552356145E-3</v>
      </c>
      <c r="F23" s="143">
        <f>('Anual_1947-1989 (ref1987)'!AV25)</f>
        <v>2.1203641430319361E-3</v>
      </c>
      <c r="G23" s="143">
        <f t="shared" si="1"/>
        <v>3.3194958669614499E-2</v>
      </c>
      <c r="H23" s="143">
        <f>('Anual_1947-1989 (ref1987)'!G25/'Anual_1947-1989 (ref1987)'!AH25)</f>
        <v>1.9644824272503267E-3</v>
      </c>
      <c r="I23" s="143">
        <f>('Anual_1947-1989 (ref1987)'!H25/'Anual_1947-1989 (ref1987)'!AH25)</f>
        <v>2.213868771438351E-3</v>
      </c>
      <c r="J23" s="143">
        <f t="shared" si="2"/>
        <v>3.2945572325426477E-2</v>
      </c>
      <c r="K23" s="143">
        <f t="shared" si="3"/>
        <v>-1.0742185639170398E-4</v>
      </c>
      <c r="L23" s="146">
        <f t="shared" si="4"/>
        <v>-3.249988663683446E-3</v>
      </c>
      <c r="M23" s="146">
        <f>('Anual_1947-1989 (ref1987)'!Z25-1)</f>
        <v>9.8000000000000087E-2</v>
      </c>
      <c r="N23" s="146">
        <f>('Anual_1947-1989 (ref1987)'!BG25-1)</f>
        <v>9.4431512447275656E-2</v>
      </c>
      <c r="O23" s="146">
        <f t="shared" si="5"/>
        <v>-3.5684875527244309E-3</v>
      </c>
      <c r="P23" s="46">
        <f>('Anual_1947-1989 (ref1987)'!AI25/'Anual_1947-1989 (ref1987)'!AJ25)</f>
        <v>0.95102667349519954</v>
      </c>
      <c r="Q23" s="138">
        <f t="shared" si="8"/>
        <v>387.25195305427593</v>
      </c>
      <c r="R23" s="138">
        <f t="shared" si="8"/>
        <v>389.38551902375445</v>
      </c>
      <c r="S23" s="149">
        <f t="shared" si="0"/>
        <v>100.55095034451111</v>
      </c>
      <c r="T23" s="146">
        <f t="shared" si="7"/>
        <v>-3.249988663683423E-3</v>
      </c>
    </row>
    <row r="24" spans="1:20">
      <c r="A24" s="113"/>
      <c r="B24" s="115">
        <v>1969</v>
      </c>
      <c r="C24" s="173">
        <f>('Anual_1947-1989 (ref1987)'!AE26)</f>
        <v>1.2005178402779206</v>
      </c>
      <c r="D24" s="143">
        <f>'Anual_1947-1989 (ref1987)'!AO26</f>
        <v>4.5858998181818184E-2</v>
      </c>
      <c r="E24" s="143">
        <f>('Anual_1947-1989 (ref1987)'!AU26)</f>
        <v>2.8498665469879722E-3</v>
      </c>
      <c r="F24" s="143">
        <f>('Anual_1947-1989 (ref1987)'!AV26)</f>
        <v>2.9889756538233826E-3</v>
      </c>
      <c r="G24" s="143">
        <f t="shared" si="1"/>
        <v>4.599810728865359E-2</v>
      </c>
      <c r="H24" s="143">
        <f>('Anual_1947-1989 (ref1987)'!G26/'Anual_1947-1989 (ref1987)'!AH26)</f>
        <v>3.0842895781980442E-3</v>
      </c>
      <c r="I24" s="143">
        <f>('Anual_1947-1989 (ref1987)'!H26/'Anual_1947-1989 (ref1987)'!AH26)</f>
        <v>3.0895450431098251E-3</v>
      </c>
      <c r="J24" s="143">
        <f t="shared" si="2"/>
        <v>4.5992851823741805E-2</v>
      </c>
      <c r="K24" s="143">
        <f t="shared" si="3"/>
        <v>1.3385364192362165E-4</v>
      </c>
      <c r="L24" s="146">
        <f t="shared" si="4"/>
        <v>2.9188086794423454E-3</v>
      </c>
      <c r="M24" s="146">
        <f>('Anual_1947-1989 (ref1987)'!Z26-1)</f>
        <v>9.4999999999999973E-2</v>
      </c>
      <c r="N24" s="146">
        <f>('Anual_1947-1989 (ref1987)'!BG26-1)</f>
        <v>9.8196095503989556E-2</v>
      </c>
      <c r="O24" s="146">
        <f t="shared" si="5"/>
        <v>3.1960955039895822E-3</v>
      </c>
      <c r="P24" s="46">
        <f>('Anual_1947-1989 (ref1987)'!AI26/'Anual_1947-1989 (ref1987)'!AJ26)</f>
        <v>1.0470284180288756</v>
      </c>
      <c r="Q24" s="138">
        <f t="shared" si="8"/>
        <v>424.04088859443215</v>
      </c>
      <c r="R24" s="138">
        <f t="shared" si="8"/>
        <v>427.62165663768161</v>
      </c>
      <c r="S24" s="149">
        <f t="shared" si="0"/>
        <v>100.84443933110285</v>
      </c>
      <c r="T24" s="146">
        <f t="shared" si="7"/>
        <v>2.9188086794424972E-3</v>
      </c>
    </row>
    <row r="25" spans="1:20">
      <c r="A25" s="113"/>
      <c r="B25" s="115">
        <v>1970</v>
      </c>
      <c r="C25" s="173">
        <f>('Anual_1947-1989 (ref1987)'!AE27)</f>
        <v>1.1625511160572717</v>
      </c>
      <c r="D25" s="143">
        <f>'Anual_1947-1989 (ref1987)'!AO27</f>
        <v>6.0780218181818182E-2</v>
      </c>
      <c r="E25" s="143">
        <f>('Anual_1947-1989 (ref1987)'!AU27)</f>
        <v>3.8330805689859161E-3</v>
      </c>
      <c r="F25" s="143">
        <f>('Anual_1947-1989 (ref1987)'!AV27)</f>
        <v>4.4659985538349637E-3</v>
      </c>
      <c r="G25" s="143">
        <f t="shared" si="1"/>
        <v>6.1413136166667229E-2</v>
      </c>
      <c r="H25" s="143">
        <f>('Anual_1947-1989 (ref1987)'!G27/'Anual_1947-1989 (ref1987)'!AH27)</f>
        <v>4.2991740617541359E-3</v>
      </c>
      <c r="I25" s="143">
        <f>('Anual_1947-1989 (ref1987)'!H27/'Anual_1947-1989 (ref1987)'!AH27)</f>
        <v>4.5559914874050422E-3</v>
      </c>
      <c r="J25" s="143">
        <f t="shared" si="2"/>
        <v>6.1156318741016319E-2</v>
      </c>
      <c r="K25" s="143">
        <f t="shared" si="3"/>
        <v>3.7610055919813645E-4</v>
      </c>
      <c r="L25" s="146">
        <f t="shared" si="4"/>
        <v>6.1878777412918747E-3</v>
      </c>
      <c r="M25" s="146">
        <f>('Anual_1947-1989 (ref1987)'!Z27-1)</f>
        <v>0.10400000000000009</v>
      </c>
      <c r="N25" s="146">
        <f>('Anual_1947-1989 (ref1987)'!BG27-1)</f>
        <v>0.11083141702638644</v>
      </c>
      <c r="O25" s="146">
        <f t="shared" si="5"/>
        <v>6.8314170263863438E-3</v>
      </c>
      <c r="P25" s="46">
        <f>('Anual_1947-1989 (ref1987)'!AI27/'Anual_1947-1989 (ref1987)'!AJ27)</f>
        <v>1.0994430924831666</v>
      </c>
      <c r="Q25" s="138">
        <f t="shared" si="8"/>
        <v>468.14114100825316</v>
      </c>
      <c r="R25" s="138">
        <f t="shared" si="8"/>
        <v>475.01557079400675</v>
      </c>
      <c r="S25" s="149">
        <f t="shared" si="0"/>
        <v>101.46845239257287</v>
      </c>
      <c r="T25" s="146">
        <f t="shared" si="7"/>
        <v>6.1878777412922581E-3</v>
      </c>
    </row>
    <row r="26" spans="1:20">
      <c r="A26" s="113"/>
      <c r="B26" s="115">
        <v>1971</v>
      </c>
      <c r="C26" s="173">
        <f>('Anual_1947-1989 (ref1987)'!AE28)</f>
        <v>1.1938458508338818</v>
      </c>
      <c r="D26" s="143">
        <f>'Anual_1947-1989 (ref1987)'!AO28</f>
        <v>7.8675031693693609E-2</v>
      </c>
      <c r="E26" s="143">
        <f>('Anual_1947-1989 (ref1987)'!AU28)</f>
        <v>5.2640789420661275E-3</v>
      </c>
      <c r="F26" s="143">
        <f>('Anual_1947-1989 (ref1987)'!AV28)</f>
        <v>6.2949247783702826E-3</v>
      </c>
      <c r="G26" s="143">
        <f t="shared" si="1"/>
        <v>7.9705877529997762E-2</v>
      </c>
      <c r="H26" s="143">
        <f>('Anual_1947-1989 (ref1987)'!G28/'Anual_1947-1989 (ref1987)'!AH28)</f>
        <v>5.0590177654576771E-3</v>
      </c>
      <c r="I26" s="143">
        <f>('Anual_1947-1989 (ref1987)'!H28/'Anual_1947-1989 (ref1987)'!AH28)</f>
        <v>6.4193927686399836E-3</v>
      </c>
      <c r="J26" s="143">
        <f t="shared" si="2"/>
        <v>7.8345502526815464E-2</v>
      </c>
      <c r="K26" s="143">
        <f t="shared" si="3"/>
        <v>-3.2952916687814526E-4</v>
      </c>
      <c r="L26" s="146">
        <f t="shared" si="4"/>
        <v>-4.1884847045388545E-3</v>
      </c>
      <c r="M26" s="146">
        <f>('Anual_1947-1989 (ref1987)'!Z28-1)</f>
        <v>0.11342921993190824</v>
      </c>
      <c r="N26" s="146">
        <f>('Anual_1947-1989 (ref1987)'!BG28-1)</f>
        <v>0.10876563867463673</v>
      </c>
      <c r="O26" s="146">
        <f t="shared" si="5"/>
        <v>-4.6635812572715096E-3</v>
      </c>
      <c r="P26" s="46">
        <f>('Anual_1947-1989 (ref1987)'!AI28/'Anual_1947-1989 (ref1987)'!AJ28)</f>
        <v>0.94241113134991128</v>
      </c>
      <c r="Q26" s="138">
        <f t="shared" si="8"/>
        <v>521.24202545085279</v>
      </c>
      <c r="R26" s="138">
        <f t="shared" si="8"/>
        <v>526.68094273181396</v>
      </c>
      <c r="S26" s="149">
        <f t="shared" si="0"/>
        <v>101.04345333173332</v>
      </c>
      <c r="T26" s="146">
        <f t="shared" si="7"/>
        <v>-4.1884847045391416E-3</v>
      </c>
    </row>
    <row r="27" spans="1:20">
      <c r="A27" s="113"/>
      <c r="B27" s="115">
        <v>1972</v>
      </c>
      <c r="C27" s="173">
        <f>('Anual_1947-1989 (ref1987)'!AE29)</f>
        <v>1.1986709172930583</v>
      </c>
      <c r="D27" s="143">
        <f>'Anual_1947-1989 (ref1987)'!AO29</f>
        <v>0.10514093482504097</v>
      </c>
      <c r="E27" s="143">
        <f>('Anual_1947-1989 (ref1987)'!AU29)</f>
        <v>7.5651141542806138E-3</v>
      </c>
      <c r="F27" s="143">
        <f>('Anual_1947-1989 (ref1987)'!AV29)</f>
        <v>9.2565204733376909E-3</v>
      </c>
      <c r="G27" s="143">
        <f t="shared" si="1"/>
        <v>0.10683234114409805</v>
      </c>
      <c r="H27" s="143">
        <f>('Anual_1947-1989 (ref1987)'!G29/'Anual_1947-1989 (ref1987)'!AH29)</f>
        <v>7.6473144048093628E-3</v>
      </c>
      <c r="I27" s="143">
        <f>('Anual_1947-1989 (ref1987)'!H29/'Anual_1947-1989 (ref1987)'!AH29)</f>
        <v>9.3170827327729352E-3</v>
      </c>
      <c r="J27" s="143">
        <f t="shared" si="2"/>
        <v>0.10516257281613449</v>
      </c>
      <c r="K27" s="143">
        <f t="shared" si="3"/>
        <v>2.1637991093517717E-5</v>
      </c>
      <c r="L27" s="146">
        <f t="shared" si="4"/>
        <v>2.0579987356517481E-4</v>
      </c>
      <c r="M27" s="146">
        <f>('Anual_1947-1989 (ref1987)'!Z29-1)</f>
        <v>0.11940348116250821</v>
      </c>
      <c r="N27" s="146">
        <f>('Anual_1947-1989 (ref1987)'!BG29-1)</f>
        <v>0.11963385425739981</v>
      </c>
      <c r="O27" s="146">
        <f t="shared" si="5"/>
        <v>2.3037309489160052E-4</v>
      </c>
      <c r="P27" s="46">
        <f>('Anual_1947-1989 (ref1987)'!AI29/'Anual_1947-1989 (ref1987)'!AJ29)</f>
        <v>1.0042949390459408</v>
      </c>
      <c r="Q27" s="138">
        <f t="shared" si="8"/>
        <v>583.48013781788131</v>
      </c>
      <c r="R27" s="138">
        <f t="shared" si="8"/>
        <v>589.68981387474173</v>
      </c>
      <c r="S27" s="149">
        <f t="shared" si="0"/>
        <v>101.06424806165357</v>
      </c>
      <c r="T27" s="146">
        <f t="shared" si="7"/>
        <v>2.0579987356517115E-4</v>
      </c>
    </row>
    <row r="28" spans="1:20">
      <c r="A28" s="113"/>
      <c r="B28" s="115">
        <v>1973</v>
      </c>
      <c r="C28" s="173">
        <f>('Anual_1947-1989 (ref1987)'!AE30)</f>
        <v>1.2958035669273429</v>
      </c>
      <c r="D28" s="143">
        <f>'Anual_1947-1989 (ref1987)'!AO30</f>
        <v>0.14363407435523656</v>
      </c>
      <c r="E28" s="143">
        <f>('Anual_1947-1989 (ref1987)'!AU30)</f>
        <v>1.0458586249623193E-2</v>
      </c>
      <c r="F28" s="143">
        <f>('Anual_1947-1989 (ref1987)'!AV30)</f>
        <v>1.3438609233837729E-2</v>
      </c>
      <c r="G28" s="143">
        <f t="shared" si="1"/>
        <v>0.14661409733945108</v>
      </c>
      <c r="H28" s="143">
        <f>('Anual_1947-1989 (ref1987)'!G30/'Anual_1947-1989 (ref1987)'!AH30)</f>
        <v>1.1368848081426566E-2</v>
      </c>
      <c r="I28" s="143">
        <f>('Anual_1947-1989 (ref1987)'!H30/'Anual_1947-1989 (ref1987)'!AH30)</f>
        <v>1.3059508369686128E-2</v>
      </c>
      <c r="J28" s="143">
        <f t="shared" si="2"/>
        <v>0.14492343705119151</v>
      </c>
      <c r="K28" s="143">
        <f t="shared" si="3"/>
        <v>1.2893626959549487E-3</v>
      </c>
      <c r="L28" s="146">
        <f t="shared" si="4"/>
        <v>8.9767188025738926E-3</v>
      </c>
      <c r="M28" s="146">
        <f>('Anual_1947-1989 (ref1987)'!Z30-1)</f>
        <v>0.13968721779678095</v>
      </c>
      <c r="N28" s="146">
        <f>('Anual_1947-1989 (ref1987)'!BG30-1)</f>
        <v>0.14991786947383079</v>
      </c>
      <c r="O28" s="146">
        <f t="shared" si="5"/>
        <v>1.023065167704984E-2</v>
      </c>
      <c r="P28" s="46">
        <f>('Anual_1947-1989 (ref1987)'!AI30/'Anual_1947-1989 (ref1987)'!AJ30)</f>
        <v>1.1185901187265608</v>
      </c>
      <c r="Q28" s="138">
        <f t="shared" si="8"/>
        <v>664.98485490934343</v>
      </c>
      <c r="R28" s="138">
        <f t="shared" si="8"/>
        <v>678.09485442126288</v>
      </c>
      <c r="S28" s="149">
        <f t="shared" si="0"/>
        <v>101.97147339749665</v>
      </c>
      <c r="T28" s="146">
        <f t="shared" si="7"/>
        <v>8.9767188025742239E-3</v>
      </c>
    </row>
    <row r="29" spans="1:20">
      <c r="A29" s="113"/>
      <c r="B29" s="115">
        <v>1974</v>
      </c>
      <c r="C29" s="173">
        <f>('Anual_1947-1989 (ref1987)'!AE31)</f>
        <v>1.3460585500794751</v>
      </c>
      <c r="D29" s="143">
        <f>'Anual_1947-1989 (ref1987)'!AO31</f>
        <v>0.20129778261180389</v>
      </c>
      <c r="E29" s="143">
        <f>('Anual_1947-1989 (ref1987)'!AU31)</f>
        <v>1.4941897740472323E-2</v>
      </c>
      <c r="F29" s="143">
        <f>('Anual_1947-1989 (ref1987)'!AV31)</f>
        <v>2.156886963902992E-2</v>
      </c>
      <c r="G29" s="143">
        <f t="shared" si="1"/>
        <v>0.20792475451036149</v>
      </c>
      <c r="H29" s="143">
        <f>('Anual_1947-1989 (ref1987)'!G31/'Anual_1947-1989 (ref1987)'!AH31)</f>
        <v>1.5104821938077483E-2</v>
      </c>
      <c r="I29" s="143">
        <f>('Anual_1947-1989 (ref1987)'!H31/'Anual_1947-1989 (ref1987)'!AH31)</f>
        <v>2.6171757800288725E-2</v>
      </c>
      <c r="J29" s="143">
        <f t="shared" si="2"/>
        <v>0.19685781864815027</v>
      </c>
      <c r="K29" s="143">
        <f t="shared" si="3"/>
        <v>-4.4399639636536203E-3</v>
      </c>
      <c r="L29" s="146">
        <f t="shared" si="4"/>
        <v>-2.205669583661507E-2</v>
      </c>
      <c r="M29" s="146">
        <f>('Anual_1947-1989 (ref1987)'!Z31-1)</f>
        <v>8.153938684571882E-2</v>
      </c>
      <c r="N29" s="146">
        <f>('Anual_1947-1989 (ref1987)'!BG31-1)</f>
        <v>5.768420155474363E-2</v>
      </c>
      <c r="O29" s="146">
        <f t="shared" si="5"/>
        <v>-2.3855185290975189E-2</v>
      </c>
      <c r="P29" s="46">
        <f>('Anual_1947-1989 (ref1987)'!AI31/'Anual_1947-1989 (ref1987)'!AJ31)</f>
        <v>0.83311382843720716</v>
      </c>
      <c r="Q29" s="138">
        <f t="shared" si="8"/>
        <v>719.20731224034057</v>
      </c>
      <c r="R29" s="138">
        <f t="shared" si="8"/>
        <v>717.21021467693356</v>
      </c>
      <c r="S29" s="149">
        <f t="shared" si="0"/>
        <v>99.722319624756594</v>
      </c>
      <c r="T29" s="146">
        <f t="shared" si="7"/>
        <v>-2.2056695836614959E-2</v>
      </c>
    </row>
    <row r="30" spans="1:20">
      <c r="A30" s="113"/>
      <c r="B30" s="115">
        <v>1975</v>
      </c>
      <c r="C30" s="173">
        <f>('Anual_1947-1989 (ref1987)'!AE32)</f>
        <v>1.3392943673812436</v>
      </c>
      <c r="D30" s="143">
        <f>'Anual_1947-1989 (ref1987)'!AO32</f>
        <v>0.28495808149390861</v>
      </c>
      <c r="E30" s="143">
        <f>('Anual_1947-1989 (ref1987)'!AU32)</f>
        <v>2.242829779380532E-2</v>
      </c>
      <c r="F30" s="143">
        <f>('Anual_1947-1989 (ref1987)'!AV32)</f>
        <v>3.2654362744085716E-2</v>
      </c>
      <c r="G30" s="143">
        <f t="shared" si="1"/>
        <v>0.295184146444189</v>
      </c>
      <c r="H30" s="143">
        <f>('Anual_1947-1989 (ref1987)'!G32/'Anual_1947-1989 (ref1987)'!AH32)</f>
        <v>2.0526692326617864E-2</v>
      </c>
      <c r="I30" s="143">
        <f>('Anual_1947-1989 (ref1987)'!H32/'Anual_1947-1989 (ref1987)'!AH32)</f>
        <v>3.1328175234661901E-2</v>
      </c>
      <c r="J30" s="143">
        <f t="shared" si="2"/>
        <v>0.28438266353614494</v>
      </c>
      <c r="K30" s="143">
        <f t="shared" si="3"/>
        <v>-5.7541795776366866E-4</v>
      </c>
      <c r="L30" s="146">
        <f t="shared" si="4"/>
        <v>-2.019307382850867E-3</v>
      </c>
      <c r="M30" s="146">
        <f>('Anual_1947-1989 (ref1987)'!Z32-1)</f>
        <v>5.1666490840630352E-2</v>
      </c>
      <c r="N30" s="146">
        <f>('Anual_1947-1989 (ref1987)'!BG32-1)</f>
        <v>4.9542852931379278E-2</v>
      </c>
      <c r="O30" s="146">
        <f t="shared" si="5"/>
        <v>-2.1236379092510749E-3</v>
      </c>
      <c r="P30" s="46">
        <f>('Anual_1947-1989 (ref1987)'!AI32/'Anual_1947-1989 (ref1987)'!AJ32)</f>
        <v>0.9539569412069</v>
      </c>
      <c r="Q30" s="138">
        <f t="shared" si="8"/>
        <v>756.36623025072049</v>
      </c>
      <c r="R30" s="138">
        <f t="shared" si="8"/>
        <v>752.74285486355586</v>
      </c>
      <c r="S30" s="149">
        <f t="shared" si="0"/>
        <v>99.520949608503344</v>
      </c>
      <c r="T30" s="146">
        <f t="shared" si="7"/>
        <v>-2.0193073828504993E-3</v>
      </c>
    </row>
    <row r="31" spans="1:20">
      <c r="A31" s="113"/>
      <c r="B31" s="115">
        <v>1976</v>
      </c>
      <c r="C31" s="173">
        <f>('Anual_1947-1989 (ref1987)'!AE33)</f>
        <v>1.412036240109064</v>
      </c>
      <c r="D31" s="143">
        <f>'Anual_1947-1989 (ref1987)'!AO33</f>
        <v>0.42078834506959717</v>
      </c>
      <c r="E31" s="143">
        <f>('Anual_1947-1989 (ref1987)'!AU33)</f>
        <v>2.7165692711835006E-2</v>
      </c>
      <c r="F31" s="143">
        <f>('Anual_1947-1989 (ref1987)'!AV33)</f>
        <v>4.0612223254020356E-2</v>
      </c>
      <c r="G31" s="143">
        <f t="shared" si="1"/>
        <v>0.43423487561178253</v>
      </c>
      <c r="H31" s="143">
        <f>('Anual_1947-1989 (ref1987)'!G33/'Anual_1947-1989 (ref1987)'!AH33)</f>
        <v>2.9743105344490341E-2</v>
      </c>
      <c r="I31" s="143">
        <f>('Anual_1947-1989 (ref1987)'!H33/'Anual_1947-1989 (ref1987)'!AH33)</f>
        <v>3.9875845472976013E-2</v>
      </c>
      <c r="J31" s="143">
        <f t="shared" si="2"/>
        <v>0.42410213548329684</v>
      </c>
      <c r="K31" s="143">
        <f t="shared" si="3"/>
        <v>3.3137904136996688E-3</v>
      </c>
      <c r="L31" s="146">
        <f t="shared" si="4"/>
        <v>7.875195338767231E-3</v>
      </c>
      <c r="M31" s="146">
        <f>('Anual_1947-1989 (ref1987)'!Z33-1)</f>
        <v>0.10257129534787301</v>
      </c>
      <c r="N31" s="146">
        <f>('Anual_1947-1989 (ref1987)'!BG33-1)</f>
        <v>0.11125425967365521</v>
      </c>
      <c r="O31" s="146">
        <f t="shared" si="5"/>
        <v>8.6829643257821942E-3</v>
      </c>
      <c r="P31" s="46">
        <f>('Anual_1947-1989 (ref1987)'!AI33/'Anual_1947-1989 (ref1987)'!AJ33)</f>
        <v>1.1150963289647406</v>
      </c>
      <c r="Q31" s="138">
        <f t="shared" si="8"/>
        <v>833.94769424492449</v>
      </c>
      <c r="R31" s="138">
        <f t="shared" si="8"/>
        <v>836.48870390603452</v>
      </c>
      <c r="S31" s="149">
        <f t="shared" si="0"/>
        <v>100.30469652696992</v>
      </c>
      <c r="T31" s="146">
        <f t="shared" si="7"/>
        <v>7.875195338767238E-3</v>
      </c>
    </row>
    <row r="32" spans="1:20">
      <c r="A32" s="113"/>
      <c r="B32" s="115">
        <v>1977</v>
      </c>
      <c r="C32" s="173">
        <f>('Anual_1947-1989 (ref1987)'!AE34)</f>
        <v>1.453980562303093</v>
      </c>
      <c r="D32" s="143">
        <f>'Anual_1947-1989 (ref1987)'!AO34</f>
        <v>0.62348661043432152</v>
      </c>
      <c r="E32" s="143">
        <f>('Anual_1947-1989 (ref1987)'!AU34)</f>
        <v>3.9762882714375399E-2</v>
      </c>
      <c r="F32" s="143">
        <f>('Anual_1947-1989 (ref1987)'!AV34)</f>
        <v>5.0657902396488513E-2</v>
      </c>
      <c r="G32" s="143">
        <f t="shared" si="1"/>
        <v>0.63438163011643456</v>
      </c>
      <c r="H32" s="143">
        <f>('Anual_1947-1989 (ref1987)'!G34/'Anual_1947-1989 (ref1987)'!AH34)</f>
        <v>4.565918582347768E-2</v>
      </c>
      <c r="I32" s="143">
        <f>('Anual_1947-1989 (ref1987)'!H34/'Anual_1947-1989 (ref1987)'!AH34)</f>
        <v>4.9847870039192319E-2</v>
      </c>
      <c r="J32" s="143">
        <f t="shared" si="2"/>
        <v>0.63019294590071995</v>
      </c>
      <c r="K32" s="143">
        <f t="shared" si="3"/>
        <v>6.7063354663984276E-3</v>
      </c>
      <c r="L32" s="146">
        <f t="shared" si="4"/>
        <v>1.0756182016044877E-2</v>
      </c>
      <c r="M32" s="146">
        <f>('Anual_1947-1989 (ref1987)'!Z34-1)</f>
        <v>4.934328069789351E-2</v>
      </c>
      <c r="N32" s="146">
        <f>('Anual_1947-1989 (ref1987)'!BG34-1)</f>
        <v>6.0630208022393717E-2</v>
      </c>
      <c r="O32" s="146">
        <f t="shared" si="5"/>
        <v>1.1286927324500207E-2</v>
      </c>
      <c r="P32" s="46">
        <f>('Anual_1947-1989 (ref1987)'!AI34/'Anual_1947-1989 (ref1987)'!AJ34)</f>
        <v>1.1669463710676247</v>
      </c>
      <c r="Q32" s="138">
        <f t="shared" si="8"/>
        <v>875.09740940941288</v>
      </c>
      <c r="R32" s="138">
        <f t="shared" si="8"/>
        <v>887.2051880322399</v>
      </c>
      <c r="S32" s="149">
        <f t="shared" si="0"/>
        <v>101.38359209987814</v>
      </c>
      <c r="T32" s="146">
        <f t="shared" si="7"/>
        <v>1.0756182016044891E-2</v>
      </c>
    </row>
    <row r="33" spans="1:22">
      <c r="A33" s="113"/>
      <c r="B33" s="115">
        <v>1978</v>
      </c>
      <c r="C33" s="173">
        <f>('Anual_1947-1989 (ref1987)'!AE35)</f>
        <v>1.382276112245914</v>
      </c>
      <c r="D33" s="143">
        <f>'Anual_1947-1989 (ref1987)'!AO35</f>
        <v>0.95159139434015527</v>
      </c>
      <c r="E33" s="143">
        <f>('Anual_1947-1989 (ref1987)'!AU35)</f>
        <v>7.3678021169506239E-2</v>
      </c>
      <c r="F33" s="143">
        <f>('Anual_1947-1989 (ref1987)'!AV35)</f>
        <v>7.4928559443513523E-2</v>
      </c>
      <c r="G33" s="143">
        <f t="shared" si="1"/>
        <v>0.9528419326141625</v>
      </c>
      <c r="H33" s="143">
        <f>('Anual_1947-1989 (ref1987)'!G35/'Anual_1947-1989 (ref1987)'!AH35)</f>
        <v>6.3022201102788916E-2</v>
      </c>
      <c r="I33" s="143">
        <f>('Anual_1947-1989 (ref1987)'!H35/'Anual_1947-1989 (ref1987)'!AH35)</f>
        <v>7.424562521316741E-2</v>
      </c>
      <c r="J33" s="143">
        <f t="shared" si="2"/>
        <v>0.94161850850378404</v>
      </c>
      <c r="K33" s="143">
        <f t="shared" si="3"/>
        <v>-9.9728858363712369E-3</v>
      </c>
      <c r="L33" s="146">
        <f t="shared" si="4"/>
        <v>-1.0480218606103047E-2</v>
      </c>
      <c r="M33" s="146">
        <f>('Anual_1947-1989 (ref1987)'!Z35-1)</f>
        <v>4.9698976892475377E-2</v>
      </c>
      <c r="N33" s="146">
        <f>('Anual_1947-1989 (ref1987)'!BG35-1)</f>
        <v>3.8697902144039675E-2</v>
      </c>
      <c r="O33" s="146">
        <f t="shared" si="5"/>
        <v>-1.1001074748435702E-2</v>
      </c>
      <c r="P33" s="46">
        <f>('Anual_1947-1989 (ref1987)'!AI35/'Anual_1947-1989 (ref1987)'!AJ35)</f>
        <v>0.86324113753831722</v>
      </c>
      <c r="Q33" s="138">
        <f t="shared" si="8"/>
        <v>918.58885533831631</v>
      </c>
      <c r="R33" s="138">
        <f t="shared" si="8"/>
        <v>921.53816758039579</v>
      </c>
      <c r="S33" s="149">
        <f t="shared" si="0"/>
        <v>100.32106989159945</v>
      </c>
      <c r="T33" s="146">
        <f t="shared" si="7"/>
        <v>-1.0480218606102931E-2</v>
      </c>
    </row>
    <row r="34" spans="1:22">
      <c r="A34" s="113"/>
      <c r="B34" s="115">
        <v>1979</v>
      </c>
      <c r="C34" s="173">
        <f>('Anual_1947-1989 (ref1987)'!AE36)</f>
        <v>1.5436596002247627</v>
      </c>
      <c r="D34" s="143">
        <f>'Anual_1947-1989 (ref1987)'!AO36</f>
        <v>1.4042747418112482</v>
      </c>
      <c r="E34" s="143">
        <f>('Anual_1947-1989 (ref1987)'!AU36)</f>
        <v>9.5227669076441909E-2</v>
      </c>
      <c r="F34" s="143">
        <f>('Anual_1947-1989 (ref1987)'!AV36)</f>
        <v>0.11300032011801459</v>
      </c>
      <c r="G34" s="143">
        <f t="shared" si="1"/>
        <v>1.4220473928528208</v>
      </c>
      <c r="H34" s="143">
        <f>('Anual_1947-1989 (ref1987)'!G36/'Anual_1947-1989 (ref1987)'!AH36)</f>
        <v>0.10086375362659857</v>
      </c>
      <c r="I34" s="143">
        <f>('Anual_1947-1989 (ref1987)'!H36/'Anual_1947-1989 (ref1987)'!AH36)</f>
        <v>0.12991227351723891</v>
      </c>
      <c r="J34" s="143">
        <f t="shared" si="2"/>
        <v>1.3929988729621805</v>
      </c>
      <c r="K34" s="143">
        <f t="shared" si="3"/>
        <v>-1.1275868849067727E-2</v>
      </c>
      <c r="L34" s="146">
        <f t="shared" si="4"/>
        <v>-8.029674331765017E-3</v>
      </c>
      <c r="M34" s="146">
        <f>('Anual_1947-1989 (ref1987)'!Z36-1)</f>
        <v>6.7595601220407309E-2</v>
      </c>
      <c r="N34" s="146">
        <f>('Anual_1947-1989 (ref1987)'!BG36-1)</f>
        <v>5.9023156224582429E-2</v>
      </c>
      <c r="O34" s="146">
        <f t="shared" si="5"/>
        <v>-8.5724449958248794E-3</v>
      </c>
      <c r="P34" s="46">
        <f>('Anual_1947-1989 (ref1987)'!AI36/'Anual_1947-1989 (ref1987)'!AJ36)</f>
        <v>0.92130083096507642</v>
      </c>
      <c r="Q34" s="138">
        <f t="shared" si="8"/>
        <v>980.68142128927559</v>
      </c>
      <c r="R34" s="138">
        <f t="shared" si="8"/>
        <v>975.93025881240897</v>
      </c>
      <c r="S34" s="149">
        <f t="shared" si="0"/>
        <v>99.515524371755674</v>
      </c>
      <c r="T34" s="146">
        <f t="shared" si="7"/>
        <v>-8.0296743317649355E-3</v>
      </c>
    </row>
    <row r="35" spans="1:22">
      <c r="A35" s="113"/>
      <c r="B35" s="115">
        <v>1980</v>
      </c>
      <c r="C35" s="173">
        <f>('Anual_1947-1989 (ref1987)'!AE37)</f>
        <v>1.9214194461571201</v>
      </c>
      <c r="D35" s="143">
        <f>'Anual_1947-1989 (ref1987)'!AO37</f>
        <v>2.3671526277126915</v>
      </c>
      <c r="E35" s="143">
        <f>('Anual_1947-1989 (ref1987)'!AU37)</f>
        <v>0.19201079388964942</v>
      </c>
      <c r="F35" s="143">
        <f>('Anual_1947-1989 (ref1987)'!AV37)</f>
        <v>0.19331592110698534</v>
      </c>
      <c r="G35" s="143">
        <f t="shared" si="1"/>
        <v>2.3684577549300276</v>
      </c>
      <c r="H35" s="143">
        <f>('Anual_1947-1989 (ref1987)'!G37/'Anual_1947-1989 (ref1987)'!AH37)</f>
        <v>0.20763911982996855</v>
      </c>
      <c r="I35" s="143">
        <f>('Anual_1947-1989 (ref1987)'!H37/'Anual_1947-1989 (ref1987)'!AH37)</f>
        <v>0.25931736642458159</v>
      </c>
      <c r="J35" s="143">
        <f t="shared" si="2"/>
        <v>2.3167795083354146</v>
      </c>
      <c r="K35" s="143">
        <f t="shared" si="3"/>
        <v>-5.0373119377276954E-2</v>
      </c>
      <c r="L35" s="146">
        <f t="shared" si="4"/>
        <v>-2.1280047085916461E-2</v>
      </c>
      <c r="M35" s="146">
        <f>('Anual_1947-1989 (ref1987)'!Z37-1)</f>
        <v>9.2000000000000082E-2</v>
      </c>
      <c r="N35" s="146">
        <f>('Anual_1947-1989 (ref1987)'!BG37-1)</f>
        <v>6.8762188582179418E-2</v>
      </c>
      <c r="O35" s="146">
        <f t="shared" si="5"/>
        <v>-2.3237811417820664E-2</v>
      </c>
      <c r="P35" s="46">
        <f>('Anual_1947-1989 (ref1987)'!AI37/'Anual_1947-1989 (ref1987)'!AJ37)</f>
        <v>0.80615686519862451</v>
      </c>
      <c r="Q35" s="138">
        <f t="shared" si="8"/>
        <v>1070.9041120478889</v>
      </c>
      <c r="R35" s="138">
        <f t="shared" si="8"/>
        <v>1043.037359311923</v>
      </c>
      <c r="S35" s="149">
        <f t="shared" si="0"/>
        <v>97.39782932734505</v>
      </c>
      <c r="T35" s="146">
        <f t="shared" si="7"/>
        <v>-2.1280047085916465E-2</v>
      </c>
    </row>
    <row r="36" spans="1:22">
      <c r="A36" s="113"/>
      <c r="B36" s="115">
        <v>1981</v>
      </c>
      <c r="C36" s="173">
        <f>('Anual_1947-1989 (ref1987)'!AE38)</f>
        <v>2.0052887712107133</v>
      </c>
      <c r="D36" s="143">
        <f>'Anual_1947-1989 (ref1987)'!AO38</f>
        <v>4.3549906345454543</v>
      </c>
      <c r="E36" s="143">
        <f>('Anual_1947-1989 (ref1987)'!AU38)</f>
        <v>0.4941699040033764</v>
      </c>
      <c r="F36" s="143">
        <f>('Anual_1947-1989 (ref1987)'!AV38)</f>
        <v>0.45293692670791647</v>
      </c>
      <c r="G36" s="143">
        <f t="shared" si="1"/>
        <v>4.3137576572499947</v>
      </c>
      <c r="H36" s="143">
        <f>('Anual_1947-1989 (ref1987)'!G38/'Anual_1947-1989 (ref1987)'!AH38)</f>
        <v>0.41350456712733691</v>
      </c>
      <c r="I36" s="143">
        <f>('Anual_1947-1989 (ref1987)'!H38/'Anual_1947-1989 (ref1987)'!AH38)</f>
        <v>0.43014494996716485</v>
      </c>
      <c r="J36" s="143">
        <f t="shared" si="2"/>
        <v>4.2971172744101667</v>
      </c>
      <c r="K36" s="143">
        <f t="shared" si="3"/>
        <v>-5.7873360135287655E-2</v>
      </c>
      <c r="L36" s="146">
        <f t="shared" si="4"/>
        <v>-1.3288974648123003E-2</v>
      </c>
      <c r="M36" s="146">
        <f>('Anual_1947-1989 (ref1987)'!Z38-1)</f>
        <v>-4.2499999999999982E-2</v>
      </c>
      <c r="N36" s="146">
        <f>('Anual_1947-1989 (ref1987)'!BG38-1)</f>
        <v>-5.5224193225577811E-2</v>
      </c>
      <c r="O36" s="146">
        <f t="shared" si="5"/>
        <v>-1.2724193225577829E-2</v>
      </c>
      <c r="P36" s="46">
        <f>('Anual_1947-1989 (ref1987)'!AI38/'Anual_1947-1989 (ref1987)'!AJ38)</f>
        <v>0.88110348439798869</v>
      </c>
      <c r="Q36" s="138">
        <f t="shared" ref="Q36:R51" si="9">Q35*(M36+1)</f>
        <v>1025.3906872858536</v>
      </c>
      <c r="R36" s="138">
        <f t="shared" si="9"/>
        <v>985.43646263978485</v>
      </c>
      <c r="S36" s="149">
        <f t="shared" si="0"/>
        <v>96.103512042631749</v>
      </c>
      <c r="T36" s="146">
        <f t="shared" si="7"/>
        <v>-1.3288974648123064E-2</v>
      </c>
    </row>
    <row r="37" spans="1:22">
      <c r="A37" s="113"/>
      <c r="B37" s="115">
        <v>1982</v>
      </c>
      <c r="C37" s="173">
        <f>('Anual_1947-1989 (ref1987)'!AE39)</f>
        <v>2.0103439474644786</v>
      </c>
      <c r="D37" s="143">
        <f>'Anual_1947-1989 (ref1987)'!AO39</f>
        <v>8.805497832872728</v>
      </c>
      <c r="E37" s="143">
        <f>('Anual_1947-1989 (ref1987)'!AU39)</f>
        <v>0.76350677423409063</v>
      </c>
      <c r="F37" s="143">
        <f>('Anual_1947-1989 (ref1987)'!AV39)</f>
        <v>0.80706650432264626</v>
      </c>
      <c r="G37" s="143">
        <f t="shared" si="1"/>
        <v>8.8490575629612831</v>
      </c>
      <c r="H37" s="143">
        <f>('Anual_1947-1989 (ref1987)'!G39/'Anual_1947-1989 (ref1987)'!AH39)</f>
        <v>0.6943238302317406</v>
      </c>
      <c r="I37" s="143">
        <f>('Anual_1947-1989 (ref1987)'!H39/'Anual_1947-1989 (ref1987)'!AH39)</f>
        <v>0.7549823863830315</v>
      </c>
      <c r="J37" s="143">
        <f t="shared" si="2"/>
        <v>8.7883990068099909</v>
      </c>
      <c r="K37" s="143">
        <f t="shared" si="3"/>
        <v>-1.709882606273716E-2</v>
      </c>
      <c r="L37" s="146">
        <f t="shared" si="4"/>
        <v>-1.9418352473955236E-3</v>
      </c>
      <c r="M37" s="146">
        <f>('Anual_1947-1989 (ref1987)'!Z39-1)</f>
        <v>8.2999999999999741E-3</v>
      </c>
      <c r="N37" s="146">
        <f>('Anual_1947-1989 (ref1987)'!BG39-1)</f>
        <v>6.3420475200512971E-3</v>
      </c>
      <c r="O37" s="146">
        <f t="shared" si="5"/>
        <v>-1.9579524799486769E-3</v>
      </c>
      <c r="P37" s="46">
        <f>('Anual_1947-1989 (ref1987)'!AI39/'Anual_1947-1989 (ref1987)'!AJ39)</f>
        <v>0.97212403283220372</v>
      </c>
      <c r="Q37" s="138">
        <f t="shared" si="9"/>
        <v>1033.9014299903261</v>
      </c>
      <c r="R37" s="138">
        <f t="shared" si="9"/>
        <v>991.68614751383757</v>
      </c>
      <c r="S37" s="149">
        <f t="shared" si="0"/>
        <v>95.91689485554889</v>
      </c>
      <c r="T37" s="146">
        <f t="shared" si="7"/>
        <v>-1.9418352473953293E-3</v>
      </c>
    </row>
    <row r="38" spans="1:22">
      <c r="A38" s="113"/>
      <c r="B38" s="115">
        <v>1983</v>
      </c>
      <c r="C38" s="173">
        <f>('Anual_1947-1989 (ref1987)'!AE40)</f>
        <v>2.3148404505668725</v>
      </c>
      <c r="D38" s="143">
        <f>'Anual_1947-1989 (ref1987)'!AO40</f>
        <v>17.183408350036363</v>
      </c>
      <c r="E38" s="143">
        <f>('Anual_1947-1989 (ref1987)'!AU40)</f>
        <v>1.5944076403586298</v>
      </c>
      <c r="F38" s="143">
        <f>('Anual_1947-1989 (ref1987)'!AV40)</f>
        <v>1.2442234909038838</v>
      </c>
      <c r="G38" s="143">
        <f t="shared" si="1"/>
        <v>16.833224200581615</v>
      </c>
      <c r="H38" s="143">
        <f>('Anual_1947-1989 (ref1987)'!G40/'Anual_1947-1989 (ref1987)'!AH40)</f>
        <v>2.115757583386733</v>
      </c>
      <c r="I38" s="143">
        <f>('Anual_1947-1989 (ref1987)'!H40/'Anual_1947-1989 (ref1987)'!AH40)</f>
        <v>1.6686886697016399</v>
      </c>
      <c r="J38" s="143">
        <f t="shared" si="2"/>
        <v>17.280293114266708</v>
      </c>
      <c r="K38" s="143">
        <f t="shared" si="3"/>
        <v>9.6884764230345866E-2</v>
      </c>
      <c r="L38" s="146">
        <f t="shared" si="4"/>
        <v>5.6382739824803645E-3</v>
      </c>
      <c r="M38" s="146">
        <f>('Anual_1947-1989 (ref1987)'!Z40-1)</f>
        <v>-2.9300000000000104E-2</v>
      </c>
      <c r="N38" s="146">
        <f>('Anual_1947-1989 (ref1987)'!BG40-1)</f>
        <v>-2.3826927445206314E-2</v>
      </c>
      <c r="O38" s="146">
        <f t="shared" si="5"/>
        <v>5.4730725547937897E-3</v>
      </c>
      <c r="P38" s="46">
        <f>('Anual_1947-1989 (ref1987)'!AI40/'Anual_1947-1989 (ref1987)'!AJ40)</f>
        <v>0.98944035360062144</v>
      </c>
      <c r="Q38" s="138">
        <f t="shared" si="9"/>
        <v>1003.6081180916094</v>
      </c>
      <c r="R38" s="138">
        <f t="shared" si="9"/>
        <v>968.05731362860922</v>
      </c>
      <c r="S38" s="149">
        <f t="shared" si="0"/>
        <v>96.457700588293264</v>
      </c>
      <c r="T38" s="146">
        <f t="shared" si="7"/>
        <v>5.6382739824807349E-3</v>
      </c>
    </row>
    <row r="39" spans="1:22">
      <c r="A39" s="113"/>
      <c r="B39" s="115">
        <v>1984</v>
      </c>
      <c r="C39" s="173">
        <f>('Anual_1947-1989 (ref1987)'!AE41)</f>
        <v>3.0174028213371193</v>
      </c>
      <c r="D39" s="143">
        <f>'Anual_1947-1989 (ref1987)'!AO41</f>
        <v>41.924798558545461</v>
      </c>
      <c r="E39" s="143">
        <f>('Anual_1947-1989 (ref1987)'!AU41)</f>
        <v>5.7438198161068481</v>
      </c>
      <c r="F39" s="143">
        <f>('Anual_1947-1989 (ref1987)'!AV41)</f>
        <v>3.5602547107496534</v>
      </c>
      <c r="G39" s="143">
        <f t="shared" si="1"/>
        <v>39.741233453188265</v>
      </c>
      <c r="H39" s="143">
        <f>('Anual_1947-1989 (ref1987)'!G41/'Anual_1947-1989 (ref1987)'!AH41)</f>
        <v>6.372974205281988</v>
      </c>
      <c r="I39" s="143">
        <f>('Anual_1947-1989 (ref1987)'!H41/'Anual_1947-1989 (ref1987)'!AH41)</f>
        <v>3.7277013308339848</v>
      </c>
      <c r="J39" s="143">
        <f t="shared" si="2"/>
        <v>42.386506327636262</v>
      </c>
      <c r="K39" s="143">
        <f t="shared" si="3"/>
        <v>0.46170776909080047</v>
      </c>
      <c r="L39" s="146">
        <f t="shared" si="4"/>
        <v>1.101276058478977E-2</v>
      </c>
      <c r="M39" s="146">
        <f>('Anual_1947-1989 (ref1987)'!Z41-1)</f>
        <v>5.4000000000000048E-2</v>
      </c>
      <c r="N39" s="146">
        <f>('Anual_1947-1989 (ref1987)'!BG41-1)</f>
        <v>6.5607449656368777E-2</v>
      </c>
      <c r="O39" s="146">
        <f t="shared" si="5"/>
        <v>1.1607449656368729E-2</v>
      </c>
      <c r="P39" s="46">
        <f>('Anual_1947-1989 (ref1987)'!AI41/'Anual_1947-1989 (ref1987)'!AJ41)</f>
        <v>1.059696046486118</v>
      </c>
      <c r="Q39" s="138">
        <f t="shared" si="9"/>
        <v>1057.8029564685564</v>
      </c>
      <c r="R39" s="138">
        <f t="shared" si="9"/>
        <v>1031.5690850969779</v>
      </c>
      <c r="S39" s="149">
        <f t="shared" si="0"/>
        <v>97.519966151431504</v>
      </c>
      <c r="T39" s="146">
        <f t="shared" si="7"/>
        <v>1.101276058479006E-2</v>
      </c>
    </row>
    <row r="40" spans="1:22">
      <c r="A40" s="113"/>
      <c r="B40" s="115">
        <v>1985</v>
      </c>
      <c r="C40" s="173">
        <f>('Anual_1947-1989 (ref1987)'!AE42)</f>
        <v>3.4854365912581011</v>
      </c>
      <c r="D40" s="143">
        <f>'Anual_1947-1989 (ref1987)'!AO42</f>
        <v>136.43456988272729</v>
      </c>
      <c r="E40" s="143">
        <f>('Anual_1947-1989 (ref1987)'!AU42)</f>
        <v>19.719062446306577</v>
      </c>
      <c r="F40" s="143">
        <f>('Anual_1947-1989 (ref1987)'!AV42)</f>
        <v>10.954926784516882</v>
      </c>
      <c r="G40" s="143">
        <f t="shared" si="1"/>
        <v>127.67043422093759</v>
      </c>
      <c r="H40" s="143">
        <f>('Anual_1947-1989 (ref1987)'!G42/'Anual_1947-1989 (ref1987)'!AH42)</f>
        <v>17.48393345871273</v>
      </c>
      <c r="I40" s="143">
        <f>('Anual_1947-1989 (ref1987)'!H42/'Anual_1947-1989 (ref1987)'!AH42)</f>
        <v>10.128499617311459</v>
      </c>
      <c r="J40" s="143">
        <f t="shared" si="2"/>
        <v>135.02586806233887</v>
      </c>
      <c r="K40" s="143">
        <f t="shared" si="3"/>
        <v>-1.4087018203884156</v>
      </c>
      <c r="L40" s="146">
        <f t="shared" si="4"/>
        <v>-1.0325109109804569E-2</v>
      </c>
      <c r="M40" s="146">
        <f>('Anual_1947-1989 (ref1987)'!Z42-1)</f>
        <v>7.8500000000000014E-2</v>
      </c>
      <c r="N40" s="146">
        <f>('Anual_1947-1989 (ref1987)'!BG42-1)</f>
        <v>6.7364369825075876E-2</v>
      </c>
      <c r="O40" s="146">
        <f t="shared" si="5"/>
        <v>-1.1135630174924138E-2</v>
      </c>
      <c r="P40" s="46">
        <f>('Anual_1947-1989 (ref1987)'!AI42/'Anual_1947-1989 (ref1987)'!AJ42)</f>
        <v>0.95899699425229712</v>
      </c>
      <c r="Q40" s="138">
        <f t="shared" si="9"/>
        <v>1140.840488551338</v>
      </c>
      <c r="R40" s="138">
        <f t="shared" si="9"/>
        <v>1101.060086445566</v>
      </c>
      <c r="S40" s="149">
        <f t="shared" si="0"/>
        <v>96.51306186053354</v>
      </c>
      <c r="T40" s="146">
        <f t="shared" si="7"/>
        <v>-1.0325109109804442E-2</v>
      </c>
    </row>
    <row r="41" spans="1:22">
      <c r="A41" s="113"/>
      <c r="B41" s="115">
        <v>1986</v>
      </c>
      <c r="C41" s="173">
        <f>('Anual_1947-1989 (ref1987)'!AE43)</f>
        <v>2.4917931828968065</v>
      </c>
      <c r="D41" s="143">
        <f>'Anual_1947-1989 (ref1987)'!AO43</f>
        <v>511.1515419412363</v>
      </c>
      <c r="E41" s="143">
        <f>('Anual_1947-1989 (ref1987)'!AU43)</f>
        <v>51.522460037068853</v>
      </c>
      <c r="F41" s="143">
        <f>('Anual_1947-1989 (ref1987)'!AV43)</f>
        <v>47.189436480045828</v>
      </c>
      <c r="G41" s="143">
        <f t="shared" si="1"/>
        <v>506.81851838421323</v>
      </c>
      <c r="H41" s="143">
        <f>('Anual_1947-1989 (ref1987)'!G43/'Anual_1947-1989 (ref1987)'!AH43)</f>
        <v>47.949159075459924</v>
      </c>
      <c r="I41" s="143">
        <f>('Anual_1947-1989 (ref1987)'!H43/'Anual_1947-1989 (ref1987)'!AH43)</f>
        <v>34.55940155350504</v>
      </c>
      <c r="J41" s="143">
        <f t="shared" si="2"/>
        <v>520.20827590616807</v>
      </c>
      <c r="K41" s="143">
        <f t="shared" si="3"/>
        <v>9.056733964931766</v>
      </c>
      <c r="L41" s="146">
        <f t="shared" si="4"/>
        <v>1.771829530345613E-2</v>
      </c>
      <c r="M41" s="146">
        <f>('Anual_1947-1989 (ref1987)'!Z43-1)</f>
        <v>7.4899999999999967E-2</v>
      </c>
      <c r="N41" s="146">
        <f>('Anual_1947-1989 (ref1987)'!BG43-1)</f>
        <v>9.3945395621685135E-2</v>
      </c>
      <c r="O41" s="146">
        <f t="shared" si="5"/>
        <v>1.9045395621685168E-2</v>
      </c>
      <c r="P41" s="46">
        <f>('Anual_1947-1989 (ref1987)'!AI43/'Anual_1947-1989 (ref1987)'!AJ43)</f>
        <v>1.2707583780920078</v>
      </c>
      <c r="Q41" s="138">
        <f t="shared" si="9"/>
        <v>1226.2894411438333</v>
      </c>
      <c r="R41" s="138">
        <f t="shared" si="9"/>
        <v>1204.4996118699414</v>
      </c>
      <c r="S41" s="174">
        <f t="shared" si="0"/>
        <v>98.223108791219204</v>
      </c>
      <c r="T41" s="146">
        <f t="shared" si="7"/>
        <v>1.7718295303456255E-2</v>
      </c>
    </row>
    <row r="42" spans="1:22">
      <c r="A42" s="113"/>
      <c r="B42" s="115">
        <v>1987</v>
      </c>
      <c r="C42" s="173">
        <f>('Anual_1947-1989 (ref1987)'!AE44)</f>
        <v>3.0620870865714838</v>
      </c>
      <c r="D42" s="143">
        <f>'Anual_1947-1989 (ref1987)'!AO44</f>
        <v>1318.6449702819273</v>
      </c>
      <c r="E42" s="143">
        <f>('Anual_1947-1989 (ref1987)'!AU44)</f>
        <v>137.76602723114948</v>
      </c>
      <c r="F42" s="143">
        <f>('Anual_1947-1989 (ref1987)'!AV44)</f>
        <v>80.397780028549604</v>
      </c>
      <c r="G42" s="143">
        <f t="shared" si="1"/>
        <v>1261.2767230793272</v>
      </c>
      <c r="H42" s="143">
        <f>('Anual_1947-1989 (ref1987)'!G44/'Anual_1947-1989 (ref1987)'!AH44)</f>
        <v>128.31984546303485</v>
      </c>
      <c r="I42" s="143">
        <f>('Anual_1947-1989 (ref1987)'!H44/'Anual_1947-1989 (ref1987)'!AH44)</f>
        <v>84.000945615606909</v>
      </c>
      <c r="J42" s="143">
        <f t="shared" si="2"/>
        <v>1305.5956229267551</v>
      </c>
      <c r="K42" s="143">
        <f t="shared" si="3"/>
        <v>-13.049347355172131</v>
      </c>
      <c r="L42" s="146">
        <f t="shared" si="4"/>
        <v>-9.896027853791586E-3</v>
      </c>
      <c r="M42" s="146">
        <f>('Anual_1947-1989 (ref1987)'!Z44-1)</f>
        <v>3.5299999999999887E-2</v>
      </c>
      <c r="N42" s="146">
        <f>('Anual_1947-1989 (ref1987)'!BG44-1)</f>
        <v>2.5054642362969615E-2</v>
      </c>
      <c r="O42" s="146">
        <f t="shared" si="5"/>
        <v>-1.0245357637030272E-2</v>
      </c>
      <c r="P42" s="46">
        <f>('Anual_1947-1989 (ref1987)'!AI44/'Anual_1947-1989 (ref1987)'!AJ44)</f>
        <v>0.891479939868144</v>
      </c>
      <c r="Q42" s="138">
        <f t="shared" si="9"/>
        <v>1269.5774584162104</v>
      </c>
      <c r="R42" s="138">
        <f t="shared" si="9"/>
        <v>1234.6779188716785</v>
      </c>
      <c r="S42" s="174">
        <f t="shared" si="0"/>
        <v>97.25109017073531</v>
      </c>
      <c r="T42" s="146">
        <f t="shared" si="7"/>
        <v>-9.8960278537915114E-3</v>
      </c>
    </row>
    <row r="43" spans="1:22">
      <c r="A43" s="113"/>
      <c r="B43" s="115">
        <v>1988</v>
      </c>
      <c r="C43" s="173">
        <f>('Anual_1947-1989 (ref1987)'!AE45)</f>
        <v>7.2795147020427029</v>
      </c>
      <c r="D43" s="143">
        <f>'Anual_1947-1989 (ref1987)'!AO45</f>
        <v>4035.3830518315635</v>
      </c>
      <c r="E43" s="143">
        <f>('Anual_1947-1989 (ref1987)'!AU45)</f>
        <v>460.4897979914989</v>
      </c>
      <c r="F43" s="143">
        <f>('Anual_1947-1989 (ref1987)'!AV45)</f>
        <v>259.85585239547532</v>
      </c>
      <c r="G43" s="143">
        <f t="shared" si="1"/>
        <v>3834.7491062355398</v>
      </c>
      <c r="H43" s="143">
        <f>('Anual_1947-1989 (ref1987)'!G45/'Anual_1947-1989 (ref1987)'!AH45)</f>
        <v>473.7924222063487</v>
      </c>
      <c r="I43" s="143">
        <f>('Anual_1947-1989 (ref1987)'!H45/'Anual_1947-1989 (ref1987)'!AH45)</f>
        <v>247.70561334569572</v>
      </c>
      <c r="J43" s="143">
        <f t="shared" si="2"/>
        <v>4060.8359150961928</v>
      </c>
      <c r="K43" s="143">
        <f t="shared" si="3"/>
        <v>25.452863264629286</v>
      </c>
      <c r="L43" s="146">
        <f t="shared" si="4"/>
        <v>6.3074218575301898E-3</v>
      </c>
      <c r="M43" s="146">
        <f>('Anual_1947-1989 (ref1987)'!Z45-1)</f>
        <v>-6.0000000000004494E-4</v>
      </c>
      <c r="N43" s="146">
        <f>('Anual_1947-1989 (ref1987)'!BG45-1)</f>
        <v>5.7036374044157068E-3</v>
      </c>
      <c r="O43" s="146">
        <f t="shared" si="5"/>
        <v>6.3036374044157517E-3</v>
      </c>
      <c r="P43" s="46">
        <f>('Anual_1947-1989 (ref1987)'!AI45/'Anual_1947-1989 (ref1987)'!AJ45)</f>
        <v>1.0793561025425611</v>
      </c>
      <c r="Q43" s="138">
        <f t="shared" si="9"/>
        <v>1268.8157119411608</v>
      </c>
      <c r="R43" s="138">
        <f t="shared" si="9"/>
        <v>1241.7200740321612</v>
      </c>
      <c r="S43" s="174">
        <f t="shared" si="0"/>
        <v>97.864493822546848</v>
      </c>
      <c r="T43" s="146">
        <f t="shared" si="7"/>
        <v>6.3074218575303043E-3</v>
      </c>
    </row>
    <row r="44" spans="1:22" s="130" customFormat="1" ht="15.75" thickBot="1">
      <c r="A44" s="113"/>
      <c r="B44" s="132">
        <v>1989</v>
      </c>
      <c r="C44" s="191">
        <f>('Anual_1947-1989 (ref1987)'!AE46)</f>
        <v>14.044242094348531</v>
      </c>
      <c r="D44" s="143">
        <f>'Anual_1947-1989 (ref1987)'!AO46</f>
        <v>30303.900170213965</v>
      </c>
      <c r="E44" s="144">
        <f>('Anual_1947-1989 (ref1987)'!AU46)</f>
        <v>3439.6293383573611</v>
      </c>
      <c r="F44" s="144">
        <f>('Anual_1947-1989 (ref1987)'!AV46)</f>
        <v>2006.1719325965855</v>
      </c>
      <c r="G44" s="144">
        <f t="shared" si="1"/>
        <v>28870.44276445319</v>
      </c>
      <c r="H44" s="143">
        <f>('Anual_1947-1989 (ref1987)'!G46/'Anual_1947-1989 (ref1987)'!AH46)</f>
        <v>2670.6448849303756</v>
      </c>
      <c r="I44" s="143">
        <f>('Anual_1947-1989 (ref1987)'!H46/'Anual_1947-1989 (ref1987)'!AH46)</f>
        <v>1633.3427079922665</v>
      </c>
      <c r="J44" s="144">
        <f t="shared" si="2"/>
        <v>29907.744941391298</v>
      </c>
      <c r="K44" s="144">
        <f t="shared" si="3"/>
        <v>-396.15522882266669</v>
      </c>
      <c r="L44" s="151">
        <f t="shared" si="4"/>
        <v>-1.3072747289870365E-2</v>
      </c>
      <c r="M44" s="151">
        <f>('Anual_1947-1989 (ref1987)'!Z46-1)</f>
        <v>3.1600000000000072E-2</v>
      </c>
      <c r="N44" s="146">
        <f>('Anual_1947-1989 (ref1987)'!BG46-1)</f>
        <v>1.8114153895769869E-2</v>
      </c>
      <c r="O44" s="151">
        <f t="shared" si="5"/>
        <v>-1.3485846104230204E-2</v>
      </c>
      <c r="P44" s="137">
        <f>('Anual_1947-1989 (ref1987)'!AI46/'Anual_1947-1989 (ref1987)'!AJ46)</f>
        <v>0.95366387405000119</v>
      </c>
      <c r="Q44" s="139">
        <f t="shared" si="9"/>
        <v>1308.9102884385015</v>
      </c>
      <c r="R44" s="139">
        <f t="shared" si="9"/>
        <v>1264.2127825486464</v>
      </c>
      <c r="S44" s="152">
        <f t="shared" si="0"/>
        <v>96.58513602615362</v>
      </c>
      <c r="T44" s="146">
        <f t="shared" si="7"/>
        <v>-1.307274728987029E-2</v>
      </c>
      <c r="U44"/>
      <c r="V44"/>
    </row>
    <row r="45" spans="1:22" s="112" customFormat="1">
      <c r="A45" s="154" t="s">
        <v>81</v>
      </c>
      <c r="B45" s="116">
        <v>1990</v>
      </c>
      <c r="C45" s="173">
        <f>('Anual_1947-1989 (ref1987)'!AE47)</f>
        <v>28.369706776883156</v>
      </c>
      <c r="D45" s="143">
        <f>'Anual_1947-1989 (ref1987)'!AO47</f>
        <v>407081.91439133929</v>
      </c>
      <c r="E45" s="148">
        <f>('Anual_1947-1989 (ref1987)'!AU47)</f>
        <v>40176.325703111557</v>
      </c>
      <c r="F45" s="148">
        <f>('Anual_1947-1989 (ref1987)'!AV47)</f>
        <v>30825.668944518293</v>
      </c>
      <c r="G45" s="148">
        <f t="shared" si="1"/>
        <v>397731.25763274607</v>
      </c>
      <c r="H45" s="143">
        <f>('Anual_1947-1989 (ref1987)'!G47/'Anual_1947-1989 (ref1987)'!AH47)</f>
        <v>33011.179633117972</v>
      </c>
      <c r="I45" s="143">
        <f>('Anual_1947-1989 (ref1987)'!H47/'Anual_1947-1989 (ref1987)'!AH47)</f>
        <v>28022.101338730969</v>
      </c>
      <c r="J45" s="143">
        <f t="shared" si="2"/>
        <v>402720.3359271331</v>
      </c>
      <c r="K45" s="148">
        <f t="shared" si="3"/>
        <v>-4361.5784642061917</v>
      </c>
      <c r="L45" s="146">
        <f t="shared" si="4"/>
        <v>-1.0714252611117681E-2</v>
      </c>
      <c r="M45" s="146">
        <f>('Anual_1947-1989 (ref1987)'!Z47-1)</f>
        <v>-4.3499999999999983E-2</v>
      </c>
      <c r="N45" s="146">
        <f>('Anual_1947-1989 (ref1987)'!BG47-1)</f>
        <v>-5.3748182622534224E-2</v>
      </c>
      <c r="O45" s="146">
        <f t="shared" si="5"/>
        <v>-1.0248182622534241E-2</v>
      </c>
      <c r="P45" s="46">
        <f>('Anual_1947-1989 (ref1987)'!AI47/'Anual_1947-1989 (ref1987)'!AJ47)</f>
        <v>0.90386306159807417</v>
      </c>
      <c r="Q45" s="138">
        <f t="shared" si="9"/>
        <v>1251.9726908914267</v>
      </c>
      <c r="R45" s="138">
        <f t="shared" si="9"/>
        <v>1196.2636430384796</v>
      </c>
      <c r="S45" s="174">
        <f t="shared" si="0"/>
        <v>95.550298480290223</v>
      </c>
      <c r="T45" s="146">
        <f t="shared" si="7"/>
        <v>-1.0714252611117914E-2</v>
      </c>
      <c r="U45"/>
      <c r="V45"/>
    </row>
    <row r="46" spans="1:22">
      <c r="A46" s="112"/>
      <c r="B46" s="116">
        <v>1991</v>
      </c>
      <c r="C46" s="173">
        <f>('Anual_1900-2000 (ref1985e2000)'!L21)</f>
        <v>5.1668169466449356</v>
      </c>
      <c r="D46" s="143">
        <f>'Anual_1900-2000 (ref1985e2000)'!P21</f>
        <v>11.667918545454546</v>
      </c>
      <c r="E46" s="148">
        <f>('Anual_1900-2000 (ref1985e2000)'!U21)</f>
        <v>0.90097272727272726</v>
      </c>
      <c r="F46" s="148">
        <f>('Anual_1900-2000 (ref1985e2000)'!V21)</f>
        <v>0.89278181818181812</v>
      </c>
      <c r="G46" s="148">
        <f t="shared" si="1"/>
        <v>11.659727636363638</v>
      </c>
      <c r="H46" s="148">
        <f>('Anual_1900-2000 (ref1985e2000)'!G5/'Anual_1900-2000 (ref1985e2000)'!J21)</f>
        <v>1.0195836764808301</v>
      </c>
      <c r="I46" s="143">
        <f>('Anual_1900-2000 (ref1985e2000)'!H5/'Anual_1900-2000 (ref1985e2000)'!J21)</f>
        <v>0.92992432611405684</v>
      </c>
      <c r="J46" s="143">
        <f t="shared" si="2"/>
        <v>11.749386986730411</v>
      </c>
      <c r="K46" s="143">
        <f t="shared" si="3"/>
        <v>8.1468441275864834E-2</v>
      </c>
      <c r="L46" s="146">
        <f t="shared" si="4"/>
        <v>6.9822600285123155E-3</v>
      </c>
      <c r="M46" s="146">
        <f>('Anual_1900-2000 (ref1985e2000)'!R5-1)</f>
        <v>1.0314842776979249E-2</v>
      </c>
      <c r="N46" s="146">
        <f>('Anual_1900-2000 (ref1985e2000)'!AA21-1)</f>
        <v>1.7369123719913615E-2</v>
      </c>
      <c r="O46" s="146">
        <f t="shared" si="5"/>
        <v>7.0542809429343656E-3</v>
      </c>
      <c r="P46" s="46">
        <f>('Anual_1900-2000 (ref1985e2000)'!B21/'Anual_1900-2000 (ref1985e2000)'!C21)</f>
        <v>1.0864480313311555</v>
      </c>
      <c r="Q46" s="138">
        <f t="shared" si="9"/>
        <v>1264.8865923590433</v>
      </c>
      <c r="R46" s="138">
        <f t="shared" si="9"/>
        <v>1217.0416942560496</v>
      </c>
      <c r="S46" s="174">
        <f t="shared" si="0"/>
        <v>96.217455510081578</v>
      </c>
      <c r="T46" s="146">
        <f t="shared" si="7"/>
        <v>6.9822600285123215E-3</v>
      </c>
    </row>
    <row r="47" spans="1:22">
      <c r="A47" s="112"/>
      <c r="B47" s="116">
        <v>1992</v>
      </c>
      <c r="C47" s="173">
        <f>('Anual_1900-2000 (ref1985e2000)'!L22)</f>
        <v>10.690076313405617</v>
      </c>
      <c r="D47" s="143">
        <f>'Anual_1900-2000 (ref1985e2000)'!P22</f>
        <v>59.958296727272725</v>
      </c>
      <c r="E47" s="143">
        <f>('Anual_1900-2000 (ref1985e2000)'!U22)</f>
        <v>6.0966025454545454</v>
      </c>
      <c r="F47" s="143">
        <f>('Anual_1900-2000 (ref1985e2000)'!V22)</f>
        <v>4.987173454545454</v>
      </c>
      <c r="G47" s="143">
        <f t="shared" si="1"/>
        <v>58.848867636363636</v>
      </c>
      <c r="H47" s="148">
        <f>('Anual_1900-2000 (ref1985e2000)'!G6/'Anual_1900-2000 (ref1985e2000)'!J22)</f>
        <v>6.5587929987526543</v>
      </c>
      <c r="I47" s="143">
        <f>('Anual_1900-2000 (ref1985e2000)'!H6/'Anual_1900-2000 (ref1985e2000)'!J22)</f>
        <v>5.0602025409566194</v>
      </c>
      <c r="J47" s="143">
        <f t="shared" si="2"/>
        <v>60.34745809415967</v>
      </c>
      <c r="K47" s="143">
        <f t="shared" si="3"/>
        <v>0.38916136688694536</v>
      </c>
      <c r="L47" s="146">
        <f t="shared" si="4"/>
        <v>6.4905340566475903E-3</v>
      </c>
      <c r="M47" s="146">
        <f>('Anual_1900-2000 (ref1985e2000)'!R6-1)</f>
        <v>-5.4357985171988865E-3</v>
      </c>
      <c r="N47" s="146">
        <f>('Anual_1900-2000 (ref1985e2000)'!AA22-1)</f>
        <v>1.0194543040478177E-3</v>
      </c>
      <c r="O47" s="146">
        <f t="shared" si="5"/>
        <v>6.4552528212467042E-3</v>
      </c>
      <c r="P47" s="46">
        <f>('Anual_1900-2000 (ref1985e2000)'!B22/'Anual_1900-2000 (ref1985e2000)'!C22)</f>
        <v>1.0602849922713657</v>
      </c>
      <c r="Q47" s="138">
        <f t="shared" si="9"/>
        <v>1258.0109236958733</v>
      </c>
      <c r="R47" s="138">
        <f t="shared" si="9"/>
        <v>1218.2824126494645</v>
      </c>
      <c r="S47" s="174">
        <f t="shared" si="0"/>
        <v>96.841958181913739</v>
      </c>
      <c r="T47" s="146">
        <f t="shared" si="7"/>
        <v>6.4905340566476788E-3</v>
      </c>
    </row>
    <row r="48" spans="1:22">
      <c r="A48" s="112"/>
      <c r="B48" s="116">
        <v>1993</v>
      </c>
      <c r="C48" s="173">
        <f>('Anual_1900-2000 (ref1985e2000)'!L23)</f>
        <v>20.96148828144355</v>
      </c>
      <c r="D48" s="143">
        <f>'Anual_1900-2000 (ref1985e2000)'!P23</f>
        <v>672.52448836363635</v>
      </c>
      <c r="E48" s="143">
        <f>('Anual_1900-2000 (ref1985e2000)'!U23)</f>
        <v>77.800902181818174</v>
      </c>
      <c r="F48" s="143">
        <f>('Anual_1900-2000 (ref1985e2000)'!V23)</f>
        <v>68.136216000000005</v>
      </c>
      <c r="G48" s="143">
        <f t="shared" si="1"/>
        <v>662.85980218181817</v>
      </c>
      <c r="H48" s="148">
        <f>('Anual_1900-2000 (ref1985e2000)'!G7/'Anual_1900-2000 (ref1985e2000)'!J23)</f>
        <v>70.61567553278789</v>
      </c>
      <c r="I48" s="143">
        <f>('Anual_1900-2000 (ref1985e2000)'!H7/'Anual_1900-2000 (ref1985e2000)'!J23)</f>
        <v>61.15462381021694</v>
      </c>
      <c r="J48" s="143">
        <f t="shared" si="2"/>
        <v>672.3208539043892</v>
      </c>
      <c r="K48" s="143">
        <f t="shared" si="3"/>
        <v>-0.20363445924715506</v>
      </c>
      <c r="L48" s="146">
        <f t="shared" si="4"/>
        <v>-3.0279114407065158E-4</v>
      </c>
      <c r="M48" s="146">
        <f>('Anual_1900-2000 (ref1985e2000)'!R7-1)</f>
        <v>4.9247661973134793E-2</v>
      </c>
      <c r="N48" s="146">
        <f>('Anual_1900-2000 (ref1985e2000)'!AA23-1)</f>
        <v>4.8929959073152451E-2</v>
      </c>
      <c r="O48" s="146">
        <f t="shared" si="5"/>
        <v>-3.1770289998234169E-4</v>
      </c>
      <c r="P48" s="46">
        <f>('Anual_1900-2000 (ref1985e2000)'!B23/'Anual_1900-2000 (ref1985e2000)'!C23)</f>
        <v>1.0112655133811181</v>
      </c>
      <c r="Q48" s="138">
        <f t="shared" si="9"/>
        <v>1319.9650204245588</v>
      </c>
      <c r="R48" s="138">
        <f t="shared" si="9"/>
        <v>1277.8929212399441</v>
      </c>
      <c r="S48" s="174">
        <f t="shared" si="0"/>
        <v>96.81263529460179</v>
      </c>
      <c r="T48" s="146">
        <f t="shared" si="7"/>
        <v>-3.0279114407072427E-4</v>
      </c>
    </row>
    <row r="49" spans="1:20">
      <c r="A49" s="112"/>
      <c r="B49" s="134">
        <v>1994</v>
      </c>
      <c r="C49" s="173">
        <f>('Anual_1900-2000 (ref1985e2000)'!L24)</f>
        <v>23.401688121744463</v>
      </c>
      <c r="D49" s="143">
        <f>'Anual_1900-2000 (ref1985e2000)'!P24</f>
        <v>14922.200363636364</v>
      </c>
      <c r="E49" s="145">
        <f>('Anual_1900-2000 (ref1985e2000)'!U24)</f>
        <v>1539.9807272727271</v>
      </c>
      <c r="F49" s="145">
        <f>('Anual_1900-2000 (ref1985e2000)'!V24)</f>
        <v>1543.1759999999999</v>
      </c>
      <c r="G49" s="145">
        <f t="shared" si="1"/>
        <v>14925.395636363637</v>
      </c>
      <c r="H49" s="148">
        <f>('Anual_1900-2000 (ref1985e2000)'!G8/'Anual_1900-2000 (ref1985e2000)'!J24)</f>
        <v>1424.8712316161341</v>
      </c>
      <c r="I49" s="143">
        <f>('Anual_1900-2000 (ref1985e2000)'!H8/'Anual_1900-2000 (ref1985e2000)'!J24)</f>
        <v>1372.2394817204756</v>
      </c>
      <c r="J49" s="145">
        <f t="shared" si="2"/>
        <v>14978.027386259297</v>
      </c>
      <c r="K49" s="145">
        <f t="shared" si="3"/>
        <v>55.827022622932418</v>
      </c>
      <c r="L49" s="146">
        <f t="shared" si="4"/>
        <v>3.7412058049412244E-3</v>
      </c>
      <c r="M49" s="146">
        <f>('Anual_1900-2000 (ref1985e2000)'!R8-1)</f>
        <v>5.8528729438989791E-2</v>
      </c>
      <c r="N49" s="146">
        <f>('Anual_1900-2000 (ref1985e2000)'!AA24-1)</f>
        <v>6.2488903266263884E-2</v>
      </c>
      <c r="O49" s="146">
        <f t="shared" si="5"/>
        <v>3.9601738272740938E-3</v>
      </c>
      <c r="P49" s="46">
        <f>('Anual_1900-2000 (ref1985e2000)'!B24/'Anual_1900-2000 (ref1985e2000)'!C24)</f>
        <v>1.0405090985638821</v>
      </c>
      <c r="Q49" s="138">
        <f t="shared" si="9"/>
        <v>1397.2208959739185</v>
      </c>
      <c r="R49" s="138">
        <f t="shared" si="9"/>
        <v>1357.7470483799505</v>
      </c>
      <c r="S49" s="174">
        <f t="shared" si="0"/>
        <v>97.174831287757598</v>
      </c>
      <c r="T49" s="146">
        <f t="shared" si="7"/>
        <v>3.7412058049410835E-3</v>
      </c>
    </row>
    <row r="50" spans="1:20">
      <c r="A50" s="155" t="s">
        <v>82</v>
      </c>
      <c r="B50" s="117">
        <v>1995</v>
      </c>
      <c r="C50" s="173">
        <f>('Anual_1900-2000 (ref1985e2000)'!L25)</f>
        <v>1.7754740179458324</v>
      </c>
      <c r="D50" s="143">
        <f>'Anual_1900-2000 (ref1985e2000)'!P25</f>
        <v>363954.364</v>
      </c>
      <c r="E50" s="143">
        <f>('Anual_1900-2000 (ref1985e2000)'!U25)</f>
        <v>32545.187999999998</v>
      </c>
      <c r="F50" s="143">
        <f>('Anual_1900-2000 (ref1985e2000)'!V25)</f>
        <v>41810.048000000003</v>
      </c>
      <c r="G50" s="143">
        <f t="shared" si="1"/>
        <v>373219.22399999999</v>
      </c>
      <c r="H50" s="148">
        <f>('Anual_1900-2000 (ref1985e2000)'!G9/'Anual_1900-2000 (ref1985e2000)'!J25)</f>
        <v>28330.549360682529</v>
      </c>
      <c r="I50" s="143">
        <f>('Anual_1900-2000 (ref1985e2000)'!H9/'Anual_1900-2000 (ref1985e2000)'!J25)</f>
        <v>34799.223492650985</v>
      </c>
      <c r="J50" s="143">
        <f t="shared" si="2"/>
        <v>366750.54986803152</v>
      </c>
      <c r="K50" s="143">
        <f t="shared" si="3"/>
        <v>2796.1858680315199</v>
      </c>
      <c r="L50" s="146">
        <f t="shared" si="4"/>
        <v>7.6827925273387299E-3</v>
      </c>
      <c r="M50" s="146">
        <f>('Anual_1900-2000 (ref1985e2000)'!R9-1)</f>
        <v>4.2237936336471549E-2</v>
      </c>
      <c r="N50" s="146">
        <f>('Anual_1900-2000 (ref1985e2000)'!AA25-1)</f>
        <v>5.0245234165466446E-2</v>
      </c>
      <c r="O50" s="146">
        <f t="shared" si="5"/>
        <v>8.0072978289948971E-3</v>
      </c>
      <c r="P50" s="46">
        <f>('Anual_1900-2000 (ref1985e2000)'!B25/'Anual_1900-2000 (ref1985e2000)'!C25)</f>
        <v>1.0458738978519095</v>
      </c>
      <c r="Q50" s="138">
        <f t="shared" si="9"/>
        <v>1456.2366232260526</v>
      </c>
      <c r="R50" s="138">
        <f t="shared" si="9"/>
        <v>1425.9673667632719</v>
      </c>
      <c r="S50" s="174">
        <f t="shared" si="0"/>
        <v>97.921405355420589</v>
      </c>
      <c r="T50" s="146">
        <f t="shared" si="7"/>
        <v>7.6827925273388331E-3</v>
      </c>
    </row>
    <row r="51" spans="1:20" ht="15.75" thickBot="1">
      <c r="B51" s="133">
        <v>1996</v>
      </c>
      <c r="C51" s="173">
        <f>('Anual_1900-2000 (ref1985e2000)'!L26)</f>
        <v>1.1741342505699579</v>
      </c>
      <c r="D51" s="143">
        <f>'Anual_1900-2000 (ref1985e2000)'!P26</f>
        <v>663371.09799999988</v>
      </c>
      <c r="E51" s="144">
        <f>('Anual_1900-2000 (ref1985e2000)'!U26)</f>
        <v>50233.877999999997</v>
      </c>
      <c r="F51" s="144">
        <f>('Anual_1900-2000 (ref1985e2000)'!V26)</f>
        <v>64618.407000000007</v>
      </c>
      <c r="G51" s="144">
        <f t="shared" si="1"/>
        <v>677755.62699999986</v>
      </c>
      <c r="H51" s="148">
        <f>('Anual_1900-2000 (ref1985e2000)'!G10/'Anual_1900-2000 (ref1985e2000)'!J26)</f>
        <v>46474.993670908196</v>
      </c>
      <c r="I51" s="143">
        <f>('Anual_1900-2000 (ref1985e2000)'!H10/'Anual_1900-2000 (ref1985e2000)'!J26)</f>
        <v>59180.625331389565</v>
      </c>
      <c r="J51" s="144">
        <f t="shared" si="2"/>
        <v>665049.99533951841</v>
      </c>
      <c r="K51" s="144">
        <f t="shared" si="3"/>
        <v>1678.8973395185312</v>
      </c>
      <c r="L51" s="151">
        <f t="shared" si="4"/>
        <v>2.5308569284677091E-3</v>
      </c>
      <c r="M51" s="151">
        <f>('Anual_1900-2000 (ref1985e2000)'!R10-1)</f>
        <v>2.658589682476431E-2</v>
      </c>
      <c r="N51" s="151">
        <f>('Anual_1900-2000 (ref1985e2000)'!AA26-1)</f>
        <v>2.9184038854410677E-2</v>
      </c>
      <c r="O51" s="151">
        <f t="shared" si="5"/>
        <v>2.5981420296463664E-3</v>
      </c>
      <c r="P51" s="137">
        <f>('Anual_1900-2000 (ref1985e2000)'!B26/'Anual_1900-2000 (ref1985e2000)'!C26)</f>
        <v>1.0101813129872743</v>
      </c>
      <c r="Q51" s="139">
        <f t="shared" si="9"/>
        <v>1494.9519798435836</v>
      </c>
      <c r="R51" s="139">
        <f t="shared" si="9"/>
        <v>1467.582853800013</v>
      </c>
      <c r="S51" s="152">
        <f t="shared" si="0"/>
        <v>98.169230422609687</v>
      </c>
      <c r="T51" s="146">
        <f t="shared" si="7"/>
        <v>2.5308569284681059E-3</v>
      </c>
    </row>
    <row r="52" spans="1:20">
      <c r="A52" s="156" t="s">
        <v>80</v>
      </c>
      <c r="B52" s="118">
        <v>1997</v>
      </c>
      <c r="C52" s="173">
        <f>('Trimestral_1996-2018 (ref2010)'!L33)</f>
        <v>1.077290234100478</v>
      </c>
      <c r="D52" s="140">
        <f>'Trimestral_1996-2018 (ref2010)'!P33</f>
        <v>883781.51583615888</v>
      </c>
      <c r="E52" s="140">
        <f>('Trimestral_1996-2018 (ref2010)'!U33)</f>
        <v>63866.491551254505</v>
      </c>
      <c r="F52" s="140">
        <f>('Trimestral_1996-2018 (ref2010)'!V33)</f>
        <v>87229.729806979405</v>
      </c>
      <c r="G52" s="140">
        <f t="shared" si="1"/>
        <v>907144.75409188378</v>
      </c>
      <c r="H52" s="140">
        <f>('Trimestral_1996-2018 (ref2010)'!F5/'Trimestral_1996-2018 (ref2010)'!J33)</f>
        <v>61630.110832687089</v>
      </c>
      <c r="I52" s="140">
        <f>('Trimestral_1996-2018 (ref2010)'!G5/'Trimestral_1996-2018 (ref2010)'!J33)</f>
        <v>84653.519635814446</v>
      </c>
      <c r="J52" s="140">
        <f t="shared" si="2"/>
        <v>884121.34528875642</v>
      </c>
      <c r="K52" s="140">
        <f t="shared" si="3"/>
        <v>339.82945259753615</v>
      </c>
      <c r="L52" s="146">
        <f t="shared" si="4"/>
        <v>3.845174927380309E-4</v>
      </c>
      <c r="M52" s="146">
        <f>('Trimestral_1996-2018 (ref2010)'!P5-1)</f>
        <v>3.3948459853159418E-2</v>
      </c>
      <c r="N52" s="146">
        <f>('Trimestral_1996-2018 (ref2010)'!AA33-1)</f>
        <v>3.4346031122562515E-2</v>
      </c>
      <c r="O52" s="146">
        <f t="shared" si="5"/>
        <v>3.9757126940309639E-4</v>
      </c>
      <c r="P52" s="46">
        <f>('Trimestral_1996-2018 (ref2010)'!B33/'Trimestral_1996-2018 (ref2010)'!C33)</f>
        <v>0.99435027299070466</v>
      </c>
      <c r="Q52" s="138">
        <f t="shared" ref="Q52:R67" si="10">Q51*(M52+1)</f>
        <v>1545.7032971137046</v>
      </c>
      <c r="R52" s="138">
        <f t="shared" si="10"/>
        <v>1517.9885001715675</v>
      </c>
      <c r="S52" s="174">
        <f t="shared" si="0"/>
        <v>98.206978208955817</v>
      </c>
      <c r="T52" s="146">
        <f t="shared" si="7"/>
        <v>3.8451749273815672E-4</v>
      </c>
    </row>
    <row r="53" spans="1:20">
      <c r="B53" s="118">
        <v>1998</v>
      </c>
      <c r="C53" s="173">
        <f>('Trimestral_1996-2018 (ref2010)'!L34)</f>
        <v>1.0492436158675287</v>
      </c>
      <c r="D53" s="140">
        <f>'Trimestral_1996-2018 (ref2010)'!P34</f>
        <v>955308.18968550186</v>
      </c>
      <c r="E53" s="140">
        <f>('Trimestral_1996-2018 (ref2010)'!U34)</f>
        <v>69754.066965353995</v>
      </c>
      <c r="F53" s="140">
        <f>('Trimestral_1996-2018 (ref2010)'!V34)</f>
        <v>91277.975848002403</v>
      </c>
      <c r="G53" s="140">
        <f t="shared" si="1"/>
        <v>976832.09856815019</v>
      </c>
      <c r="H53" s="140">
        <f>('Trimestral_1996-2018 (ref2010)'!F6/'Trimestral_1996-2018 (ref2010)'!J34)</f>
        <v>67809.832740252692</v>
      </c>
      <c r="I53" s="140">
        <f>('Trimestral_1996-2018 (ref2010)'!G6/'Trimestral_1996-2018 (ref2010)'!J34)</f>
        <v>90741.855107006922</v>
      </c>
      <c r="J53" s="140">
        <f t="shared" si="2"/>
        <v>953900.07620139595</v>
      </c>
      <c r="K53" s="140">
        <f t="shared" si="3"/>
        <v>-1408.1134841059102</v>
      </c>
      <c r="L53" s="146">
        <f t="shared" si="4"/>
        <v>-1.4739887078425204E-3</v>
      </c>
      <c r="M53" s="146">
        <f>('Trimestral_1996-2018 (ref2010)'!P6-1)</f>
        <v>3.380979019523167E-3</v>
      </c>
      <c r="N53" s="146">
        <f>('Trimestral_1996-2018 (ref2010)'!AA34-1)</f>
        <v>1.9020067867845381E-3</v>
      </c>
      <c r="O53" s="146">
        <f t="shared" si="5"/>
        <v>-1.478972232738629E-3</v>
      </c>
      <c r="P53" s="46">
        <f>('Trimestral_1996-2018 (ref2010)'!B34/'Trimestral_1996-2018 (ref2010)'!C34)</f>
        <v>0.97787081881831961</v>
      </c>
      <c r="Q53" s="138">
        <f t="shared" si="10"/>
        <v>1550.9292875316537</v>
      </c>
      <c r="R53" s="138">
        <f t="shared" si="10"/>
        <v>1520.8757246011546</v>
      </c>
      <c r="S53" s="174">
        <f t="shared" si="0"/>
        <v>98.062222232044491</v>
      </c>
      <c r="T53" s="146">
        <f t="shared" si="7"/>
        <v>-1.473988707842433E-3</v>
      </c>
    </row>
    <row r="54" spans="1:20">
      <c r="B54" s="118">
        <v>1999</v>
      </c>
      <c r="C54" s="173">
        <f>('Trimestral_1996-2018 (ref2010)'!L35)</f>
        <v>1.0801050087686863</v>
      </c>
      <c r="D54" s="140">
        <f>'Trimestral_1996-2018 (ref2010)'!P35</f>
        <v>1007041.3961823739</v>
      </c>
      <c r="E54" s="140">
        <f>('Trimestral_1996-2018 (ref2010)'!U35)</f>
        <v>74491.530680084412</v>
      </c>
      <c r="F54" s="140">
        <f>('Trimestral_1996-2018 (ref2010)'!V35)</f>
        <v>80067.945932008603</v>
      </c>
      <c r="G54" s="140">
        <f t="shared" si="1"/>
        <v>1012617.8114342981</v>
      </c>
      <c r="H54" s="140">
        <f>('Trimestral_1996-2018 (ref2010)'!F7/'Trimestral_1996-2018 (ref2010)'!J35)</f>
        <v>96073.995994909521</v>
      </c>
      <c r="I54" s="140">
        <f>('Trimestral_1996-2018 (ref2010)'!G7/'Trimestral_1996-2018 (ref2010)'!J35)</f>
        <v>114680.00504846737</v>
      </c>
      <c r="J54" s="140">
        <f t="shared" si="2"/>
        <v>994011.80238074018</v>
      </c>
      <c r="K54" s="140">
        <f t="shared" si="3"/>
        <v>-13029.593801633688</v>
      </c>
      <c r="L54" s="146">
        <f t="shared" si="4"/>
        <v>-1.2938488776159551E-2</v>
      </c>
      <c r="M54" s="146">
        <f>('Trimestral_1996-2018 (ref2010)'!P7-1)</f>
        <v>4.6793756667951047E-3</v>
      </c>
      <c r="N54" s="146">
        <f>('Trimestral_1996-2018 (ref2010)'!AA35-1)</f>
        <v>-8.3196571589086998E-3</v>
      </c>
      <c r="O54" s="146">
        <f t="shared" si="5"/>
        <v>-1.2999032825703805E-2</v>
      </c>
      <c r="P54" s="46">
        <f>('Trimestral_1996-2018 (ref2010)'!B35/'Trimestral_1996-2018 (ref2010)'!C35)</f>
        <v>0.90047143396234353</v>
      </c>
      <c r="Q54" s="138">
        <f t="shared" si="10"/>
        <v>1558.1866683006492</v>
      </c>
      <c r="R54" s="138">
        <f t="shared" si="10"/>
        <v>1508.2225599911662</v>
      </c>
      <c r="S54" s="174">
        <f t="shared" si="0"/>
        <v>96.793445270329926</v>
      </c>
      <c r="T54" s="146">
        <f t="shared" si="7"/>
        <v>-1.293848877615944E-2</v>
      </c>
    </row>
    <row r="55" spans="1:20" ht="15.75" thickBot="1">
      <c r="B55" s="135">
        <v>2000</v>
      </c>
      <c r="C55" s="173">
        <f>('Trimestral_1996-2018 (ref2010)'!L36)</f>
        <v>1.0560606515271738</v>
      </c>
      <c r="D55" s="140">
        <f>'Trimestral_1996-2018 (ref2010)'!P36</f>
        <v>1135438.6409589238</v>
      </c>
      <c r="E55" s="141">
        <f>('Trimestral_1996-2018 (ref2010)'!U36)</f>
        <v>117418.30805139701</v>
      </c>
      <c r="F55" s="141">
        <f>('Trimestral_1996-2018 (ref2010)'!V36)</f>
        <v>137597.241602066</v>
      </c>
      <c r="G55" s="141">
        <f t="shared" si="1"/>
        <v>1155617.574509593</v>
      </c>
      <c r="H55" s="140">
        <f>('Trimestral_1996-2018 (ref2010)'!F8/'Trimestral_1996-2018 (ref2010)'!J36)</f>
        <v>114317.03070746086</v>
      </c>
      <c r="I55" s="140">
        <f>('Trimestral_1996-2018 (ref2010)'!G8/'Trimestral_1996-2018 (ref2010)'!J36)</f>
        <v>139716.94056924642</v>
      </c>
      <c r="J55" s="141">
        <f t="shared" si="2"/>
        <v>1130217.6646478074</v>
      </c>
      <c r="K55" s="141">
        <f t="shared" si="3"/>
        <v>-5220.9763111164793</v>
      </c>
      <c r="L55" s="151">
        <f t="shared" si="4"/>
        <v>-4.5982020716743913E-3</v>
      </c>
      <c r="M55" s="151">
        <f>('Trimestral_1996-2018 (ref2010)'!P8-1)</f>
        <v>4.3879494436487976E-2</v>
      </c>
      <c r="N55" s="151">
        <f>('Trimestral_1996-2018 (ref2010)'!AA36-1)</f>
        <v>3.9079525582591534E-2</v>
      </c>
      <c r="O55" s="151">
        <f t="shared" si="5"/>
        <v>-4.7999688538964413E-3</v>
      </c>
      <c r="P55" s="137">
        <f>('Trimestral_1996-2018 (ref2010)'!B36/'Trimestral_1996-2018 (ref2010)'!C36)</f>
        <v>0.95881711569433592</v>
      </c>
      <c r="Q55" s="139">
        <f t="shared" si="10"/>
        <v>1626.5591115433572</v>
      </c>
      <c r="R55" s="139">
        <f t="shared" si="10"/>
        <v>1567.1631821085828</v>
      </c>
      <c r="S55" s="152">
        <f t="shared" si="0"/>
        <v>96.348369449763396</v>
      </c>
      <c r="T55" s="146">
        <f t="shared" si="7"/>
        <v>-4.5982020716743843E-3</v>
      </c>
    </row>
    <row r="56" spans="1:20">
      <c r="A56" s="157" t="s">
        <v>84</v>
      </c>
      <c r="B56" s="119">
        <v>2001</v>
      </c>
      <c r="C56" s="173">
        <f>('Anual_2000-2017 (ref2010)'!F28)</f>
        <v>1.0822509431643357</v>
      </c>
      <c r="D56" s="140">
        <f>'Anual_2000-2017 (ref2010)'!K5</f>
        <v>1215758.2085203498</v>
      </c>
      <c r="E56" s="140">
        <f>('Anual_2000-2017 (ref2010)'!N28)</f>
        <v>133440.46371399722</v>
      </c>
      <c r="F56" s="140">
        <f>('Anual_2000-2017 (ref2010)'!O28)</f>
        <v>154281.54206721316</v>
      </c>
      <c r="G56" s="140">
        <f t="shared" si="1"/>
        <v>1236599.2868735658</v>
      </c>
      <c r="H56" s="140">
        <f>('Anual_2000-2017 (ref2010)'!H5/'Anual_2000-2017 (ref2010)'!D28)</f>
        <v>149705.64522744436</v>
      </c>
      <c r="I56" s="140">
        <f>-('Anual_2000-2017 (ref2010)'!I5/'Anual_2000-2017 (ref2010)'!D28)</f>
        <v>176240.70418806313</v>
      </c>
      <c r="J56" s="140">
        <f t="shared" si="2"/>
        <v>1210064.2279129471</v>
      </c>
      <c r="K56" s="140">
        <f t="shared" si="3"/>
        <v>-5693.9806074027438</v>
      </c>
      <c r="L56" s="146">
        <f t="shared" si="4"/>
        <v>-4.683481112854387E-3</v>
      </c>
      <c r="M56" s="146">
        <f>('Anual_2000-2017 (ref2010)'!J28-1)</f>
        <v>1.3898964044580131E-2</v>
      </c>
      <c r="N56" s="146">
        <f>('Anual_2000-2017 (ref2010)'!T28-1)</f>
        <v>9.1503873961347182E-3</v>
      </c>
      <c r="O56" s="146">
        <f t="shared" si="5"/>
        <v>-4.7485766484454128E-3</v>
      </c>
      <c r="P56" s="46">
        <f>('Anual_2000-2017 (ref2010)'!B28/'Anual_2000-2017 (ref2010)'!C28)</f>
        <v>0.98210605030275633</v>
      </c>
      <c r="Q56" s="138">
        <f t="shared" si="10"/>
        <v>1649.1665981510826</v>
      </c>
      <c r="R56" s="138">
        <f t="shared" si="10"/>
        <v>1581.5033323378354</v>
      </c>
      <c r="S56" s="149">
        <f t="shared" si="0"/>
        <v>95.897123681191104</v>
      </c>
      <c r="T56" s="146">
        <f t="shared" si="7"/>
        <v>-4.6834811128544374E-3</v>
      </c>
    </row>
    <row r="57" spans="1:20">
      <c r="B57" s="119">
        <v>2002</v>
      </c>
      <c r="C57" s="173">
        <f>('Anual_2000-2017 (ref2010)'!F29)</f>
        <v>1.0979811223431275</v>
      </c>
      <c r="D57" s="140">
        <f>'Anual_2000-2017 (ref2010)'!K6</f>
        <v>1355931.5591703854</v>
      </c>
      <c r="E57" s="140">
        <f>('Anual_2000-2017 (ref2010)'!N29)</f>
        <v>173324.52495404103</v>
      </c>
      <c r="F57" s="140">
        <f>('Anual_2000-2017 (ref2010)'!O29)</f>
        <v>166132.90713136178</v>
      </c>
      <c r="G57" s="140">
        <f t="shared" si="1"/>
        <v>1348739.9413477061</v>
      </c>
      <c r="H57" s="140">
        <f>('Anual_2000-2017 (ref2010)'!H6/'Anual_2000-2017 (ref2010)'!D29)</f>
        <v>193565.06608545987</v>
      </c>
      <c r="I57" s="140">
        <f>-('Anual_2000-2017 (ref2010)'!I6/'Anual_2000-2017 (ref2010)'!D29)</f>
        <v>182100.95154421718</v>
      </c>
      <c r="J57" s="140">
        <f t="shared" si="2"/>
        <v>1360204.055888949</v>
      </c>
      <c r="K57" s="140">
        <f t="shared" si="3"/>
        <v>4272.4967185636051</v>
      </c>
      <c r="L57" s="146">
        <f t="shared" si="4"/>
        <v>3.1509678270027833E-3</v>
      </c>
      <c r="M57" s="146">
        <f>('Anual_2000-2017 (ref2010)'!J29-1)</f>
        <v>3.0534618568361704E-2</v>
      </c>
      <c r="N57" s="146">
        <f>('Anual_2000-2017 (ref2010)'!T29-1)</f>
        <v>3.3781799996082995E-2</v>
      </c>
      <c r="O57" s="146">
        <f t="shared" si="5"/>
        <v>3.2471814277212907E-3</v>
      </c>
      <c r="P57" s="46">
        <f>('Anual_2000-2017 (ref2010)'!B29/'Anual_2000-2017 (ref2010)'!C29)</f>
        <v>1.0188503787534173</v>
      </c>
      <c r="Q57" s="138">
        <f t="shared" si="10"/>
        <v>1699.5232711813085</v>
      </c>
      <c r="R57" s="138">
        <f t="shared" si="10"/>
        <v>1634.9293616040111</v>
      </c>
      <c r="S57" s="149">
        <f t="shared" si="0"/>
        <v>96.199292432612623</v>
      </c>
      <c r="T57" s="146">
        <f t="shared" si="7"/>
        <v>3.1509678270025265E-3</v>
      </c>
    </row>
    <row r="58" spans="1:20">
      <c r="B58" s="119">
        <v>2003</v>
      </c>
      <c r="C58" s="173">
        <f>('Anual_2000-2017 (ref2010)'!F30)</f>
        <v>1.1409102152726727</v>
      </c>
      <c r="D58" s="140">
        <f>'Anual_2000-2017 (ref2010)'!K7</f>
        <v>1505771.7718952212</v>
      </c>
      <c r="E58" s="140">
        <f>('Anual_2000-2017 (ref2010)'!N30)</f>
        <v>235201.93765973221</v>
      </c>
      <c r="F58" s="140">
        <f>('Anual_2000-2017 (ref2010)'!O30)</f>
        <v>198351.68658387841</v>
      </c>
      <c r="G58" s="140">
        <f t="shared" si="1"/>
        <v>1468921.5208193674</v>
      </c>
      <c r="H58" s="140">
        <f>('Anual_2000-2017 (ref2010)'!H7/'Anual_2000-2017 (ref2010)'!D30)</f>
        <v>228059.41513449323</v>
      </c>
      <c r="I58" s="140">
        <f>-('Anual_2000-2017 (ref2010)'!I7/'Anual_2000-2017 (ref2010)'!D30)</f>
        <v>194690.80683375685</v>
      </c>
      <c r="J58" s="140">
        <f t="shared" si="2"/>
        <v>1502290.1291201038</v>
      </c>
      <c r="K58" s="140">
        <f t="shared" si="3"/>
        <v>-3481.6427751174197</v>
      </c>
      <c r="L58" s="146">
        <f t="shared" si="4"/>
        <v>-2.3121981963676293E-3</v>
      </c>
      <c r="M58" s="146">
        <f>('Anual_2000-2017 (ref2010)'!J30-1)</f>
        <v>1.1408289987710818E-2</v>
      </c>
      <c r="N58" s="146">
        <f>('Anual_2000-2017 (ref2010)'!T30-1)</f>
        <v>9.0697135638098114E-3</v>
      </c>
      <c r="O58" s="146">
        <f t="shared" si="5"/>
        <v>-2.3385764239010065E-3</v>
      </c>
      <c r="P58" s="46">
        <f>('Anual_2000-2017 (ref2010)'!B30/'Anual_2000-2017 (ref2010)'!C30)</f>
        <v>0.98786492040016904</v>
      </c>
      <c r="Q58" s="138">
        <f t="shared" si="10"/>
        <v>1718.9119254998077</v>
      </c>
      <c r="R58" s="138">
        <f t="shared" si="10"/>
        <v>1649.757702610822</v>
      </c>
      <c r="S58" s="149">
        <f t="shared" si="0"/>
        <v>95.976860602158084</v>
      </c>
      <c r="T58" s="146">
        <f t="shared" si="7"/>
        <v>-2.3121981963677429E-3</v>
      </c>
    </row>
    <row r="59" spans="1:20">
      <c r="B59" s="119">
        <v>2004</v>
      </c>
      <c r="C59" s="173">
        <f>('Anual_2000-2017 (ref2010)'!F31)</f>
        <v>1.0775206075946304</v>
      </c>
      <c r="D59" s="140">
        <f>'Anual_2000-2017 (ref2010)'!K8</f>
        <v>1816903.7317373371</v>
      </c>
      <c r="E59" s="140">
        <f>('Anual_2000-2017 (ref2010)'!N31)</f>
        <v>298545.71017137886</v>
      </c>
      <c r="F59" s="140">
        <f>('Anual_2000-2017 (ref2010)'!O31)</f>
        <v>245713.97731488364</v>
      </c>
      <c r="G59" s="140">
        <f t="shared" si="1"/>
        <v>1764071.9988808418</v>
      </c>
      <c r="H59" s="140">
        <f>('Anual_2000-2017 (ref2010)'!H8/'Anual_2000-2017 (ref2010)'!D31)</f>
        <v>302193.83917709737</v>
      </c>
      <c r="I59" s="140">
        <f>-('Anual_2000-2017 (ref2010)'!I8/'Anual_2000-2017 (ref2010)'!D31)</f>
        <v>239853.44281538547</v>
      </c>
      <c r="J59" s="140">
        <f t="shared" si="2"/>
        <v>1826412.3952425537</v>
      </c>
      <c r="K59" s="140">
        <f t="shared" si="3"/>
        <v>9508.6635052165948</v>
      </c>
      <c r="L59" s="146">
        <f t="shared" si="4"/>
        <v>5.2334437643123443E-3</v>
      </c>
      <c r="M59" s="146">
        <f>('Anual_2000-2017 (ref2010)'!J31-1)</f>
        <v>5.7599646368599933E-2</v>
      </c>
      <c r="N59" s="146">
        <f>('Anual_2000-2017 (ref2010)'!T31-1)</f>
        <v>6.3134534643026541E-2</v>
      </c>
      <c r="O59" s="146">
        <f t="shared" si="5"/>
        <v>5.5348882744266081E-3</v>
      </c>
      <c r="P59" s="46">
        <f>('Anual_2000-2017 (ref2010)'!B31/'Anual_2000-2017 (ref2010)'!C31)</f>
        <v>1.0369520539142594</v>
      </c>
      <c r="Q59" s="138">
        <f t="shared" si="10"/>
        <v>1817.9206445473658</v>
      </c>
      <c r="R59" s="138">
        <f t="shared" si="10"/>
        <v>1753.9143874389049</v>
      </c>
      <c r="S59" s="149">
        <f t="shared" si="0"/>
        <v>96.479150104794726</v>
      </c>
      <c r="T59" s="146">
        <f t="shared" si="7"/>
        <v>5.233443764312451E-3</v>
      </c>
    </row>
    <row r="60" spans="1:20">
      <c r="B60" s="119">
        <v>2005</v>
      </c>
      <c r="C60" s="173">
        <f>('Anual_2000-2017 (ref2010)'!F32)</f>
        <v>1.074312247547853</v>
      </c>
      <c r="D60" s="140">
        <f>'Anual_2000-2017 (ref2010)'!K9</f>
        <v>2020440.9922502143</v>
      </c>
      <c r="E60" s="140">
        <f>('Anual_2000-2017 (ref2010)'!N32)</f>
        <v>355164.72127344896</v>
      </c>
      <c r="F60" s="140">
        <f>('Anual_2000-2017 (ref2010)'!O32)</f>
        <v>276284.70035073918</v>
      </c>
      <c r="G60" s="140">
        <f t="shared" si="1"/>
        <v>1941560.9713275046</v>
      </c>
      <c r="H60" s="140">
        <f>('Anual_2000-2017 (ref2010)'!H9/'Anual_2000-2017 (ref2010)'!D32)</f>
        <v>306388.07938672591</v>
      </c>
      <c r="I60" s="140">
        <f>-('Anual_2000-2017 (ref2010)'!I9/'Anual_2000-2017 (ref2010)'!D32)</f>
        <v>238033.60203846465</v>
      </c>
      <c r="J60" s="140">
        <f t="shared" si="2"/>
        <v>2009915.4486757659</v>
      </c>
      <c r="K60" s="140">
        <f t="shared" si="3"/>
        <v>-10525.543574448442</v>
      </c>
      <c r="L60" s="146">
        <f t="shared" si="4"/>
        <v>-5.2095278282420351E-3</v>
      </c>
      <c r="M60" s="146">
        <f>('Anual_2000-2017 (ref2010)'!J32-1)</f>
        <v>3.2021320621623994E-2</v>
      </c>
      <c r="N60" s="146">
        <f>('Anual_2000-2017 (ref2010)'!T32-1)</f>
        <v>2.6644976832506551E-2</v>
      </c>
      <c r="O60" s="146">
        <f t="shared" si="5"/>
        <v>-5.3763437891174437E-3</v>
      </c>
      <c r="P60" s="46">
        <f>('Anual_2000-2017 (ref2010)'!B32/'Anual_2000-2017 (ref2010)'!C32)</f>
        <v>1.0012916881104064</v>
      </c>
      <c r="Q60" s="138">
        <f t="shared" si="10"/>
        <v>1876.1328643710863</v>
      </c>
      <c r="R60" s="138">
        <f t="shared" si="10"/>
        <v>1800.6473956584143</v>
      </c>
      <c r="S60" s="149">
        <f t="shared" si="0"/>
        <v>95.976539287478658</v>
      </c>
      <c r="T60" s="146">
        <f t="shared" si="7"/>
        <v>-5.2095278282420221E-3</v>
      </c>
    </row>
    <row r="61" spans="1:20">
      <c r="B61" s="119">
        <v>2006</v>
      </c>
      <c r="C61" s="173">
        <f>('Anual_2000-2017 (ref2010)'!F33)</f>
        <v>1.0677427411909708</v>
      </c>
      <c r="D61" s="140">
        <f>'Anual_2000-2017 (ref2010)'!K10</f>
        <v>2256582.8163669193</v>
      </c>
      <c r="E61" s="140">
        <f>('Anual_2000-2017 (ref2010)'!N33)</f>
        <v>346886.28672772244</v>
      </c>
      <c r="F61" s="140">
        <f>('Anual_2000-2017 (ref2010)'!O33)</f>
        <v>302722.36463419098</v>
      </c>
      <c r="G61" s="140">
        <f t="shared" si="1"/>
        <v>2212418.8942733877</v>
      </c>
      <c r="H61" s="140">
        <f>('Anual_2000-2017 (ref2010)'!H10/'Anual_2000-2017 (ref2010)'!D33)</f>
        <v>326868.19183188444</v>
      </c>
      <c r="I61" s="140">
        <f>-('Anual_2000-2017 (ref2010)'!I10/'Anual_2000-2017 (ref2010)'!D33)</f>
        <v>265313.25003015407</v>
      </c>
      <c r="J61" s="140">
        <f t="shared" si="2"/>
        <v>2273973.8360751183</v>
      </c>
      <c r="K61" s="140">
        <f t="shared" si="3"/>
        <v>17391.019708198961</v>
      </c>
      <c r="L61" s="146">
        <f t="shared" si="4"/>
        <v>7.7067943538621673E-3</v>
      </c>
      <c r="M61" s="146">
        <f>('Anual_2000-2017 (ref2010)'!J33-1)</f>
        <v>3.9619887089948458E-2</v>
      </c>
      <c r="N61" s="146">
        <f>('Anual_2000-2017 (ref2010)'!T33-1)</f>
        <v>4.7632023765936227E-2</v>
      </c>
      <c r="O61" s="146">
        <f t="shared" si="5"/>
        <v>8.0121366759877688E-3</v>
      </c>
      <c r="P61" s="46">
        <f>('Anual_2000-2017 (ref2010)'!B33/'Anual_2000-2017 (ref2010)'!C33)</f>
        <v>1.0751550437489548</v>
      </c>
      <c r="Q61" s="138">
        <f t="shared" si="10"/>
        <v>1950.4650366232104</v>
      </c>
      <c r="R61" s="138">
        <f t="shared" si="10"/>
        <v>1886.4158752024871</v>
      </c>
      <c r="S61" s="149">
        <f t="shared" si="0"/>
        <v>96.716210738562637</v>
      </c>
      <c r="T61" s="146">
        <f t="shared" si="7"/>
        <v>7.7067943538622341E-3</v>
      </c>
    </row>
    <row r="62" spans="1:20">
      <c r="B62" s="119">
        <v>2007</v>
      </c>
      <c r="C62" s="173">
        <f>('Anual_2000-2017 (ref2010)'!F34)</f>
        <v>1.0643903808921129</v>
      </c>
      <c r="D62" s="140">
        <f>'Anual_2000-2017 (ref2010)'!K11</f>
        <v>2555700.4146902794</v>
      </c>
      <c r="E62" s="140">
        <f>('Anual_2000-2017 (ref2010)'!N34)</f>
        <v>367732.38398960192</v>
      </c>
      <c r="F62" s="140">
        <f>('Anual_2000-2017 (ref2010)'!O34)</f>
        <v>336100.03997604398</v>
      </c>
      <c r="G62" s="140">
        <f t="shared" si="1"/>
        <v>2524068.0706767216</v>
      </c>
      <c r="H62" s="140">
        <f>('Anual_2000-2017 (ref2010)'!H11/'Anual_2000-2017 (ref2010)'!D34)</f>
        <v>341047.1741543762</v>
      </c>
      <c r="I62" s="140">
        <f>-('Anual_2000-2017 (ref2010)'!I11/'Anual_2000-2017 (ref2010)'!D34)</f>
        <v>306175.50855477783</v>
      </c>
      <c r="J62" s="140">
        <f t="shared" si="2"/>
        <v>2558939.7362763202</v>
      </c>
      <c r="K62" s="140">
        <f t="shared" si="3"/>
        <v>3239.3215860407799</v>
      </c>
      <c r="L62" s="146">
        <f t="shared" si="4"/>
        <v>1.2674887742792605E-3</v>
      </c>
      <c r="M62" s="146">
        <f>('Anual_2000-2017 (ref2010)'!J34-1)</f>
        <v>6.0698706073315289E-2</v>
      </c>
      <c r="N62" s="146">
        <f>('Anual_2000-2017 (ref2010)'!T34-1)</f>
        <v>6.204312977615567E-2</v>
      </c>
      <c r="O62" s="146">
        <f t="shared" si="5"/>
        <v>1.3444237028403805E-3</v>
      </c>
      <c r="P62" s="46">
        <f>('Anual_2000-2017 (ref2010)'!B34/'Anual_2000-2017 (ref2010)'!C34)</f>
        <v>1.0180771599836109</v>
      </c>
      <c r="Q62" s="138">
        <f t="shared" si="10"/>
        <v>2068.8557405874808</v>
      </c>
      <c r="R62" s="138">
        <f t="shared" si="10"/>
        <v>2003.4550201594752</v>
      </c>
      <c r="S62" s="149">
        <f t="shared" si="0"/>
        <v>96.838797449964588</v>
      </c>
      <c r="T62" s="146">
        <f t="shared" si="7"/>
        <v>1.2674887742791796E-3</v>
      </c>
    </row>
    <row r="63" spans="1:20">
      <c r="B63" s="119">
        <v>2008</v>
      </c>
      <c r="C63" s="173">
        <f>('Anual_2000-2017 (ref2010)'!F35)</f>
        <v>1.0877855272217616</v>
      </c>
      <c r="D63" s="140">
        <f>'Anual_2000-2017 (ref2010)'!K12</f>
        <v>2858838.4485945702</v>
      </c>
      <c r="E63" s="140">
        <f>('Anual_2000-2017 (ref2010)'!N35)</f>
        <v>364031.53667591058</v>
      </c>
      <c r="F63" s="140">
        <f>('Anual_2000-2017 (ref2010)'!O35)</f>
        <v>380892.62158459</v>
      </c>
      <c r="G63" s="140">
        <f t="shared" si="1"/>
        <v>2875699.5335032498</v>
      </c>
      <c r="H63" s="140">
        <f>('Anual_2000-2017 (ref2010)'!H12/'Anual_2000-2017 (ref2010)'!D35)</f>
        <v>388460.79075412074</v>
      </c>
      <c r="I63" s="140">
        <f>-('Anual_2000-2017 (ref2010)'!I12/'Anual_2000-2017 (ref2010)'!D35)</f>
        <v>393901.89352476009</v>
      </c>
      <c r="J63" s="140">
        <f t="shared" si="2"/>
        <v>2870258.4307326106</v>
      </c>
      <c r="K63" s="140">
        <f t="shared" si="3"/>
        <v>11419.982138040476</v>
      </c>
      <c r="L63" s="146">
        <f t="shared" si="4"/>
        <v>3.994623111234088E-3</v>
      </c>
      <c r="M63" s="146">
        <f>('Anual_2000-2017 (ref2010)'!J35-1)</f>
        <v>5.0941954481199314E-2</v>
      </c>
      <c r="N63" s="146">
        <f>('Anual_2000-2017 (ref2010)'!T35-1)</f>
        <v>5.5140071501135202E-2</v>
      </c>
      <c r="O63" s="146">
        <f t="shared" si="5"/>
        <v>4.1981170199358875E-3</v>
      </c>
      <c r="P63" s="46">
        <f>('Anual_2000-2017 (ref2010)'!B35/'Anual_2000-2017 (ref2010)'!C35)</f>
        <v>1.031864502196991</v>
      </c>
      <c r="Q63" s="138">
        <f t="shared" si="10"/>
        <v>2174.2472955526559</v>
      </c>
      <c r="R63" s="138">
        <f t="shared" si="10"/>
        <v>2113.9256732203771</v>
      </c>
      <c r="S63" s="149">
        <f t="shared" si="0"/>
        <v>97.225631948322317</v>
      </c>
      <c r="T63" s="146">
        <f t="shared" si="7"/>
        <v>3.9946231112339969E-3</v>
      </c>
    </row>
    <row r="64" spans="1:20">
      <c r="B64" s="119">
        <v>2009</v>
      </c>
      <c r="C64" s="173">
        <f>('Anual_2000-2017 (ref2010)'!F36)</f>
        <v>1.0731348274594561</v>
      </c>
      <c r="D64" s="140">
        <f>'Anual_2000-2017 (ref2010)'!K13</f>
        <v>3105890.583490863</v>
      </c>
      <c r="E64" s="140">
        <f>('Anual_2000-2017 (ref2010)'!N36)</f>
        <v>381961.64177881082</v>
      </c>
      <c r="F64" s="140">
        <f>('Anual_2000-2017 (ref2010)'!O36)</f>
        <v>394332.59932668612</v>
      </c>
      <c r="G64" s="140">
        <f t="shared" si="1"/>
        <v>3118261.5410387381</v>
      </c>
      <c r="H64" s="140">
        <f>('Anual_2000-2017 (ref2010)'!H13/'Anual_2000-2017 (ref2010)'!D36)</f>
        <v>337015.17511476361</v>
      </c>
      <c r="I64" s="140">
        <f>-('Anual_2000-2017 (ref2010)'!I13/'Anual_2000-2017 (ref2010)'!D36)</f>
        <v>349538.54675021087</v>
      </c>
      <c r="J64" s="140">
        <f t="shared" si="2"/>
        <v>3105738.1694032908</v>
      </c>
      <c r="K64" s="140">
        <f t="shared" si="3"/>
        <v>-152.41408757213503</v>
      </c>
      <c r="L64" s="146">
        <f t="shared" si="4"/>
        <v>-4.9072587547765236E-5</v>
      </c>
      <c r="M64" s="146">
        <f>('Anual_2000-2017 (ref2010)'!J36-1)</f>
        <v>-1.2581200299162099E-3</v>
      </c>
      <c r="N64" s="146">
        <f>('Anual_2000-2017 (ref2010)'!T36-1)</f>
        <v>-1.3071308782586222E-3</v>
      </c>
      <c r="O64" s="146">
        <f t="shared" si="5"/>
        <v>-4.9010848342412316E-5</v>
      </c>
      <c r="P64" s="46">
        <f>('Anual_2000-2017 (ref2010)'!B36/'Anual_2000-2017 (ref2010)'!C36)</f>
        <v>0.99539925318796751</v>
      </c>
      <c r="Q64" s="138">
        <f t="shared" si="10"/>
        <v>2171.5118314801298</v>
      </c>
      <c r="R64" s="138">
        <f t="shared" si="10"/>
        <v>2111.162495698567</v>
      </c>
      <c r="S64" s="149">
        <f t="shared" si="0"/>
        <v>97.220860834986652</v>
      </c>
      <c r="T64" s="146">
        <f t="shared" si="7"/>
        <v>-4.907258754771604E-5</v>
      </c>
    </row>
    <row r="65" spans="1:23">
      <c r="B65" s="119">
        <v>2010</v>
      </c>
      <c r="C65" s="173">
        <f>('Anual_2000-2017 (ref2010)'!F37)</f>
        <v>1.0842333833598186</v>
      </c>
      <c r="D65" s="140">
        <f>'Anual_2000-2017 (ref2010)'!K14</f>
        <v>3583958.0847054818</v>
      </c>
      <c r="E65" s="140">
        <f>('Anual_2000-2017 (ref2010)'!N37)</f>
        <v>404075.64799176366</v>
      </c>
      <c r="F65" s="140">
        <f>('Anual_2000-2017 (ref2010)'!O37)</f>
        <v>501307.23883000016</v>
      </c>
      <c r="G65" s="140">
        <f t="shared" si="1"/>
        <v>3681189.675543718</v>
      </c>
      <c r="H65" s="140">
        <f>('Anual_2000-2017 (ref2010)'!H14/'Anual_2000-2017 (ref2010)'!D37)</f>
        <v>395861.82937403931</v>
      </c>
      <c r="I65" s="140">
        <f>-('Anual_2000-2017 (ref2010)'!I14/'Anual_2000-2017 (ref2010)'!D37)</f>
        <v>433788.50911881367</v>
      </c>
      <c r="J65" s="140">
        <f t="shared" si="2"/>
        <v>3643262.995798944</v>
      </c>
      <c r="K65" s="140">
        <f t="shared" si="3"/>
        <v>59304.911093462259</v>
      </c>
      <c r="L65" s="146">
        <f t="shared" si="4"/>
        <v>1.6547322734198702E-2</v>
      </c>
      <c r="M65" s="146">
        <f>('Anual_2000-2017 (ref2010)'!J37-1)</f>
        <v>7.5282258181216255E-2</v>
      </c>
      <c r="N65" s="146">
        <f>('Anual_2000-2017 (ref2010)'!T37-1)</f>
        <v>9.3075300737698763E-2</v>
      </c>
      <c r="O65" s="146">
        <f t="shared" si="5"/>
        <v>1.7793042556482508E-2</v>
      </c>
      <c r="P65" s="46">
        <f>('Anual_2000-2017 (ref2010)'!B37/'Anual_2000-2017 (ref2010)'!C37)</f>
        <v>1.1321575876997159</v>
      </c>
      <c r="Q65" s="138">
        <f t="shared" si="10"/>
        <v>2334.9881458211826</v>
      </c>
      <c r="R65" s="138">
        <f t="shared" si="10"/>
        <v>2307.659579891862</v>
      </c>
      <c r="S65" s="149">
        <f t="shared" si="0"/>
        <v>98.829605795719814</v>
      </c>
      <c r="T65" s="146">
        <f t="shared" si="7"/>
        <v>1.654732273419901E-2</v>
      </c>
    </row>
    <row r="66" spans="1:23">
      <c r="B66" s="119">
        <v>2011</v>
      </c>
      <c r="C66" s="173">
        <f>('Anual_2000-2017 (ref2010)'!F38)</f>
        <v>1.083185922188201</v>
      </c>
      <c r="D66" s="140">
        <f>'Anual_2000-2017 (ref2010)'!K15</f>
        <v>4040287</v>
      </c>
      <c r="E66" s="140">
        <f>('Anual_2000-2017 (ref2010)'!N38)</f>
        <v>442537.00000000006</v>
      </c>
      <c r="F66" s="140">
        <f>('Anual_2000-2017 (ref2010)'!O38)</f>
        <v>506132.00000000006</v>
      </c>
      <c r="G66" s="140">
        <f t="shared" si="1"/>
        <v>4103882</v>
      </c>
      <c r="H66" s="140">
        <f>('Anual_2000-2017 (ref2010)'!H15/'Anual_2000-2017 (ref2010)'!D38)</f>
        <v>471703.46170216089</v>
      </c>
      <c r="I66" s="140">
        <f>-('Anual_2000-2017 (ref2010)'!I15/'Anual_2000-2017 (ref2010)'!D38)</f>
        <v>503036.82908391347</v>
      </c>
      <c r="J66" s="140">
        <f t="shared" si="2"/>
        <v>4072548.6326182471</v>
      </c>
      <c r="K66" s="140">
        <f t="shared" si="3"/>
        <v>32261.632618247066</v>
      </c>
      <c r="L66" s="146">
        <f t="shared" si="4"/>
        <v>7.9849853780800881E-3</v>
      </c>
      <c r="M66" s="146">
        <f>('Anual_2000-2017 (ref2010)'!J38-1)</f>
        <v>3.9744230794470203E-2</v>
      </c>
      <c r="N66" s="146">
        <f>('Anual_2000-2017 (ref2010)'!T38-1)</f>
        <v>4.8046573274307391E-2</v>
      </c>
      <c r="O66" s="146">
        <f t="shared" si="5"/>
        <v>8.3023424798371881E-3</v>
      </c>
      <c r="P66" s="46">
        <f>('Anual_2000-2017 (ref2010)'!B38/'Anual_2000-2017 (ref2010)'!C38)</f>
        <v>1.0724658939794138</v>
      </c>
      <c r="Q66" s="138">
        <f t="shared" si="10"/>
        <v>2427.7904535910516</v>
      </c>
      <c r="R66" s="138">
        <f t="shared" si="10"/>
        <v>2418.5347149892937</v>
      </c>
      <c r="S66" s="149">
        <f t="shared" si="0"/>
        <v>99.618758752920073</v>
      </c>
      <c r="T66" s="146">
        <f t="shared" si="7"/>
        <v>7.9849853780802338E-3</v>
      </c>
    </row>
    <row r="67" spans="1:23">
      <c r="B67" s="119">
        <v>2012</v>
      </c>
      <c r="C67" s="173">
        <f>('Anual_2000-2017 (ref2010)'!F39)</f>
        <v>1.0794312694206427</v>
      </c>
      <c r="D67" s="140">
        <f>'Anual_2000-2017 (ref2010)'!K16</f>
        <v>4460460</v>
      </c>
      <c r="E67" s="140">
        <f>('Anual_2000-2017 (ref2010)'!N39)</f>
        <v>510481.99999999994</v>
      </c>
      <c r="F67" s="140">
        <f>('Anual_2000-2017 (ref2010)'!O39)</f>
        <v>546679</v>
      </c>
      <c r="G67" s="140">
        <f t="shared" si="1"/>
        <v>4496657</v>
      </c>
      <c r="H67" s="140">
        <f>('Anual_2000-2017 (ref2010)'!H16/'Anual_2000-2017 (ref2010)'!D39)</f>
        <v>526930.18073329749</v>
      </c>
      <c r="I67" s="140">
        <f>-('Anual_2000-2017 (ref2010)'!I16/'Anual_2000-2017 (ref2010)'!D39)</f>
        <v>587228.96086452983</v>
      </c>
      <c r="J67" s="140">
        <f t="shared" si="2"/>
        <v>4436358.2198687671</v>
      </c>
      <c r="K67" s="140">
        <f t="shared" si="3"/>
        <v>-24101.780131232925</v>
      </c>
      <c r="L67" s="146">
        <f t="shared" si="4"/>
        <v>-5.403429272145233E-3</v>
      </c>
      <c r="M67" s="146">
        <f>('Anual_2000-2017 (ref2010)'!J39-1)</f>
        <v>1.9211759850945365E-2</v>
      </c>
      <c r="N67" s="146">
        <f>('Anual_2000-2017 (ref2010)'!T39-1)</f>
        <v>1.3704521193252273E-2</v>
      </c>
      <c r="O67" s="146">
        <f t="shared" si="5"/>
        <v>-5.5072386576930921E-3</v>
      </c>
      <c r="P67" s="46">
        <f>('Anual_2000-2017 (ref2010)'!B39/'Anual_2000-2017 (ref2010)'!C39)</f>
        <v>0.96094286494328662</v>
      </c>
      <c r="Q67" s="138">
        <f t="shared" si="10"/>
        <v>2474.4325807538607</v>
      </c>
      <c r="R67" s="138">
        <f t="shared" si="10"/>
        <v>2451.6795752474809</v>
      </c>
      <c r="S67" s="149">
        <f t="shared" ref="S67:S72" si="11">(R67/Q67)*100</f>
        <v>99.080475835819783</v>
      </c>
      <c r="T67" s="146">
        <f t="shared" si="7"/>
        <v>-5.4034292721450994E-3</v>
      </c>
    </row>
    <row r="68" spans="1:23" s="65" customFormat="1">
      <c r="B68" s="238">
        <v>2013</v>
      </c>
      <c r="C68" s="239">
        <f>('Anual_2000-2017 (ref2010)'!F40)</f>
        <v>1.0750456453204851</v>
      </c>
      <c r="D68" s="140">
        <f>'Anual_2000-2017 (ref2010)'!K17</f>
        <v>4959435</v>
      </c>
      <c r="E68" s="142">
        <f>('Anual_2000-2017 (ref2010)'!N40)</f>
        <v>582342</v>
      </c>
      <c r="F68" s="142">
        <f>('Anual_2000-2017 (ref2010)'!O40)</f>
        <v>679824</v>
      </c>
      <c r="G68" s="142">
        <f t="shared" ref="G68:G72" si="12">(D68-E68+F68)</f>
        <v>5056917</v>
      </c>
      <c r="H68" s="140">
        <f>('Anual_2000-2017 (ref2010)'!H17/'Anual_2000-2017 (ref2010)'!D40)</f>
        <v>580436.14275476011</v>
      </c>
      <c r="I68" s="140">
        <f>-('Anual_2000-2017 (ref2010)'!I17/'Anual_2000-2017 (ref2010)'!D40)</f>
        <v>694202.55758200004</v>
      </c>
      <c r="J68" s="142">
        <f t="shared" ref="J68:J72" si="13">(D68-E68+F68+H68-I68)</f>
        <v>4943150.5851727594</v>
      </c>
      <c r="K68" s="142">
        <f t="shared" ref="K68:K72" si="14">(J68-D68)</f>
        <v>-16284.414827240631</v>
      </c>
      <c r="L68" s="240">
        <f t="shared" ref="L68:L72" si="15">(K68/D68)</f>
        <v>-3.2835221809017824E-3</v>
      </c>
      <c r="M68" s="240">
        <f>('Anual_2000-2017 (ref2010)'!J40-1)</f>
        <v>3.0048226702888536E-2</v>
      </c>
      <c r="N68" s="240">
        <f>('Anual_2000-2017 (ref2010)'!T40-1)</f>
        <v>2.6666040503111388E-2</v>
      </c>
      <c r="O68" s="240">
        <f t="shared" ref="O68:O72" si="16">(N68-M68)</f>
        <v>-3.3821861997771485E-3</v>
      </c>
      <c r="P68" s="241">
        <f>('Anual_2000-2017 (ref2010)'!B40/'Anual_2000-2017 (ref2010)'!C40)</f>
        <v>0.97608270318654777</v>
      </c>
      <c r="Q68" s="242">
        <f t="shared" ref="Q68:R69" si="17">Q67*(M68+1)</f>
        <v>2548.7848919013663</v>
      </c>
      <c r="R68" s="242">
        <f t="shared" si="17"/>
        <v>2517.0561621016814</v>
      </c>
      <c r="S68" s="174">
        <f t="shared" si="11"/>
        <v>98.755142895718606</v>
      </c>
      <c r="T68" s="240">
        <f t="shared" ref="T68:T73" si="18">(S68/S67)-1</f>
        <v>-3.2835221809013326E-3</v>
      </c>
    </row>
    <row r="69" spans="1:23" s="65" customFormat="1">
      <c r="B69" s="238">
        <v>2014</v>
      </c>
      <c r="C69" s="239">
        <f>('Anual_2000-2017 (ref2010)'!F41)</f>
        <v>1.0784670974349482</v>
      </c>
      <c r="D69" s="140">
        <f>'Anual_2000-2017 (ref2010)'!K18</f>
        <v>5358488</v>
      </c>
      <c r="E69" s="142">
        <f>('Anual_2000-2017 (ref2010)'!N41)</f>
        <v>616224</v>
      </c>
      <c r="F69" s="142">
        <f>('Anual_2000-2017 (ref2010)'!O41)</f>
        <v>731747</v>
      </c>
      <c r="G69" s="142">
        <f t="shared" si="12"/>
        <v>5474011</v>
      </c>
      <c r="H69" s="140">
        <f>('Anual_2000-2017 (ref2010)'!H18/'Anual_2000-2017 (ref2010)'!D41)</f>
        <v>587167.38296469382</v>
      </c>
      <c r="I69" s="140">
        <f>-('Anual_2000-2017 (ref2010)'!I18/'Anual_2000-2017 (ref2010)'!D41)</f>
        <v>729082.19866146636</v>
      </c>
      <c r="J69" s="142">
        <f t="shared" si="13"/>
        <v>5332096.1843032278</v>
      </c>
      <c r="K69" s="142">
        <f t="shared" si="14"/>
        <v>-26391.815696772188</v>
      </c>
      <c r="L69" s="240">
        <f t="shared" si="15"/>
        <v>-4.9252355695808573E-3</v>
      </c>
      <c r="M69" s="240">
        <f>('Anual_2000-2017 (ref2010)'!J41-1)</f>
        <v>5.0395574027326528E-3</v>
      </c>
      <c r="N69" s="240">
        <f>('Anual_2000-2017 (ref2010)'!T41-1)</f>
        <v>8.9500825776855919E-5</v>
      </c>
      <c r="O69" s="240">
        <f t="shared" si="16"/>
        <v>-4.9500565769557969E-3</v>
      </c>
      <c r="P69" s="241">
        <f>('Anual_2000-2017 (ref2010)'!B41/'Anual_2000-2017 (ref2010)'!C41)</f>
        <v>0.95632997822700339</v>
      </c>
      <c r="Q69" s="242">
        <f t="shared" si="17"/>
        <v>2561.629639671321</v>
      </c>
      <c r="R69" s="242">
        <f t="shared" si="17"/>
        <v>2517.2814407067162</v>
      </c>
      <c r="S69" s="174">
        <f t="shared" si="11"/>
        <v>98.268750553249575</v>
      </c>
      <c r="T69" s="240">
        <f t="shared" si="18"/>
        <v>-4.9252355695807992E-3</v>
      </c>
    </row>
    <row r="70" spans="1:23" s="65" customFormat="1">
      <c r="B70" s="238">
        <v>2015</v>
      </c>
      <c r="C70" s="239">
        <f>('Anual_2000-2017 (ref2010)'!F42)</f>
        <v>1.0756617501293944</v>
      </c>
      <c r="D70" s="140">
        <f>'Anual_2000-2017 (ref2010)'!K19</f>
        <v>5574045</v>
      </c>
      <c r="E70" s="142">
        <f>('Anual_2000-2017 (ref2010)'!N42)</f>
        <v>679773</v>
      </c>
      <c r="F70" s="142">
        <f>('Anual_2000-2017 (ref2010)'!O42)</f>
        <v>678051</v>
      </c>
      <c r="G70" s="142">
        <f t="shared" si="12"/>
        <v>5572323</v>
      </c>
      <c r="H70" s="140">
        <f>('Anual_2000-2017 (ref2010)'!H19/'Anual_2000-2017 (ref2010)'!D42)</f>
        <v>710644.87046501588</v>
      </c>
      <c r="I70" s="140">
        <f>-('Anual_2000-2017 (ref2010)'!I19/'Anual_2000-2017 (ref2010)'!D42)</f>
        <v>774174.64831383969</v>
      </c>
      <c r="J70" s="142">
        <f t="shared" si="13"/>
        <v>5508793.2221511761</v>
      </c>
      <c r="K70" s="142">
        <f t="shared" si="14"/>
        <v>-65251.777848823927</v>
      </c>
      <c r="L70" s="240">
        <f t="shared" si="15"/>
        <v>-1.1706360075819971E-2</v>
      </c>
      <c r="M70" s="240">
        <f>('Anual_2000-2017 (ref2010)'!J42-1)</f>
        <v>-3.5457633934728339E-2</v>
      </c>
      <c r="N70" s="240">
        <f>('Anual_2000-2017 (ref2010)'!T42-1)</f>
        <v>-4.6748914180271717E-2</v>
      </c>
      <c r="O70" s="240">
        <f t="shared" si="16"/>
        <v>-1.1291280245543378E-2</v>
      </c>
      <c r="P70" s="241">
        <f>('Anual_2000-2017 (ref2010)'!B42/'Anual_2000-2017 (ref2010)'!C42)</f>
        <v>0.91561337926834319</v>
      </c>
      <c r="Q70" s="242">
        <f t="shared" ref="Q70" si="19">Q69*(M70+1)</f>
        <v>2470.8003136315051</v>
      </c>
      <c r="R70" s="242">
        <f t="shared" ref="R70" si="20">R69*(N70+1)</f>
        <v>2399.6012666675274</v>
      </c>
      <c r="S70" s="174">
        <f t="shared" si="11"/>
        <v>97.118381175072315</v>
      </c>
      <c r="T70" s="240">
        <f t="shared" si="18"/>
        <v>-1.1706360075819822E-2</v>
      </c>
    </row>
    <row r="71" spans="1:23">
      <c r="B71" s="238">
        <v>2016</v>
      </c>
      <c r="C71" s="239">
        <f>('Anual_2000-2017 (ref2010)'!F43)</f>
        <v>1.08103604357025</v>
      </c>
      <c r="D71" s="142">
        <f>'Anual_2000-2017 (ref2010)'!K20</f>
        <v>5799370</v>
      </c>
      <c r="E71" s="142">
        <f>('Anual_2000-2017 (ref2010)'!N43)</f>
        <v>780144</v>
      </c>
      <c r="F71" s="142">
        <f>('Anual_2000-2017 (ref2010)'!O43)</f>
        <v>755463</v>
      </c>
      <c r="G71" s="142">
        <f t="shared" si="12"/>
        <v>5774689</v>
      </c>
      <c r="H71" s="142">
        <f>('Anual_2000-2017 (ref2010)'!H20/'Anual_2000-2017 (ref2010)'!D43)</f>
        <v>722800.80485824519</v>
      </c>
      <c r="I71" s="142">
        <f>-('Anual_2000-2017 (ref2010)'!I20/'Anual_2000-2017 (ref2010)'!D43)</f>
        <v>699628.14270552958</v>
      </c>
      <c r="J71" s="142">
        <f t="shared" si="13"/>
        <v>5797861.662152715</v>
      </c>
      <c r="K71" s="352">
        <f t="shared" si="14"/>
        <v>-1508.3378472849727</v>
      </c>
      <c r="L71" s="353">
        <f t="shared" si="15"/>
        <v>-2.6008650030692515E-4</v>
      </c>
      <c r="M71" s="240">
        <f>('Anual_2000-2017 (ref2010)'!J43-1)</f>
        <v>-3.2759169063210525E-2</v>
      </c>
      <c r="N71" s="240">
        <f>('Anual_2000-2017 (ref2010)'!T43-1)</f>
        <v>-3.3010735345882725E-2</v>
      </c>
      <c r="O71" s="240">
        <f t="shared" si="16"/>
        <v>-2.5156628267219983E-4</v>
      </c>
      <c r="P71" s="241">
        <f>('Anual_2000-2017 (ref2010)'!B43/'Anual_2000-2017 (ref2010)'!C43)</f>
        <v>1.0004370868484982</v>
      </c>
      <c r="Q71" s="242">
        <f t="shared" ref="Q71" si="21">Q70*(M71+1)</f>
        <v>2389.8589484358172</v>
      </c>
      <c r="R71" s="242">
        <f t="shared" ref="R71" si="22">R70*(N71+1)</f>
        <v>2320.3886643179208</v>
      </c>
      <c r="S71" s="354">
        <f t="shared" ref="S71" si="23">(R71/Q71)*100</f>
        <v>97.093121995197023</v>
      </c>
      <c r="T71" s="353">
        <f t="shared" si="18"/>
        <v>-2.6008650030684421E-4</v>
      </c>
      <c r="U71" s="112"/>
      <c r="V71" s="112"/>
      <c r="W71" s="112"/>
    </row>
    <row r="72" spans="1:23">
      <c r="B72" s="238">
        <v>2017</v>
      </c>
      <c r="C72" s="239">
        <f>('Anual_2000-2017 (ref2010)'!F44)</f>
        <v>1.0367138451288935</v>
      </c>
      <c r="D72" s="142">
        <f>'Anual_2000-2017 (ref2010)'!K21</f>
        <v>6352263</v>
      </c>
      <c r="E72" s="142">
        <f>('Anual_2000-2017 (ref2010)'!N44)</f>
        <v>819943</v>
      </c>
      <c r="F72" s="142">
        <f>('Anual_2000-2017 (ref2010)'!O44)</f>
        <v>807335</v>
      </c>
      <c r="G72" s="142">
        <f t="shared" ref="G72:G73" si="24">(D72-E72+F72)</f>
        <v>6339655</v>
      </c>
      <c r="H72" s="142">
        <f>('Anual_2000-2017 (ref2010)'!H21/'Anual_2000-2017 (ref2010)'!D44)</f>
        <v>799400.67900679423</v>
      </c>
      <c r="I72" s="142">
        <f>-('Anual_2000-2017 (ref2010)'!I21/'Anual_2000-2017 (ref2010)'!D44)</f>
        <v>753539.81699117576</v>
      </c>
      <c r="J72" s="142">
        <f t="shared" ref="J72:J73" si="25">(D72-E72+F72+H72-I72)</f>
        <v>6385515.8620156189</v>
      </c>
      <c r="K72" s="352">
        <f t="shared" ref="K72:K73" si="26">(J72-D72)</f>
        <v>33252.862015618943</v>
      </c>
      <c r="L72" s="353">
        <f t="shared" ref="L72:L73" si="27">(K72/D72)</f>
        <v>5.2348056142541548E-3</v>
      </c>
      <c r="M72" s="240">
        <f>('Anual_2000-2017 (ref2010)'!J44-1)</f>
        <v>1.3228690539081711E-2</v>
      </c>
      <c r="N72" s="240">
        <f>('Anual_2000-2017 (ref2010)'!T44-1)</f>
        <v>1.8532745776838944E-2</v>
      </c>
      <c r="O72" s="240">
        <f t="shared" ref="O72:O73" si="28">(N72-M72)</f>
        <v>5.3040552377572325E-3</v>
      </c>
      <c r="P72" s="241">
        <f>('Anual_2000-2017 (ref2010)'!B44/'Anual_2000-2017 (ref2010)'!C44)</f>
        <v>1.0445480569530277</v>
      </c>
      <c r="Q72" s="242">
        <f t="shared" ref="Q72:Q73" si="29">Q71*(M72+1)</f>
        <v>2421.4736528967296</v>
      </c>
      <c r="R72" s="242">
        <f t="shared" ref="R72:R73" si="30">R71*(N72+1)</f>
        <v>2363.3918375371836</v>
      </c>
      <c r="S72" s="354">
        <f t="shared" ref="S72:S73" si="31">(R72/Q72)*100</f>
        <v>97.60138561532294</v>
      </c>
      <c r="T72" s="353">
        <f t="shared" ref="T72:T73" si="32">(S72/S71)-1</f>
        <v>5.2348056142541566E-3</v>
      </c>
    </row>
    <row r="73" spans="1:23" ht="15.75" thickBot="1">
      <c r="B73" s="136">
        <v>2018</v>
      </c>
      <c r="C73" s="191">
        <f>('Anual_2000-2017 (ref2010)'!F45)</f>
        <v>1.0449353433164124</v>
      </c>
      <c r="D73" s="141">
        <f>'Anual_2000-2017 (ref2010)'!K22</f>
        <v>6702942</v>
      </c>
      <c r="E73" s="141">
        <f>('Anual_2000-2017 (ref2010)'!N45)</f>
        <v>857849</v>
      </c>
      <c r="F73" s="141">
        <f>('Anual_2000-2017 (ref2010)'!O45)</f>
        <v>837308.99999999988</v>
      </c>
      <c r="G73" s="141">
        <f t="shared" si="24"/>
        <v>6682402</v>
      </c>
      <c r="H73" s="141">
        <f>('Anual_2000-2017 (ref2010)'!H22/'Anual_2000-2017 (ref2010)'!D45)</f>
        <v>981835.92577830993</v>
      </c>
      <c r="I73" s="141">
        <f>-('Anual_2000-2017 (ref2010)'!I22/'Anual_2000-2017 (ref2010)'!D45)</f>
        <v>955416.88281400618</v>
      </c>
      <c r="J73" s="141">
        <f t="shared" si="25"/>
        <v>6708821.0429643039</v>
      </c>
      <c r="K73" s="243">
        <f t="shared" si="26"/>
        <v>5879.042964303866</v>
      </c>
      <c r="L73" s="244">
        <f t="shared" si="27"/>
        <v>8.7708396765239297E-4</v>
      </c>
      <c r="M73" s="151">
        <f>('Anual_2000-2017 (ref2010)'!J45-1)</f>
        <v>1.7836667613699841E-2</v>
      </c>
      <c r="N73" s="151">
        <f>('Anual_2000-2017 (ref2010)'!T45-1)</f>
        <v>1.872939583655242E-2</v>
      </c>
      <c r="O73" s="151">
        <f t="shared" si="28"/>
        <v>8.9272822285257902E-4</v>
      </c>
      <c r="P73" s="137">
        <f>('Anual_2000-2017 (ref2010)'!B45/'Anual_2000-2017 (ref2010)'!C45)</f>
        <v>1.0030461557615247</v>
      </c>
      <c r="Q73" s="139">
        <f t="shared" si="29"/>
        <v>2464.6646735787804</v>
      </c>
      <c r="R73" s="139">
        <f t="shared" si="30"/>
        <v>2407.6567387792943</v>
      </c>
      <c r="S73" s="245">
        <f t="shared" si="31"/>
        <v>97.686990225866765</v>
      </c>
      <c r="T73" s="244">
        <f t="shared" si="32"/>
        <v>8.7708396765195928E-4</v>
      </c>
    </row>
    <row r="74" spans="1:23">
      <c r="A74" s="156" t="s">
        <v>80</v>
      </c>
      <c r="B74" s="118">
        <v>2019</v>
      </c>
      <c r="C74" s="173">
        <f>('Trimestral_1996-2018 (ref2010)'!L55)</f>
        <v>1.0428050511900355</v>
      </c>
      <c r="D74" s="140">
        <f>'Trimestral_1996-2018 (ref2010)'!P55</f>
        <v>7102980.1448000195</v>
      </c>
      <c r="E74" s="140">
        <f>('Trimestral_1996-2018 (ref2010)'!U55)</f>
        <v>1000636.8500000029</v>
      </c>
      <c r="F74" s="140">
        <f>('Trimestral_1996-2018 (ref2010)'!V55)</f>
        <v>1008702.4280000022</v>
      </c>
      <c r="G74" s="140">
        <f t="shared" ref="G74" si="33">(D74-E74+F74)</f>
        <v>7111045.7228000192</v>
      </c>
      <c r="H74" s="140">
        <f>('Trimestral_1996-2018 (ref2010)'!F27/'Trimestral_1996-2018 (ref2010)'!J55)</f>
        <v>1000670.9753998463</v>
      </c>
      <c r="I74" s="140">
        <f>('Trimestral_1996-2018 (ref2010)'!G27/'Trimestral_1996-2018 (ref2010)'!J55)</f>
        <v>1018067.0257484529</v>
      </c>
      <c r="J74" s="142">
        <f t="shared" ref="J74" si="34">(D74-E74+F74+H74-I74)</f>
        <v>7093649.6724514123</v>
      </c>
      <c r="K74" s="142">
        <f t="shared" ref="K74" si="35">(J74-D74)</f>
        <v>-9330.4723486071452</v>
      </c>
      <c r="L74" s="146">
        <f t="shared" ref="L74" si="36">(K74/D74)</f>
        <v>-1.3135996663932446E-3</v>
      </c>
      <c r="M74" s="146">
        <f>('Trimestral_1996-2018 (ref2010)'!P27-1)</f>
        <v>1.4111529850701077E-2</v>
      </c>
      <c r="N74" s="146">
        <f>('Trimestral_1996-2018 (ref2010)'!AA55-1)</f>
        <v>1.2779393283403717E-2</v>
      </c>
      <c r="O74" s="146">
        <f t="shared" ref="O74" si="37">(N74-M74)</f>
        <v>-1.3321365672973595E-3</v>
      </c>
      <c r="P74" s="46">
        <f>('Trimestral_1996-2018 (ref2010)'!B55/'Trimestral_1996-2018 (ref2010)'!C55)</f>
        <v>0.99083538014027173</v>
      </c>
      <c r="Q74" s="138">
        <f t="shared" ref="Q74" si="38">Q73*(M74+1)</f>
        <v>2499.4448626919557</v>
      </c>
      <c r="R74" s="138">
        <f t="shared" ref="R74" si="39">R73*(N74+1)</f>
        <v>2438.425131135592</v>
      </c>
      <c r="S74" s="149">
        <f t="shared" ref="S74" si="40">(R74/Q74)*100</f>
        <v>97.55866862809512</v>
      </c>
      <c r="T74" s="146">
        <f t="shared" ref="T74" si="41">(S74/S73)-1</f>
        <v>-1.313599666393106E-3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X75"/>
  <sheetViews>
    <sheetView workbookViewId="0">
      <pane xSplit="2" ySplit="2" topLeftCell="K60" activePane="bottomRight" state="frozen"/>
      <selection pane="topRight" activeCell="C1" sqref="C1"/>
      <selection pane="bottomLeft" activeCell="A2" sqref="A2"/>
      <selection pane="bottomRight" activeCell="L79" sqref="L79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07" t="s">
        <v>171</v>
      </c>
      <c r="L1" s="307" t="s">
        <v>172</v>
      </c>
    </row>
    <row r="2" spans="1:24" s="1" customFormat="1" ht="79.5" customHeight="1" thickBot="1">
      <c r="B2" s="108"/>
      <c r="C2" s="188" t="s">
        <v>95</v>
      </c>
      <c r="D2" s="189" t="s">
        <v>96</v>
      </c>
      <c r="E2" s="189" t="s">
        <v>97</v>
      </c>
      <c r="F2" s="189" t="s">
        <v>98</v>
      </c>
      <c r="G2" s="189" t="s">
        <v>101</v>
      </c>
      <c r="H2" s="189" t="s">
        <v>99</v>
      </c>
      <c r="I2" s="261" t="s">
        <v>102</v>
      </c>
      <c r="J2" s="261" t="s">
        <v>100</v>
      </c>
      <c r="K2" s="194" t="s">
        <v>107</v>
      </c>
      <c r="L2" s="194" t="s">
        <v>108</v>
      </c>
      <c r="M2" s="189" t="s">
        <v>103</v>
      </c>
      <c r="N2" s="189" t="s">
        <v>104</v>
      </c>
      <c r="O2" s="190" t="s">
        <v>163</v>
      </c>
      <c r="P2" s="193" t="s">
        <v>164</v>
      </c>
      <c r="Q2" s="195"/>
      <c r="R2" s="109" t="s">
        <v>92</v>
      </c>
      <c r="S2" s="109" t="s">
        <v>73</v>
      </c>
      <c r="T2" s="109" t="s">
        <v>109</v>
      </c>
      <c r="U2" s="216" t="s">
        <v>114</v>
      </c>
      <c r="V2" s="217" t="s">
        <v>111</v>
      </c>
      <c r="W2" s="216" t="s">
        <v>113</v>
      </c>
      <c r="X2" s="216" t="s">
        <v>112</v>
      </c>
    </row>
    <row r="3" spans="1:24" s="1" customFormat="1">
      <c r="A3" s="153" t="s">
        <v>83</v>
      </c>
      <c r="B3" s="114">
        <v>1947</v>
      </c>
      <c r="C3" s="224">
        <f>('Anual_1947-1989 (ref1987)'!G4/'Anual_1947-1989 (ref1987)'!B4)</f>
        <v>0.12661064425770308</v>
      </c>
      <c r="D3" s="224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09"/>
      <c r="H3" s="109"/>
      <c r="I3" s="109"/>
      <c r="J3" s="109"/>
      <c r="K3" s="109"/>
      <c r="L3" s="109"/>
      <c r="M3" s="109"/>
      <c r="N3" s="109"/>
      <c r="O3" s="196">
        <v>100</v>
      </c>
      <c r="P3" s="150"/>
      <c r="Q3" s="214">
        <v>1</v>
      </c>
      <c r="R3" s="150">
        <f>'SNA 2008'!S2</f>
        <v>100</v>
      </c>
      <c r="S3" s="149"/>
      <c r="T3" s="108"/>
      <c r="U3" s="108"/>
      <c r="V3" s="108"/>
      <c r="W3" s="108"/>
      <c r="X3" s="108"/>
    </row>
    <row r="4" spans="1:24">
      <c r="A4" s="113"/>
      <c r="B4" s="115">
        <v>1948</v>
      </c>
      <c r="C4" s="224">
        <f>('Anual_1947-1989 (ref1987)'!G5/'Anual_1947-1989 (ref1987)'!B5)</f>
        <v>0.11089681774349082</v>
      </c>
      <c r="D4" s="224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0.9925562228052186</v>
      </c>
      <c r="J4" s="48">
        <f>LN(I4)</f>
        <v>-7.4716203625210592E-3</v>
      </c>
      <c r="K4" s="48">
        <f>(E4*H4)</f>
        <v>-3.4161333340741629E-3</v>
      </c>
      <c r="L4" s="48">
        <f>(F4*J4)</f>
        <v>-7.2050341007917531E-5</v>
      </c>
      <c r="M4" s="48">
        <f>SUM(K4:L4)</f>
        <v>-3.4881836750820802E-3</v>
      </c>
      <c r="N4" s="48">
        <f>EXP(M4)</f>
        <v>0.99651789297005533</v>
      </c>
      <c r="O4" s="48">
        <f>(O3*N4)</f>
        <v>99.651789297005536</v>
      </c>
      <c r="P4" s="192">
        <f>(O4/O3)-1</f>
        <v>-3.4821070299446699E-3</v>
      </c>
      <c r="Q4" s="48">
        <f>(Q3*N4)</f>
        <v>0.99651789297005533</v>
      </c>
      <c r="R4" s="150">
        <f>'SNA 2008'!S3</f>
        <v>99.676557659978997</v>
      </c>
      <c r="S4" s="146">
        <f>'SNA 2008'!O3</f>
        <v>-3.5481624700304248E-3</v>
      </c>
      <c r="T4" s="146">
        <f>(R4/R3)-1</f>
        <v>-3.2344234002100736E-3</v>
      </c>
      <c r="U4" s="48">
        <f>(T4-P4)</f>
        <v>2.4768362973459634E-4</v>
      </c>
      <c r="V4" s="230">
        <f>U4^2</f>
        <v>6.134718043850462E-8</v>
      </c>
      <c r="W4" s="230">
        <f>AVERAGE(V4:V72)</f>
        <v>1.6400275897466927E-5</v>
      </c>
      <c r="X4" s="231">
        <f>SQRT(W4)</f>
        <v>4.0497254101317694E-3</v>
      </c>
    </row>
    <row r="5" spans="1:24">
      <c r="A5" s="113"/>
      <c r="B5" s="115">
        <v>1949</v>
      </c>
      <c r="C5" s="224">
        <f>('Anual_1947-1989 (ref1987)'!G6/'Anual_1947-1989 (ref1987)'!B6)</f>
        <v>8.8879702356345583E-2</v>
      </c>
      <c r="D5" s="224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0.96238254492367192</v>
      </c>
      <c r="J5" s="48">
        <f>LN(I5)</f>
        <v>-3.8343251514749391E-2</v>
      </c>
      <c r="K5" s="48">
        <f>(E5*H5)</f>
        <v>-1.7517209637762545E-6</v>
      </c>
      <c r="L5" s="48">
        <f>(F5*J5)</f>
        <v>-4.755260626054051E-5</v>
      </c>
      <c r="M5" s="48">
        <f>SUM(K5:L5)</f>
        <v>-4.9304327224316763E-5</v>
      </c>
      <c r="N5" s="48">
        <f>EXP(M5)</f>
        <v>0.99995069688821403</v>
      </c>
      <c r="O5" s="48">
        <f t="shared" ref="O5:O68" si="2">(O4*N5)</f>
        <v>99.646876153698159</v>
      </c>
      <c r="P5" s="192">
        <f>(O5/O4)-1</f>
        <v>-4.9303111785969911E-5</v>
      </c>
      <c r="Q5" s="48">
        <f t="shared" ref="Q5:Q68" si="3">(Q4*N5)</f>
        <v>0.9964687615369815</v>
      </c>
      <c r="R5" s="150">
        <f>'SNA 2008'!S4</f>
        <v>99.67426889854741</v>
      </c>
      <c r="S5" s="146">
        <f>'SNA 2008'!O4</f>
        <v>-2.472994773983217E-5</v>
      </c>
      <c r="T5" s="146">
        <f t="shared" ref="T5:T68" si="4">(R5/R4)-1</f>
        <v>-2.296188276684763E-5</v>
      </c>
      <c r="U5" s="48">
        <f t="shared" ref="U5:U68" si="5">(T5-P5)</f>
        <v>2.6341229019122281E-5</v>
      </c>
      <c r="V5" s="230">
        <f t="shared" ref="V5:V68" si="6">U5^2</f>
        <v>6.9386034623784974E-10</v>
      </c>
      <c r="W5" s="48"/>
    </row>
    <row r="6" spans="1:24">
      <c r="A6" s="113"/>
      <c r="B6" s="115">
        <v>1950</v>
      </c>
      <c r="C6" s="224">
        <f>('Anual_1947-1989 (ref1987)'!G7/'Anual_1947-1989 (ref1987)'!B7)</f>
        <v>9.2007104795737121E-2</v>
      </c>
      <c r="D6" s="224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1.1096387304307676</v>
      </c>
      <c r="J6" s="48">
        <f t="shared" ref="J6:J69" si="8">LN(I6)</f>
        <v>0.10403449426762247</v>
      </c>
      <c r="K6" s="48">
        <f t="shared" ref="K6:K69" si="9">(E6*H6)</f>
        <v>4.2577615860295397E-2</v>
      </c>
      <c r="L6" s="48">
        <f t="shared" ref="L6:L69" si="10">(F6*J6)</f>
        <v>1.6630736206191868E-3</v>
      </c>
      <c r="M6" s="48">
        <f t="shared" ref="M6:M69" si="11">SUM(K6:L6)</f>
        <v>4.4240689480914586E-2</v>
      </c>
      <c r="N6" s="48">
        <f t="shared" ref="N6:N69" si="12">EXP(M6)</f>
        <v>1.0452339014200944</v>
      </c>
      <c r="O6" s="48">
        <f t="shared" si="2"/>
        <v>104.1542931264549</v>
      </c>
      <c r="P6" s="192">
        <f t="shared" ref="P6:P69" si="13">(O6/O5)-1</f>
        <v>4.5233901420094424E-2</v>
      </c>
      <c r="Q6" s="48">
        <f t="shared" si="3"/>
        <v>1.041542931264549</v>
      </c>
      <c r="R6" s="150">
        <f>'SNA 2008'!S5</f>
        <v>103.71847328750074</v>
      </c>
      <c r="S6" s="146">
        <f>'SNA 2008'!O5</f>
        <v>4.3333252755517471E-2</v>
      </c>
      <c r="T6" s="146">
        <f t="shared" si="4"/>
        <v>4.0574206699922621E-2</v>
      </c>
      <c r="U6" s="48">
        <f t="shared" si="5"/>
        <v>-4.6596947201718031E-3</v>
      </c>
      <c r="V6" s="230">
        <f t="shared" si="6"/>
        <v>2.171275488519698E-5</v>
      </c>
      <c r="W6" s="48"/>
    </row>
    <row r="7" spans="1:24">
      <c r="A7" s="113"/>
      <c r="B7" s="115">
        <v>1951</v>
      </c>
      <c r="C7" s="224">
        <f>('Anual_1947-1989 (ref1987)'!G8/'Anual_1947-1989 (ref1987)'!B8)</f>
        <v>9.6043577981651376E-2</v>
      </c>
      <c r="D7" s="224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1.0411270790893508</v>
      </c>
      <c r="J7" s="48">
        <f t="shared" si="8"/>
        <v>4.0303856235571693E-2</v>
      </c>
      <c r="K7" s="48">
        <f t="shared" si="9"/>
        <v>-1.1040494837542176E-2</v>
      </c>
      <c r="L7" s="48">
        <f t="shared" si="10"/>
        <v>-6.7019026997223617E-4</v>
      </c>
      <c r="M7" s="48">
        <f t="shared" si="11"/>
        <v>-1.1710685107514412E-2</v>
      </c>
      <c r="N7" s="48">
        <f t="shared" si="12"/>
        <v>0.98835761807962963</v>
      </c>
      <c r="O7" s="48">
        <f t="shared" si="2"/>
        <v>102.94168906723051</v>
      </c>
      <c r="P7" s="192">
        <f t="shared" si="13"/>
        <v>-1.164238192037037E-2</v>
      </c>
      <c r="Q7" s="48">
        <f t="shared" si="3"/>
        <v>1.0294168906723051</v>
      </c>
      <c r="R7" s="150">
        <f>'SNA 2008'!S6</f>
        <v>102.43225392450066</v>
      </c>
      <c r="S7" s="146">
        <f>'SNA 2008'!O6</f>
        <v>-1.3008715506706903E-2</v>
      </c>
      <c r="T7" s="146">
        <f t="shared" si="4"/>
        <v>-1.2401063400102053E-2</v>
      </c>
      <c r="U7" s="48">
        <f t="shared" si="5"/>
        <v>-7.586814797316821E-4</v>
      </c>
      <c r="V7" s="230">
        <f t="shared" si="6"/>
        <v>5.7559758768785478E-7</v>
      </c>
      <c r="W7" s="48"/>
    </row>
    <row r="8" spans="1:24">
      <c r="A8" s="113"/>
      <c r="B8" s="115">
        <v>1952</v>
      </c>
      <c r="C8" s="224">
        <f>('Anual_1947-1989 (ref1987)'!G9/'Anual_1947-1989 (ref1987)'!B9)</f>
        <v>7.0697220867869337E-2</v>
      </c>
      <c r="D8" s="224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0.93798999011989281</v>
      </c>
      <c r="J8" s="48">
        <f t="shared" si="8"/>
        <v>-6.4016001546826934E-2</v>
      </c>
      <c r="K8" s="48">
        <f t="shared" si="9"/>
        <v>-7.4251210597166698E-3</v>
      </c>
      <c r="L8" s="48">
        <f t="shared" si="10"/>
        <v>1.7946953139651633E-3</v>
      </c>
      <c r="M8" s="48">
        <f t="shared" si="11"/>
        <v>-5.6304257457515062E-3</v>
      </c>
      <c r="N8" s="48">
        <f t="shared" si="12"/>
        <v>0.99438539539410975</v>
      </c>
      <c r="O8" s="48">
        <f t="shared" si="2"/>
        <v>102.36371218565552</v>
      </c>
      <c r="P8" s="192">
        <f t="shared" si="13"/>
        <v>-5.6146046058902499E-3</v>
      </c>
      <c r="Q8" s="48">
        <f t="shared" si="3"/>
        <v>1.0236371218565552</v>
      </c>
      <c r="R8" s="150">
        <f>'SNA 2008'!S7</f>
        <v>102.06723416733365</v>
      </c>
      <c r="S8" s="146">
        <f>'SNA 2008'!O7</f>
        <v>-3.8236608532395966E-3</v>
      </c>
      <c r="T8" s="146">
        <f t="shared" si="4"/>
        <v>-3.5635236283685368E-3</v>
      </c>
      <c r="U8" s="48">
        <f t="shared" si="5"/>
        <v>2.0510809775217131E-3</v>
      </c>
      <c r="V8" s="230">
        <f t="shared" si="6"/>
        <v>4.2069331763514267E-6</v>
      </c>
      <c r="W8" s="48"/>
    </row>
    <row r="9" spans="1:24">
      <c r="A9" s="113"/>
      <c r="B9" s="115">
        <v>1953</v>
      </c>
      <c r="C9" s="224">
        <f>('Anual_1947-1989 (ref1987)'!G10/'Anual_1947-1989 (ref1987)'!B10)</f>
        <v>6.5985699693564853E-2</v>
      </c>
      <c r="D9" s="224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1.7838239690945039</v>
      </c>
      <c r="J9" s="48">
        <f t="shared" si="8"/>
        <v>0.57875935725718364</v>
      </c>
      <c r="K9" s="48">
        <f t="shared" si="9"/>
        <v>2.0253112554004206E-3</v>
      </c>
      <c r="L9" s="48">
        <f t="shared" si="10"/>
        <v>5.7935053126868113E-3</v>
      </c>
      <c r="M9" s="48">
        <f t="shared" si="11"/>
        <v>7.8188165680872328E-3</v>
      </c>
      <c r="N9" s="48">
        <f t="shared" si="12"/>
        <v>1.0078494633360988</v>
      </c>
      <c r="O9" s="48">
        <f t="shared" si="2"/>
        <v>103.16721239140379</v>
      </c>
      <c r="P9" s="192">
        <f t="shared" si="13"/>
        <v>7.8494633360988164E-3</v>
      </c>
      <c r="Q9" s="48">
        <f t="shared" si="3"/>
        <v>1.0316721239140378</v>
      </c>
      <c r="R9" s="150">
        <f>'SNA 2008'!S8</f>
        <v>102.60518152015987</v>
      </c>
      <c r="S9" s="146">
        <f>'SNA 2008'!O8</f>
        <v>5.5182339661097313E-3</v>
      </c>
      <c r="T9" s="146">
        <f t="shared" si="4"/>
        <v>5.2705195473827793E-3</v>
      </c>
      <c r="U9" s="48">
        <f t="shared" si="5"/>
        <v>-2.5789437887160371E-3</v>
      </c>
      <c r="V9" s="230">
        <f t="shared" si="6"/>
        <v>6.650951065357028E-6</v>
      </c>
      <c r="W9" s="48"/>
    </row>
    <row r="10" spans="1:24">
      <c r="A10" s="113"/>
      <c r="B10" s="115">
        <v>1954</v>
      </c>
      <c r="C10" s="224">
        <f>('Anual_1947-1989 (ref1987)'!G11/'Anual_1947-1989 (ref1987)'!B11)</f>
        <v>6.6746126340881992E-2</v>
      </c>
      <c r="D10" s="224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1.2727972006753712</v>
      </c>
      <c r="J10" s="48">
        <f t="shared" si="8"/>
        <v>0.24121699869534705</v>
      </c>
      <c r="K10" s="48">
        <f t="shared" si="9"/>
        <v>1.5837100950750537E-2</v>
      </c>
      <c r="L10" s="48">
        <f t="shared" si="10"/>
        <v>-3.5938170246624981E-4</v>
      </c>
      <c r="M10" s="48">
        <f t="shared" si="11"/>
        <v>1.5477719248284288E-2</v>
      </c>
      <c r="N10" s="48">
        <f t="shared" si="12"/>
        <v>1.0155981195166772</v>
      </c>
      <c r="O10" s="48">
        <f t="shared" si="2"/>
        <v>104.77642690048734</v>
      </c>
      <c r="P10" s="192">
        <f t="shared" si="13"/>
        <v>1.5598119516677222E-2</v>
      </c>
      <c r="Q10" s="48">
        <f t="shared" si="3"/>
        <v>1.0477642690048732</v>
      </c>
      <c r="R10" s="150">
        <f>'SNA 2008'!S9</f>
        <v>103.8689499785626</v>
      </c>
      <c r="S10" s="146">
        <f>'SNA 2008'!O9</f>
        <v>1.3277520471911775E-2</v>
      </c>
      <c r="T10" s="146">
        <f t="shared" si="4"/>
        <v>1.2316809343146273E-2</v>
      </c>
      <c r="U10" s="48">
        <f t="shared" si="5"/>
        <v>-3.2813101735309491E-3</v>
      </c>
      <c r="V10" s="230">
        <f t="shared" si="6"/>
        <v>1.0766996454917707E-5</v>
      </c>
      <c r="W10" s="48"/>
    </row>
    <row r="11" spans="1:24">
      <c r="A11" s="113"/>
      <c r="B11" s="115">
        <v>1955</v>
      </c>
      <c r="C11" s="224">
        <f>('Anual_1947-1989 (ref1987)'!G12/'Anual_1947-1989 (ref1987)'!B12)</f>
        <v>7.6224377071314603E-2</v>
      </c>
      <c r="D11" s="224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0.9318305222751766</v>
      </c>
      <c r="J11" s="48">
        <f t="shared" si="8"/>
        <v>-7.0604323884383938E-2</v>
      </c>
      <c r="K11" s="48">
        <f t="shared" si="9"/>
        <v>-1.5385020534640729E-2</v>
      </c>
      <c r="L11" s="48">
        <f t="shared" si="10"/>
        <v>-5.5464302548184229E-4</v>
      </c>
      <c r="M11" s="48">
        <f t="shared" si="11"/>
        <v>-1.593966356012257E-2</v>
      </c>
      <c r="N11" s="48">
        <f t="shared" si="12"/>
        <v>0.98418670058555024</v>
      </c>
      <c r="O11" s="48">
        <f t="shared" si="2"/>
        <v>103.11956589033372</v>
      </c>
      <c r="P11" s="192">
        <f t="shared" si="13"/>
        <v>-1.5813299414449755E-2</v>
      </c>
      <c r="Q11" s="48">
        <f t="shared" si="3"/>
        <v>1.0311956589033371</v>
      </c>
      <c r="R11" s="150">
        <f>'SNA 2008'!S10</f>
        <v>102.07853787505208</v>
      </c>
      <c r="S11" s="146">
        <f>'SNA 2008'!O10</f>
        <v>-1.875409705230946E-2</v>
      </c>
      <c r="T11" s="146">
        <f t="shared" si="4"/>
        <v>-1.7237221555431503E-2</v>
      </c>
      <c r="U11" s="48">
        <f t="shared" si="5"/>
        <v>-1.4239221409817482E-3</v>
      </c>
      <c r="V11" s="230">
        <f t="shared" si="6"/>
        <v>2.0275542635780454E-6</v>
      </c>
      <c r="W11" s="48"/>
    </row>
    <row r="12" spans="1:24">
      <c r="A12" s="113"/>
      <c r="B12" s="115">
        <v>1956</v>
      </c>
      <c r="C12" s="224">
        <f>('Anual_1947-1989 (ref1987)'!G13/'Anual_1947-1989 (ref1987)'!B13)</f>
        <v>6.7645057828749133E-2</v>
      </c>
      <c r="D12" s="224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0.77499971823146974</v>
      </c>
      <c r="J12" s="48">
        <f t="shared" si="8"/>
        <v>-0.25489261320115325</v>
      </c>
      <c r="K12" s="48">
        <f t="shared" si="9"/>
        <v>5.1000232009591653E-4</v>
      </c>
      <c r="L12" s="48">
        <f t="shared" si="10"/>
        <v>-2.4277846334641844E-3</v>
      </c>
      <c r="M12" s="48">
        <f t="shared" si="11"/>
        <v>-1.9177823133682678E-3</v>
      </c>
      <c r="N12" s="48">
        <f t="shared" si="12"/>
        <v>0.99808405545613077</v>
      </c>
      <c r="O12" s="48">
        <f t="shared" si="2"/>
        <v>102.92199452069997</v>
      </c>
      <c r="P12" s="192">
        <f t="shared" si="13"/>
        <v>-1.9159445438692302E-3</v>
      </c>
      <c r="Q12" s="48">
        <f t="shared" si="3"/>
        <v>1.0292199452069997</v>
      </c>
      <c r="R12" s="150">
        <f>'SNA 2008'!S11</f>
        <v>101.87422007857</v>
      </c>
      <c r="S12" s="146">
        <f>'SNA 2008'!O11</f>
        <v>-2.0596201410860715E-3</v>
      </c>
      <c r="T12" s="146">
        <f t="shared" si="4"/>
        <v>-2.0015744811330283E-3</v>
      </c>
      <c r="U12" s="48">
        <f t="shared" si="5"/>
        <v>-8.5629937263798084E-5</v>
      </c>
      <c r="V12" s="230">
        <f t="shared" si="6"/>
        <v>7.3324861558019956E-9</v>
      </c>
      <c r="W12" s="48"/>
    </row>
    <row r="13" spans="1:24">
      <c r="A13" s="113"/>
      <c r="B13" s="115">
        <v>1957</v>
      </c>
      <c r="C13" s="224">
        <f>('Anual_1947-1989 (ref1987)'!G14/'Anual_1947-1989 (ref1987)'!B14)</f>
        <v>5.5724579663730983E-2</v>
      </c>
      <c r="D13" s="224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0.93722365610041114</v>
      </c>
      <c r="J13" s="48">
        <f t="shared" si="8"/>
        <v>-6.4833331416079276E-2</v>
      </c>
      <c r="K13" s="48">
        <f t="shared" si="9"/>
        <v>-9.307007158202514E-4</v>
      </c>
      <c r="L13" s="48">
        <f t="shared" si="10"/>
        <v>3.7892979930935017E-4</v>
      </c>
      <c r="M13" s="48">
        <f t="shared" si="11"/>
        <v>-5.5177091651090128E-4</v>
      </c>
      <c r="N13" s="48">
        <f t="shared" si="12"/>
        <v>0.99944838128106728</v>
      </c>
      <c r="O13" s="48">
        <f t="shared" si="2"/>
        <v>102.86522082193245</v>
      </c>
      <c r="P13" s="192">
        <f t="shared" si="13"/>
        <v>-5.5161871893272263E-4</v>
      </c>
      <c r="Q13" s="48">
        <f t="shared" si="3"/>
        <v>1.0286522082193246</v>
      </c>
      <c r="R13" s="150">
        <f>'SNA 2008'!S12</f>
        <v>101.81134538607881</v>
      </c>
      <c r="S13" s="146">
        <f>'SNA 2008'!O12</f>
        <v>-6.6470245132466133E-4</v>
      </c>
      <c r="T13" s="146">
        <f t="shared" si="4"/>
        <v>-6.1717962054286257E-4</v>
      </c>
      <c r="U13" s="48">
        <f t="shared" si="5"/>
        <v>-6.5560901610139943E-5</v>
      </c>
      <c r="V13" s="230">
        <f t="shared" si="6"/>
        <v>4.2982318199344499E-9</v>
      </c>
      <c r="W13" s="48"/>
    </row>
    <row r="14" spans="1:24">
      <c r="A14" s="113"/>
      <c r="B14" s="115">
        <v>1958</v>
      </c>
      <c r="C14" s="224">
        <f>('Anual_1947-1989 (ref1987)'!G15/'Anual_1947-1989 (ref1987)'!B15)</f>
        <v>5.7234726688102894E-2</v>
      </c>
      <c r="D14" s="224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1.4674228670186296</v>
      </c>
      <c r="J14" s="48">
        <f t="shared" si="8"/>
        <v>0.38350771053372451</v>
      </c>
      <c r="K14" s="48">
        <f t="shared" si="9"/>
        <v>-2.1257371501439723E-3</v>
      </c>
      <c r="L14" s="48">
        <f t="shared" si="10"/>
        <v>-1.4057838907023986E-3</v>
      </c>
      <c r="M14" s="48">
        <f t="shared" si="11"/>
        <v>-3.5315210408463707E-3</v>
      </c>
      <c r="N14" s="48">
        <f t="shared" si="12"/>
        <v>0.99647470744541722</v>
      </c>
      <c r="O14" s="48">
        <f t="shared" si="2"/>
        <v>102.50259082484338</v>
      </c>
      <c r="P14" s="192">
        <f t="shared" si="13"/>
        <v>-3.5252925545827818E-3</v>
      </c>
      <c r="Q14" s="48">
        <f t="shared" si="3"/>
        <v>1.0250259082484339</v>
      </c>
      <c r="R14" s="150">
        <f>'SNA 2008'!S13</f>
        <v>101.56303424633548</v>
      </c>
      <c r="S14" s="146">
        <f>'SNA 2008'!O13</f>
        <v>-2.7023387402680399E-3</v>
      </c>
      <c r="T14" s="146">
        <f t="shared" si="4"/>
        <v>-2.4389338811083849E-3</v>
      </c>
      <c r="U14" s="48">
        <f t="shared" si="5"/>
        <v>1.0863586734743969E-3</v>
      </c>
      <c r="V14" s="230">
        <f t="shared" si="6"/>
        <v>1.1801751674330513E-6</v>
      </c>
      <c r="W14" s="48"/>
    </row>
    <row r="15" spans="1:24">
      <c r="A15" s="113"/>
      <c r="B15" s="115">
        <v>1959</v>
      </c>
      <c r="C15" s="224">
        <f>('Anual_1947-1989 (ref1987)'!G16/'Anual_1947-1989 (ref1987)'!B16)</f>
        <v>5.9493016037247812E-2</v>
      </c>
      <c r="D15" s="224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0.78147097428130496</v>
      </c>
      <c r="J15" s="48">
        <f t="shared" si="8"/>
        <v>-0.24657727084514958</v>
      </c>
      <c r="K15" s="48">
        <f t="shared" si="9"/>
        <v>-2.2234553978466368E-3</v>
      </c>
      <c r="L15" s="48">
        <f t="shared" si="10"/>
        <v>1.5626340237212019E-3</v>
      </c>
      <c r="M15" s="48">
        <f t="shared" si="11"/>
        <v>-6.6082137412543486E-4</v>
      </c>
      <c r="N15" s="48">
        <f t="shared" si="12"/>
        <v>0.99933939692023166</v>
      </c>
      <c r="O15" s="48">
        <f t="shared" si="2"/>
        <v>102.43487729766025</v>
      </c>
      <c r="P15" s="192">
        <f t="shared" si="13"/>
        <v>-6.6060307976834043E-4</v>
      </c>
      <c r="Q15" s="48">
        <f t="shared" si="3"/>
        <v>1.0243487729766025</v>
      </c>
      <c r="R15" s="150">
        <f>'SNA 2008'!S14</f>
        <v>101.52216858322294</v>
      </c>
      <c r="S15" s="146">
        <f>'SNA 2008'!O14</f>
        <v>-4.4179950343692376E-4</v>
      </c>
      <c r="T15" s="146">
        <f t="shared" si="4"/>
        <v>-4.0236748946886891E-4</v>
      </c>
      <c r="U15" s="48">
        <f t="shared" si="5"/>
        <v>2.5823559029947152E-4</v>
      </c>
      <c r="V15" s="230">
        <f t="shared" si="6"/>
        <v>6.6685620097316506E-8</v>
      </c>
      <c r="W15" s="48"/>
    </row>
    <row r="16" spans="1:24">
      <c r="A16" s="113"/>
      <c r="B16" s="115">
        <v>1960</v>
      </c>
      <c r="C16" s="224">
        <f>('Anual_1947-1989 (ref1987)'!G17/'Anual_1947-1989 (ref1987)'!B17)</f>
        <v>5.319550053415447E-2</v>
      </c>
      <c r="D16" s="224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1.0263577441984517</v>
      </c>
      <c r="J16" s="48">
        <f t="shared" si="8"/>
        <v>2.6016364530332615E-2</v>
      </c>
      <c r="K16" s="48">
        <f t="shared" si="9"/>
        <v>-3.6500983718730819E-3</v>
      </c>
      <c r="L16" s="48">
        <f t="shared" si="10"/>
        <v>-2.8038751441915685E-4</v>
      </c>
      <c r="M16" s="48">
        <f t="shared" si="11"/>
        <v>-3.9304858862922384E-3</v>
      </c>
      <c r="N16" s="48">
        <f t="shared" si="12"/>
        <v>0.99607722836313317</v>
      </c>
      <c r="O16" s="48">
        <f t="shared" si="2"/>
        <v>102.03304866637106</v>
      </c>
      <c r="P16" s="192">
        <f t="shared" si="13"/>
        <v>-3.9227716368668286E-3</v>
      </c>
      <c r="Q16" s="48">
        <f t="shared" si="3"/>
        <v>1.0203304866637106</v>
      </c>
      <c r="R16" s="150">
        <f>'SNA 2008'!S15</f>
        <v>101.11657907963243</v>
      </c>
      <c r="S16" s="146">
        <f>'SNA 2008'!O15</f>
        <v>-4.3706209502833993E-3</v>
      </c>
      <c r="T16" s="146">
        <f t="shared" si="4"/>
        <v>-3.995083135542199E-3</v>
      </c>
      <c r="U16" s="48">
        <f t="shared" si="5"/>
        <v>-7.2311498675370345E-5</v>
      </c>
      <c r="V16" s="230">
        <f t="shared" si="6"/>
        <v>5.2289528406780872E-9</v>
      </c>
      <c r="W16" s="48"/>
    </row>
    <row r="17" spans="1:23">
      <c r="A17" s="113"/>
      <c r="B17" s="115">
        <v>1961</v>
      </c>
      <c r="C17" s="224">
        <f>('Anual_1947-1989 (ref1987)'!G18/'Anual_1947-1989 (ref1987)'!B18)</f>
        <v>5.7943603851444286E-2</v>
      </c>
      <c r="D17" s="224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1.1192551517066782</v>
      </c>
      <c r="J17" s="48">
        <f t="shared" si="8"/>
        <v>0.11266342094869625</v>
      </c>
      <c r="K17" s="48">
        <f t="shared" si="9"/>
        <v>-2.0090289921692033E-4</v>
      </c>
      <c r="L17" s="48">
        <f t="shared" si="10"/>
        <v>-4.4796107452520738E-4</v>
      </c>
      <c r="M17" s="48">
        <f t="shared" si="11"/>
        <v>-6.4886397374212769E-4</v>
      </c>
      <c r="N17" s="48">
        <f t="shared" si="12"/>
        <v>0.9993513464929622</v>
      </c>
      <c r="O17" s="48">
        <f t="shared" si="2"/>
        <v>101.96686457151986</v>
      </c>
      <c r="P17" s="192">
        <f t="shared" si="13"/>
        <v>-6.4865350703779967E-4</v>
      </c>
      <c r="Q17" s="48">
        <f t="shared" si="3"/>
        <v>1.0196686457151987</v>
      </c>
      <c r="R17" s="150">
        <f>'SNA 2008'!S16</f>
        <v>101.07935469616727</v>
      </c>
      <c r="S17" s="146">
        <f>'SNA 2008'!O16</f>
        <v>-3.9979280164637032E-4</v>
      </c>
      <c r="T17" s="146">
        <f t="shared" si="4"/>
        <v>-3.681333348495297E-4</v>
      </c>
      <c r="U17" s="48">
        <f t="shared" si="5"/>
        <v>2.8052017218826997E-4</v>
      </c>
      <c r="V17" s="230">
        <f t="shared" si="6"/>
        <v>7.8691567004536634E-8</v>
      </c>
      <c r="W17" s="48"/>
    </row>
    <row r="18" spans="1:23">
      <c r="A18" s="113"/>
      <c r="B18" s="115">
        <v>1962</v>
      </c>
      <c r="C18" s="224">
        <f>('Anual_1947-1989 (ref1987)'!G19/'Anual_1947-1989 (ref1987)'!B19)</f>
        <v>6.6611202061136299E-2</v>
      </c>
      <c r="D18" s="224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0.9098022150577133</v>
      </c>
      <c r="J18" s="48">
        <f t="shared" si="8"/>
        <v>-9.4528049184750759E-2</v>
      </c>
      <c r="K18" s="48">
        <f t="shared" si="9"/>
        <v>-4.9317819303566941E-3</v>
      </c>
      <c r="L18" s="48">
        <f t="shared" si="10"/>
        <v>1.2874851711242594E-3</v>
      </c>
      <c r="M18" s="48">
        <f t="shared" si="11"/>
        <v>-3.6442967592324347E-3</v>
      </c>
      <c r="N18" s="48">
        <f t="shared" si="12"/>
        <v>0.99636233563095666</v>
      </c>
      <c r="O18" s="48">
        <f t="shared" si="2"/>
        <v>101.59594334144498</v>
      </c>
      <c r="P18" s="192">
        <f t="shared" si="13"/>
        <v>-3.6376643690433363E-3</v>
      </c>
      <c r="Q18" s="48">
        <f t="shared" si="3"/>
        <v>1.0159594334144497</v>
      </c>
      <c r="R18" s="150">
        <f>'SNA 2008'!S17</f>
        <v>100.70826365136934</v>
      </c>
      <c r="S18" s="146">
        <f>'SNA 2008'!O17</f>
        <v>-3.9135890305559418E-3</v>
      </c>
      <c r="T18" s="146">
        <f t="shared" si="4"/>
        <v>-3.6712842688142455E-3</v>
      </c>
      <c r="U18" s="48">
        <f t="shared" si="5"/>
        <v>-3.3619899770909178E-5</v>
      </c>
      <c r="V18" s="230">
        <f t="shared" si="6"/>
        <v>1.1302976606059791E-9</v>
      </c>
      <c r="W18" s="48"/>
    </row>
    <row r="19" spans="1:23">
      <c r="A19" s="113"/>
      <c r="B19" s="115">
        <v>1963</v>
      </c>
      <c r="C19" s="224">
        <f>('Anual_1947-1989 (ref1987)'!G20/'Anual_1947-1989 (ref1987)'!B20)</f>
        <v>8.6447165777000262E-2</v>
      </c>
      <c r="D19" s="224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0.84934546264167066</v>
      </c>
      <c r="J19" s="48">
        <f t="shared" si="8"/>
        <v>-0.1632892700848855</v>
      </c>
      <c r="K19" s="48">
        <f t="shared" si="9"/>
        <v>-9.3180117544818778E-4</v>
      </c>
      <c r="L19" s="48">
        <f t="shared" si="10"/>
        <v>6.1527379388733679E-4</v>
      </c>
      <c r="M19" s="48">
        <f t="shared" si="11"/>
        <v>-3.1652738156085099E-4</v>
      </c>
      <c r="N19" s="48">
        <f t="shared" si="12"/>
        <v>0.99968352270794569</v>
      </c>
      <c r="O19" s="48">
        <f t="shared" si="2"/>
        <v>101.56379053241258</v>
      </c>
      <c r="P19" s="192">
        <f t="shared" si="13"/>
        <v>-3.1647729205419584E-4</v>
      </c>
      <c r="Q19" s="48">
        <f t="shared" si="3"/>
        <v>1.0156379053241258</v>
      </c>
      <c r="R19" s="150">
        <f>'SNA 2008'!S18</f>
        <v>100.66951835852016</v>
      </c>
      <c r="S19" s="146">
        <f>'SNA 2008'!O18</f>
        <v>-3.8703640786819093E-4</v>
      </c>
      <c r="T19" s="146">
        <f t="shared" si="4"/>
        <v>-3.8472803963041091E-4</v>
      </c>
      <c r="U19" s="48">
        <f t="shared" si="5"/>
        <v>-6.8250747576215076E-5</v>
      </c>
      <c r="V19" s="230">
        <f t="shared" si="6"/>
        <v>4.6581645447122278E-9</v>
      </c>
      <c r="W19" s="48"/>
    </row>
    <row r="20" spans="1:23">
      <c r="A20" s="113"/>
      <c r="B20" s="115">
        <v>1964</v>
      </c>
      <c r="C20" s="224">
        <f>('Anual_1947-1989 (ref1987)'!G21/'Anual_1947-1989 (ref1987)'!B21)</f>
        <v>6.5198980681783508E-2</v>
      </c>
      <c r="D20" s="224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1.243162471205276</v>
      </c>
      <c r="J20" s="48">
        <f t="shared" si="8"/>
        <v>0.21765851292115823</v>
      </c>
      <c r="K20" s="48">
        <f t="shared" si="9"/>
        <v>1.2388980665300102E-2</v>
      </c>
      <c r="L20" s="48">
        <f t="shared" si="10"/>
        <v>1.9620619298100868E-3</v>
      </c>
      <c r="M20" s="48">
        <f t="shared" si="11"/>
        <v>1.4351042595110188E-2</v>
      </c>
      <c r="N20" s="48">
        <f t="shared" si="12"/>
        <v>1.0144545131846623</v>
      </c>
      <c r="O20" s="48">
        <f t="shared" si="2"/>
        <v>103.03184568174763</v>
      </c>
      <c r="P20" s="192">
        <f t="shared" si="13"/>
        <v>1.4454513184662288E-2</v>
      </c>
      <c r="Q20" s="48">
        <f t="shared" si="3"/>
        <v>1.0303184568174761</v>
      </c>
      <c r="R20" s="150">
        <f>'SNA 2008'!S19</f>
        <v>101.86575209008204</v>
      </c>
      <c r="S20" s="146">
        <f>'SNA 2008'!O19</f>
        <v>1.2286794439900994E-2</v>
      </c>
      <c r="T20" s="146">
        <f t="shared" si="4"/>
        <v>1.1882779922534725E-2</v>
      </c>
      <c r="U20" s="48">
        <f t="shared" si="5"/>
        <v>-2.5717332621275624E-3</v>
      </c>
      <c r="V20" s="230">
        <f t="shared" si="6"/>
        <v>6.6138119715332737E-6</v>
      </c>
      <c r="W20" s="48"/>
    </row>
    <row r="21" spans="1:23">
      <c r="A21" s="113"/>
      <c r="B21" s="115">
        <v>1965</v>
      </c>
      <c r="C21" s="224">
        <f>('Anual_1947-1989 (ref1987)'!G22/'Anual_1947-1989 (ref1987)'!B22)</f>
        <v>7.6081758942384323E-2</v>
      </c>
      <c r="D21" s="224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0.98424915885504793</v>
      </c>
      <c r="J21" s="48">
        <f t="shared" si="8"/>
        <v>-1.5876203763635837E-2</v>
      </c>
      <c r="K21" s="48">
        <f t="shared" si="9"/>
        <v>6.8452267922406611E-4</v>
      </c>
      <c r="L21" s="48">
        <f t="shared" si="10"/>
        <v>-3.5010858611477647E-4</v>
      </c>
      <c r="M21" s="48">
        <f t="shared" si="11"/>
        <v>3.3441409310928965E-4</v>
      </c>
      <c r="N21" s="48">
        <f t="shared" si="12"/>
        <v>1.0003344700157357</v>
      </c>
      <c r="O21" s="48">
        <f t="shared" si="2"/>
        <v>103.06630674479408</v>
      </c>
      <c r="P21" s="192">
        <f t="shared" si="13"/>
        <v>3.3447001573572166E-4</v>
      </c>
      <c r="Q21" s="48">
        <f t="shared" si="3"/>
        <v>1.0306630674479407</v>
      </c>
      <c r="R21" s="150">
        <f>'SNA 2008'!S20</f>
        <v>102.10917811591185</v>
      </c>
      <c r="S21" s="146">
        <f>'SNA 2008'!O20</f>
        <v>2.4470270462371158E-3</v>
      </c>
      <c r="T21" s="146">
        <f t="shared" si="4"/>
        <v>2.3896748498408726E-3</v>
      </c>
      <c r="U21" s="48">
        <f t="shared" si="5"/>
        <v>2.055204834105151E-3</v>
      </c>
      <c r="V21" s="230">
        <f t="shared" si="6"/>
        <v>4.2238669101291809E-6</v>
      </c>
      <c r="W21" s="48"/>
    </row>
    <row r="22" spans="1:23">
      <c r="A22" s="113"/>
      <c r="B22" s="115">
        <v>1966</v>
      </c>
      <c r="C22" s="224">
        <f>('Anual_1947-1989 (ref1987)'!G23/'Anual_1947-1989 (ref1987)'!B23)</f>
        <v>6.4890347035308729E-2</v>
      </c>
      <c r="D22" s="224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0.84357077686567694</v>
      </c>
      <c r="J22" s="48">
        <f t="shared" si="8"/>
        <v>-0.17011147196179185</v>
      </c>
      <c r="K22" s="48">
        <f t="shared" si="9"/>
        <v>-5.137588497062571E-3</v>
      </c>
      <c r="L22" s="48">
        <f t="shared" si="10"/>
        <v>-1.2159140711980149E-3</v>
      </c>
      <c r="M22" s="48">
        <f t="shared" si="11"/>
        <v>-6.3535025682605857E-3</v>
      </c>
      <c r="N22" s="48">
        <f t="shared" si="12"/>
        <v>0.99366663825169033</v>
      </c>
      <c r="O22" s="48">
        <f t="shared" si="2"/>
        <v>102.41355054011704</v>
      </c>
      <c r="P22" s="192">
        <f t="shared" si="13"/>
        <v>-6.3333617483096738E-3</v>
      </c>
      <c r="Q22" s="48">
        <f t="shared" si="3"/>
        <v>1.0241355054011703</v>
      </c>
      <c r="R22" s="150">
        <f>'SNA 2008'!S21</f>
        <v>101.34515437415588</v>
      </c>
      <c r="S22" s="146">
        <f>'SNA 2008'!O21</f>
        <v>-7.9837419857420322E-3</v>
      </c>
      <c r="T22" s="146">
        <f t="shared" si="4"/>
        <v>-7.4824198554283017E-3</v>
      </c>
      <c r="U22" s="48">
        <f t="shared" si="5"/>
        <v>-1.1490581071186279E-3</v>
      </c>
      <c r="V22" s="230">
        <f t="shared" si="6"/>
        <v>1.3203345335350441E-6</v>
      </c>
      <c r="W22" s="48"/>
    </row>
    <row r="23" spans="1:23">
      <c r="A23" s="113"/>
      <c r="B23" s="115">
        <v>1967</v>
      </c>
      <c r="C23" s="224">
        <f>('Anual_1947-1989 (ref1987)'!G24/'Anual_1947-1989 (ref1987)'!B24)</f>
        <v>5.7231557203773722E-2</v>
      </c>
      <c r="D23" s="224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0.95797577376988197</v>
      </c>
      <c r="J23" s="48">
        <f t="shared" si="8"/>
        <v>-4.2932789671447466E-2</v>
      </c>
      <c r="K23" s="48">
        <f t="shared" si="9"/>
        <v>-1.3610992342341093E-3</v>
      </c>
      <c r="L23" s="48">
        <f t="shared" si="10"/>
        <v>2.3649000507568197E-5</v>
      </c>
      <c r="M23" s="48">
        <f t="shared" si="11"/>
        <v>-1.3374502337265412E-3</v>
      </c>
      <c r="N23" s="48">
        <f t="shared" si="12"/>
        <v>0.9986634437542381</v>
      </c>
      <c r="O23" s="48">
        <f t="shared" si="2"/>
        <v>102.276669069492</v>
      </c>
      <c r="P23" s="192">
        <f t="shared" si="13"/>
        <v>-1.3365562457618996E-3</v>
      </c>
      <c r="Q23" s="48">
        <f t="shared" si="3"/>
        <v>1.0227666906949198</v>
      </c>
      <c r="R23" s="150">
        <f>'SNA 2008'!S22</f>
        <v>101.20281151908286</v>
      </c>
      <c r="S23" s="146">
        <f>'SNA 2008'!O22</f>
        <v>-1.463525867635429E-3</v>
      </c>
      <c r="T23" s="146">
        <f t="shared" si="4"/>
        <v>-1.4045353816080075E-3</v>
      </c>
      <c r="U23" s="48">
        <f t="shared" si="5"/>
        <v>-6.797913584610793E-5</v>
      </c>
      <c r="V23" s="230">
        <f t="shared" si="6"/>
        <v>4.621162910383596E-9</v>
      </c>
      <c r="W23" s="48"/>
    </row>
    <row r="24" spans="1:23">
      <c r="A24" s="113"/>
      <c r="B24" s="115">
        <v>1968</v>
      </c>
      <c r="C24" s="224">
        <f>('Anual_1947-1989 (ref1987)'!G25/'Anual_1947-1989 (ref1987)'!B25)</f>
        <v>5.9627857707235325E-2</v>
      </c>
      <c r="D24" s="224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1.018210970017162</v>
      </c>
      <c r="J24" s="48">
        <f t="shared" si="8"/>
        <v>1.804713635966694E-2</v>
      </c>
      <c r="K24" s="48">
        <f t="shared" si="9"/>
        <v>-3.1841508460477902E-3</v>
      </c>
      <c r="L24" s="48">
        <f t="shared" si="10"/>
        <v>-1.3660985385520347E-4</v>
      </c>
      <c r="M24" s="48">
        <f t="shared" si="11"/>
        <v>-3.3207606999029935E-3</v>
      </c>
      <c r="N24" s="48">
        <f t="shared" si="12"/>
        <v>0.9966847469277188</v>
      </c>
      <c r="O24" s="48">
        <f t="shared" si="2"/>
        <v>101.93759602813668</v>
      </c>
      <c r="P24" s="192">
        <f t="shared" si="13"/>
        <v>-3.315253072281199E-3</v>
      </c>
      <c r="Q24" s="48">
        <f t="shared" si="3"/>
        <v>1.0193759602813666</v>
      </c>
      <c r="R24" s="150">
        <f>'SNA 2008'!S23</f>
        <v>100.85507875451798</v>
      </c>
      <c r="S24" s="146">
        <f>'SNA 2008'!O23</f>
        <v>-3.7727269604583835E-3</v>
      </c>
      <c r="T24" s="146">
        <f t="shared" si="4"/>
        <v>-3.4359990532408791E-3</v>
      </c>
      <c r="U24" s="48">
        <f t="shared" si="5"/>
        <v>-1.2074598095968003E-4</v>
      </c>
      <c r="V24" s="230">
        <f t="shared" si="6"/>
        <v>1.4579591917915413E-8</v>
      </c>
      <c r="W24" s="48"/>
    </row>
    <row r="25" spans="1:23">
      <c r="A25" s="113"/>
      <c r="B25" s="115">
        <v>1969</v>
      </c>
      <c r="C25" s="224">
        <f>('Anual_1947-1989 (ref1987)'!G26/'Anual_1947-1989 (ref1987)'!B26)</f>
        <v>6.7060105680317048E-2</v>
      </c>
      <c r="D25" s="224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1.0576729278772743</v>
      </c>
      <c r="J25" s="48">
        <f t="shared" si="8"/>
        <v>5.6071143748966823E-2</v>
      </c>
      <c r="K25" s="48">
        <f t="shared" si="9"/>
        <v>3.0844447973705728E-3</v>
      </c>
      <c r="L25" s="48">
        <f t="shared" si="10"/>
        <v>-6.4070725684088641E-6</v>
      </c>
      <c r="M25" s="48">
        <f t="shared" si="11"/>
        <v>3.0780377248021641E-3</v>
      </c>
      <c r="N25" s="48">
        <f t="shared" si="12"/>
        <v>1.0030827797470461</v>
      </c>
      <c r="O25" s="48">
        <f t="shared" si="2"/>
        <v>102.25184718463478</v>
      </c>
      <c r="P25" s="192">
        <f t="shared" si="13"/>
        <v>3.0827797470460716E-3</v>
      </c>
      <c r="Q25" s="48">
        <f t="shared" si="3"/>
        <v>1.0225184718463476</v>
      </c>
      <c r="R25" s="150">
        <f>'SNA 2008'!S24</f>
        <v>101.1498706190612</v>
      </c>
      <c r="S25" s="146">
        <f>'SNA 2008'!O24</f>
        <v>3.2006032384399585E-3</v>
      </c>
      <c r="T25" s="146">
        <f t="shared" si="4"/>
        <v>2.9229253319087434E-3</v>
      </c>
      <c r="U25" s="48">
        <f t="shared" si="5"/>
        <v>-1.5985441513732823E-4</v>
      </c>
      <c r="V25" s="230">
        <f t="shared" si="6"/>
        <v>2.5553434038897275E-8</v>
      </c>
      <c r="W25" s="48"/>
    </row>
    <row r="26" spans="1:23">
      <c r="A26" s="113"/>
      <c r="B26" s="115">
        <v>1970</v>
      </c>
      <c r="C26" s="224">
        <f>('Anual_1947-1989 (ref1987)'!G27/'Anual_1947-1989 (ref1987)'!B27)</f>
        <v>7.0298117189823039E-2</v>
      </c>
      <c r="D26" s="224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1.0696721862749006</v>
      </c>
      <c r="J26" s="48">
        <f t="shared" si="8"/>
        <v>6.7352233566178865E-2</v>
      </c>
      <c r="K26" s="48">
        <f t="shared" si="9"/>
        <v>6.8635842819539548E-3</v>
      </c>
      <c r="L26" s="48">
        <f t="shared" si="10"/>
        <v>-2.8283630526478509E-4</v>
      </c>
      <c r="M26" s="48">
        <f t="shared" si="11"/>
        <v>6.5807479766891702E-3</v>
      </c>
      <c r="N26" s="48">
        <f t="shared" si="12"/>
        <v>1.0066024486748142</v>
      </c>
      <c r="O26" s="48">
        <f t="shared" si="2"/>
        <v>102.92695975757628</v>
      </c>
      <c r="P26" s="192">
        <f t="shared" si="13"/>
        <v>6.6024486748141875E-3</v>
      </c>
      <c r="Q26" s="48">
        <f t="shared" si="3"/>
        <v>1.0292695975757626</v>
      </c>
      <c r="R26" s="150">
        <f>'SNA 2008'!S25</f>
        <v>101.79489954176124</v>
      </c>
      <c r="S26" s="146">
        <f>'SNA 2008'!O25</f>
        <v>7.0401665004864444E-3</v>
      </c>
      <c r="T26" s="146">
        <f t="shared" si="4"/>
        <v>6.3769624098608535E-3</v>
      </c>
      <c r="U26" s="48">
        <f t="shared" si="5"/>
        <v>-2.2548626495333401E-4</v>
      </c>
      <c r="V26" s="230">
        <f t="shared" si="6"/>
        <v>5.0844055682605148E-8</v>
      </c>
      <c r="W26" s="48"/>
    </row>
    <row r="27" spans="1:23">
      <c r="A27" s="113"/>
      <c r="B27" s="115">
        <v>1971</v>
      </c>
      <c r="C27" s="224">
        <f>('Anual_1947-1989 (ref1987)'!G28/'Anual_1947-1989 (ref1987)'!B28)</f>
        <v>6.4573173983102819E-2</v>
      </c>
      <c r="D27" s="224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0.98997358668976243</v>
      </c>
      <c r="J27" s="48">
        <f t="shared" si="8"/>
        <v>-1.0077016320773024E-2</v>
      </c>
      <c r="K27" s="48">
        <f t="shared" si="9"/>
        <v>-4.3450259051405022E-3</v>
      </c>
      <c r="L27" s="48">
        <f t="shared" si="10"/>
        <v>1.7497521449616989E-4</v>
      </c>
      <c r="M27" s="48">
        <f t="shared" si="11"/>
        <v>-4.1700506906443323E-3</v>
      </c>
      <c r="N27" s="48">
        <f t="shared" si="12"/>
        <v>0.99583863189759969</v>
      </c>
      <c r="O27" s="48">
        <f t="shared" si="2"/>
        <v>102.49864279036407</v>
      </c>
      <c r="P27" s="192">
        <f t="shared" si="13"/>
        <v>-4.1613681024001981E-3</v>
      </c>
      <c r="Q27" s="48">
        <f t="shared" si="3"/>
        <v>1.0249864279036405</v>
      </c>
      <c r="R27" s="150">
        <f>'SNA 2008'!S26</f>
        <v>101.34203321419375</v>
      </c>
      <c r="S27" s="146">
        <f>'SNA 2008'!O26</f>
        <v>-4.9534368038748333E-3</v>
      </c>
      <c r="T27" s="146">
        <f t="shared" si="4"/>
        <v>-4.4488115770643377E-3</v>
      </c>
      <c r="U27" s="48">
        <f t="shared" si="5"/>
        <v>-2.8744347466413966E-4</v>
      </c>
      <c r="V27" s="230">
        <f t="shared" si="6"/>
        <v>8.2623751126993899E-8</v>
      </c>
      <c r="W27" s="48"/>
    </row>
    <row r="28" spans="1:23">
      <c r="A28" s="113"/>
      <c r="B28" s="115">
        <v>1972</v>
      </c>
      <c r="C28" s="224">
        <f>('Anual_1947-1989 (ref1987)'!G29/'Anual_1947-1989 (ref1987)'!B29)</f>
        <v>7.2718974061046174E-2</v>
      </c>
      <c r="D28" s="224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1.0087018630210982</v>
      </c>
      <c r="J28" s="48">
        <f t="shared" si="8"/>
        <v>8.6642200295575424E-3</v>
      </c>
      <c r="K28" s="48">
        <f t="shared" si="9"/>
        <v>3.4567921549725388E-4</v>
      </c>
      <c r="L28" s="48">
        <f t="shared" si="10"/>
        <v>-1.375702381983106E-4</v>
      </c>
      <c r="M28" s="48">
        <f t="shared" si="11"/>
        <v>2.0810897729894328E-4</v>
      </c>
      <c r="N28" s="48">
        <f t="shared" si="12"/>
        <v>1.0002081306334745</v>
      </c>
      <c r="O28" s="48">
        <f t="shared" si="2"/>
        <v>102.5199758978183</v>
      </c>
      <c r="P28" s="192">
        <f t="shared" si="13"/>
        <v>2.0813063347446814E-4</v>
      </c>
      <c r="Q28" s="48">
        <f t="shared" si="3"/>
        <v>1.0251997589781827</v>
      </c>
      <c r="R28" s="150">
        <f>'SNA 2008'!S27</f>
        <v>101.2807289615109</v>
      </c>
      <c r="S28" s="146">
        <f>'SNA 2008'!O27</f>
        <v>-6.7715430297532464E-4</v>
      </c>
      <c r="T28" s="146">
        <f t="shared" si="4"/>
        <v>-6.0492424257241328E-4</v>
      </c>
      <c r="U28" s="48">
        <f t="shared" si="5"/>
        <v>-8.1305487604688143E-4</v>
      </c>
      <c r="V28" s="230">
        <f t="shared" si="6"/>
        <v>6.6105823146360973E-7</v>
      </c>
      <c r="W28" s="48"/>
    </row>
    <row r="29" spans="1:23">
      <c r="A29" s="113"/>
      <c r="B29" s="115">
        <v>1973</v>
      </c>
      <c r="C29" s="224">
        <f>('Anual_1947-1989 (ref1987)'!G30/'Anual_1947-1989 (ref1987)'!B30)</f>
        <v>7.8447270591648521E-2</v>
      </c>
      <c r="D29" s="224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1.0277985285538969</v>
      </c>
      <c r="J29" s="48">
        <f t="shared" si="8"/>
        <v>2.7419163928632341E-2</v>
      </c>
      <c r="K29" s="48">
        <f t="shared" si="9"/>
        <v>9.4452051335368967E-3</v>
      </c>
      <c r="L29" s="48">
        <f t="shared" si="10"/>
        <v>-3.1986883926195568E-4</v>
      </c>
      <c r="M29" s="48">
        <f t="shared" si="11"/>
        <v>9.1253362942749407E-3</v>
      </c>
      <c r="N29" s="48">
        <f t="shared" si="12"/>
        <v>1.0091670991121087</v>
      </c>
      <c r="O29" s="48">
        <f t="shared" si="2"/>
        <v>103.45978667784459</v>
      </c>
      <c r="P29" s="192">
        <f t="shared" si="13"/>
        <v>9.1670991121086676E-3</v>
      </c>
      <c r="Q29" s="48">
        <f t="shared" si="3"/>
        <v>1.0345978667784457</v>
      </c>
      <c r="R29" s="150">
        <f>'SNA 2008'!S28</f>
        <v>102.03551248104475</v>
      </c>
      <c r="S29" s="146">
        <f>'SNA 2008'!O28</f>
        <v>8.4933939381821588E-3</v>
      </c>
      <c r="T29" s="146">
        <f t="shared" si="4"/>
        <v>7.4523902747647419E-3</v>
      </c>
      <c r="U29" s="48">
        <f t="shared" si="5"/>
        <v>-1.7147088373439257E-3</v>
      </c>
      <c r="V29" s="230">
        <f t="shared" si="6"/>
        <v>2.9402263968653571E-6</v>
      </c>
      <c r="W29" s="48"/>
    </row>
    <row r="30" spans="1:23">
      <c r="A30" s="113"/>
      <c r="B30" s="115">
        <v>1974</v>
      </c>
      <c r="C30" s="224">
        <f>('Anual_1947-1989 (ref1987)'!G31/'Anual_1947-1989 (ref1987)'!B31)</f>
        <v>7.6729601302119338E-2</v>
      </c>
      <c r="D30" s="224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1.107535558489315</v>
      </c>
      <c r="J30" s="48">
        <f t="shared" si="8"/>
        <v>0.10213732940983011</v>
      </c>
      <c r="K30" s="48">
        <f t="shared" si="9"/>
        <v>-1.9141947865193153E-2</v>
      </c>
      <c r="L30" s="48">
        <f t="shared" si="10"/>
        <v>-5.741947571492878E-3</v>
      </c>
      <c r="M30" s="48">
        <f t="shared" si="11"/>
        <v>-2.4883895436686031E-2</v>
      </c>
      <c r="N30" s="48">
        <f t="shared" si="12"/>
        <v>0.97542315653373923</v>
      </c>
      <c r="O30" s="48">
        <f t="shared" si="2"/>
        <v>100.91707169561047</v>
      </c>
      <c r="P30" s="192">
        <f t="shared" si="13"/>
        <v>-2.4576843466260767E-2</v>
      </c>
      <c r="Q30" s="48">
        <f t="shared" si="3"/>
        <v>1.0091707169561046</v>
      </c>
      <c r="R30" s="150">
        <f>'SNA 2008'!S29</f>
        <v>99.625219030715641</v>
      </c>
      <c r="S30" s="146">
        <f>'SNA 2008'!O29</f>
        <v>-2.5548235481950066E-2</v>
      </c>
      <c r="T30" s="146">
        <f t="shared" si="4"/>
        <v>-2.3622103635504987E-2</v>
      </c>
      <c r="U30" s="48">
        <f t="shared" si="5"/>
        <v>9.5473983075577973E-4</v>
      </c>
      <c r="V30" s="230">
        <f t="shared" si="6"/>
        <v>9.1152814443157493E-7</v>
      </c>
      <c r="W30" s="48"/>
    </row>
    <row r="31" spans="1:23">
      <c r="A31" s="113"/>
      <c r="B31" s="115">
        <v>1975</v>
      </c>
      <c r="C31" s="224">
        <f>('Anual_1947-1989 (ref1987)'!G32/'Anual_1947-1989 (ref1987)'!B32)</f>
        <v>7.2179830062000003E-2</v>
      </c>
      <c r="D31" s="224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0.93704030731382648</v>
      </c>
      <c r="J31" s="48">
        <f t="shared" si="8"/>
        <v>-6.5028980258236516E-2</v>
      </c>
      <c r="K31" s="48">
        <f t="shared" si="9"/>
        <v>-4.2975010571292063E-3</v>
      </c>
      <c r="L31" s="48">
        <f t="shared" si="10"/>
        <v>2.4699445811949029E-3</v>
      </c>
      <c r="M31" s="48">
        <f t="shared" si="11"/>
        <v>-1.8275564759343034E-3</v>
      </c>
      <c r="N31" s="48">
        <f t="shared" si="12"/>
        <v>0.99817411248853827</v>
      </c>
      <c r="O31" s="48">
        <f t="shared" si="2"/>
        <v>100.73280847470816</v>
      </c>
      <c r="P31" s="192">
        <f t="shared" si="13"/>
        <v>-1.8258875114618434E-3</v>
      </c>
      <c r="Q31" s="48">
        <f t="shared" si="3"/>
        <v>1.0073280847470816</v>
      </c>
      <c r="R31" s="150">
        <f>'SNA 2008'!S30</f>
        <v>99.337966163488971</v>
      </c>
      <c r="S31" s="146">
        <f>'SNA 2008'!O30</f>
        <v>-3.0323066568820334E-3</v>
      </c>
      <c r="T31" s="146">
        <f t="shared" si="4"/>
        <v>-2.8833348626124966E-3</v>
      </c>
      <c r="U31" s="48">
        <f t="shared" si="5"/>
        <v>-1.0574473511506532E-3</v>
      </c>
      <c r="V31" s="230">
        <f t="shared" si="6"/>
        <v>1.1181949004555329E-6</v>
      </c>
      <c r="W31" s="48"/>
    </row>
    <row r="32" spans="1:23">
      <c r="A32" s="113"/>
      <c r="B32" s="115">
        <v>1976</v>
      </c>
      <c r="C32" s="224">
        <f>('Anual_1947-1989 (ref1987)'!G33/'Anual_1947-1989 (ref1987)'!B33)</f>
        <v>7.0131939587136941E-2</v>
      </c>
      <c r="D32" s="224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1.0368342441174039</v>
      </c>
      <c r="J32" s="48">
        <f t="shared" si="8"/>
        <v>3.6172074733058411E-2</v>
      </c>
      <c r="K32" s="48">
        <f t="shared" si="9"/>
        <v>8.941647784297152E-3</v>
      </c>
      <c r="L32" s="48">
        <f t="shared" si="10"/>
        <v>-8.6423104840196942E-4</v>
      </c>
      <c r="M32" s="48">
        <f t="shared" si="11"/>
        <v>8.0774167358951821E-3</v>
      </c>
      <c r="N32" s="48">
        <f t="shared" si="12"/>
        <v>1.0081101270788337</v>
      </c>
      <c r="O32" s="48">
        <f t="shared" si="2"/>
        <v>101.54976435244586</v>
      </c>
      <c r="P32" s="192">
        <f t="shared" si="13"/>
        <v>8.1101270788337398E-3</v>
      </c>
      <c r="Q32" s="48">
        <f t="shared" si="3"/>
        <v>1.0154976435244587</v>
      </c>
      <c r="R32" s="150">
        <f>'SNA 2008'!S31</f>
        <v>100.19840059701733</v>
      </c>
      <c r="S32" s="146">
        <f>'SNA 2008'!O31</f>
        <v>9.550128159216742E-3</v>
      </c>
      <c r="T32" s="146">
        <f t="shared" si="4"/>
        <v>8.6616876382616947E-3</v>
      </c>
      <c r="U32" s="48">
        <f t="shared" si="5"/>
        <v>5.515605594279549E-4</v>
      </c>
      <c r="V32" s="230">
        <f t="shared" si="6"/>
        <v>3.0421905071647854E-7</v>
      </c>
      <c r="W32" s="48"/>
    </row>
    <row r="33" spans="1:24">
      <c r="A33" s="113"/>
      <c r="B33" s="115">
        <v>1977</v>
      </c>
      <c r="C33" s="224">
        <f>('Anual_1947-1989 (ref1987)'!G34/'Anual_1947-1989 (ref1987)'!B34)</f>
        <v>7.2452708524399737E-2</v>
      </c>
      <c r="D33" s="224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1.0629794092505223</v>
      </c>
      <c r="J33" s="48">
        <f t="shared" si="8"/>
        <v>6.1075728758770438E-2</v>
      </c>
      <c r="K33" s="48">
        <f t="shared" si="9"/>
        <v>1.1699093456863133E-2</v>
      </c>
      <c r="L33" s="48">
        <f t="shared" si="10"/>
        <v>-4.0595018189148866E-4</v>
      </c>
      <c r="M33" s="48">
        <f t="shared" si="11"/>
        <v>1.1293143274971645E-2</v>
      </c>
      <c r="N33" s="48">
        <f t="shared" si="12"/>
        <v>1.0113571515420676</v>
      </c>
      <c r="O33" s="48">
        <f t="shared" si="2"/>
        <v>102.70308041525784</v>
      </c>
      <c r="P33" s="192">
        <f t="shared" si="13"/>
        <v>1.1357151542067623E-2</v>
      </c>
      <c r="Q33" s="48">
        <f t="shared" si="3"/>
        <v>1.0270308041525786</v>
      </c>
      <c r="R33" s="150">
        <f>'SNA 2008'!S32</f>
        <v>101.27267703865539</v>
      </c>
      <c r="S33" s="146">
        <f>'SNA 2008'!O32</f>
        <v>1.1250526544617445E-2</v>
      </c>
      <c r="T33" s="146">
        <f t="shared" si="4"/>
        <v>1.0721492910437114E-2</v>
      </c>
      <c r="U33" s="48">
        <f t="shared" si="5"/>
        <v>-6.3565863163050906E-4</v>
      </c>
      <c r="V33" s="230">
        <f t="shared" si="6"/>
        <v>4.0406189596637123E-7</v>
      </c>
      <c r="W33" s="48"/>
    </row>
    <row r="34" spans="1:24">
      <c r="A34" s="113"/>
      <c r="B34" s="115">
        <v>1978</v>
      </c>
      <c r="C34" s="224">
        <f>('Anual_1947-1989 (ref1987)'!G35/'Anual_1947-1989 (ref1987)'!B35)</f>
        <v>6.6929654136610089E-2</v>
      </c>
      <c r="D34" s="224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0.92063938452692451</v>
      </c>
      <c r="J34" s="48">
        <f t="shared" si="8"/>
        <v>-8.2686867146588239E-2</v>
      </c>
      <c r="K34" s="48">
        <f t="shared" si="9"/>
        <v>-1.0719188468494041E-2</v>
      </c>
      <c r="L34" s="48">
        <f t="shared" si="10"/>
        <v>9.8556875206213439E-4</v>
      </c>
      <c r="M34" s="48">
        <f t="shared" si="11"/>
        <v>-9.7336197164319075E-3</v>
      </c>
      <c r="N34" s="48">
        <f t="shared" si="12"/>
        <v>0.99031359863395141</v>
      </c>
      <c r="O34" s="48">
        <f t="shared" si="2"/>
        <v>101.70825715682609</v>
      </c>
      <c r="P34" s="192">
        <f t="shared" si="13"/>
        <v>-9.6864013660485915E-3</v>
      </c>
      <c r="Q34" s="48">
        <f t="shared" si="3"/>
        <v>1.0170825715682612</v>
      </c>
      <c r="R34" s="150">
        <f>'SNA 2008'!S33</f>
        <v>100.19793045694259</v>
      </c>
      <c r="S34" s="146">
        <f>'SNA 2008'!O33</f>
        <v>-1.1139829816209978E-2</v>
      </c>
      <c r="T34" s="146">
        <f t="shared" si="4"/>
        <v>-1.0612404185806001E-2</v>
      </c>
      <c r="U34" s="48">
        <f t="shared" si="5"/>
        <v>-9.2600281975740995E-4</v>
      </c>
      <c r="V34" s="230">
        <f t="shared" si="6"/>
        <v>8.5748122219867424E-7</v>
      </c>
      <c r="W34" s="48"/>
    </row>
    <row r="35" spans="1:24">
      <c r="A35" s="113"/>
      <c r="B35" s="115">
        <v>1979</v>
      </c>
      <c r="C35" s="224">
        <f>('Anual_1947-1989 (ref1987)'!G36/'Anual_1947-1989 (ref1987)'!B36)</f>
        <v>7.2407634768658552E-2</v>
      </c>
      <c r="D35" s="224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1.1034972134223004</v>
      </c>
      <c r="J35" s="48">
        <f t="shared" si="8"/>
        <v>9.8484421493795035E-2</v>
      </c>
      <c r="K35" s="48">
        <f t="shared" si="9"/>
        <v>-6.7898123553457642E-3</v>
      </c>
      <c r="L35" s="48">
        <f t="shared" si="10"/>
        <v>-2.0537178688430861E-3</v>
      </c>
      <c r="M35" s="48">
        <f t="shared" si="11"/>
        <v>-8.8435302241888503E-3</v>
      </c>
      <c r="N35" s="48">
        <f t="shared" si="12"/>
        <v>0.99119545877111992</v>
      </c>
      <c r="O35" s="48">
        <f t="shared" si="2"/>
        <v>100.81276261337128</v>
      </c>
      <c r="P35" s="192">
        <f t="shared" si="13"/>
        <v>-8.8045412288800806E-3</v>
      </c>
      <c r="Q35" s="48">
        <f t="shared" si="3"/>
        <v>1.0081276261337131</v>
      </c>
      <c r="R35" s="150">
        <f>'SNA 2008'!S34</f>
        <v>99.632727873451472</v>
      </c>
      <c r="S35" s="146">
        <f>'SNA 2008'!O34</f>
        <v>-6.0221582340249658E-3</v>
      </c>
      <c r="T35" s="146">
        <f t="shared" si="4"/>
        <v>-5.6408608532487747E-3</v>
      </c>
      <c r="U35" s="48">
        <f t="shared" si="5"/>
        <v>3.1636803756313059E-3</v>
      </c>
      <c r="V35" s="230">
        <f t="shared" si="6"/>
        <v>1.0008873519154641E-5</v>
      </c>
      <c r="W35" s="48"/>
    </row>
    <row r="36" spans="1:24">
      <c r="A36" s="113"/>
      <c r="B36" s="115">
        <v>1980</v>
      </c>
      <c r="C36" s="224">
        <f>('Anual_1947-1989 (ref1987)'!G37/'Anual_1947-1989 (ref1987)'!B37)</f>
        <v>8.9624031584755945E-2</v>
      </c>
      <c r="D36" s="224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1.2044083496128026</v>
      </c>
      <c r="J36" s="48">
        <f t="shared" si="8"/>
        <v>0.18598845019257931</v>
      </c>
      <c r="K36" s="48">
        <f t="shared" si="9"/>
        <v>-2.171513331548806E-2</v>
      </c>
      <c r="L36" s="48">
        <f t="shared" si="10"/>
        <v>-4.1486714459538004E-3</v>
      </c>
      <c r="M36" s="48">
        <f t="shared" si="11"/>
        <v>-2.5863804761441862E-2</v>
      </c>
      <c r="N36" s="48">
        <f t="shared" si="12"/>
        <v>0.97446779844566489</v>
      </c>
      <c r="O36" s="48">
        <f t="shared" si="2"/>
        <v>98.238790839077339</v>
      </c>
      <c r="P36" s="192">
        <f t="shared" si="13"/>
        <v>-2.553220155433511E-2</v>
      </c>
      <c r="Q36" s="48">
        <f t="shared" si="3"/>
        <v>0.98238790839077372</v>
      </c>
      <c r="R36" s="150">
        <f>'SNA 2008'!S35</f>
        <v>97.396210822233783</v>
      </c>
      <c r="S36" s="146">
        <f>'SNA 2008'!O35</f>
        <v>-2.451279486226432E-2</v>
      </c>
      <c r="T36" s="146">
        <f t="shared" si="4"/>
        <v>-2.2447614342732902E-2</v>
      </c>
      <c r="U36" s="48">
        <f t="shared" si="5"/>
        <v>3.0845872116022077E-3</v>
      </c>
      <c r="V36" s="230">
        <f t="shared" si="6"/>
        <v>9.5146782659798824E-6</v>
      </c>
      <c r="W36" s="48"/>
    </row>
    <row r="37" spans="1:24">
      <c r="A37" s="113"/>
      <c r="B37" s="115">
        <v>1981</v>
      </c>
      <c r="C37" s="224">
        <f>('Anual_1947-1989 (ref1987)'!G38/'Anual_1947-1989 (ref1987)'!B38)</f>
        <v>9.6228364440925265E-2</v>
      </c>
      <c r="D37" s="224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0.89143680077687193</v>
      </c>
      <c r="J37" s="48">
        <f t="shared" si="8"/>
        <v>-0.11492073507586663</v>
      </c>
      <c r="K37" s="48">
        <f t="shared" si="9"/>
        <v>-1.2425693283400086E-2</v>
      </c>
      <c r="L37" s="48">
        <f t="shared" si="10"/>
        <v>4.4502509607661448E-4</v>
      </c>
      <c r="M37" s="48">
        <f t="shared" si="11"/>
        <v>-1.1980668187323473E-2</v>
      </c>
      <c r="N37" s="48">
        <f t="shared" si="12"/>
        <v>0.98809081426382628</v>
      </c>
      <c r="O37" s="48">
        <f t="shared" si="2"/>
        <v>97.068846832477647</v>
      </c>
      <c r="P37" s="192">
        <f t="shared" si="13"/>
        <v>-1.1909185736173722E-2</v>
      </c>
      <c r="Q37" s="48">
        <f t="shared" si="3"/>
        <v>0.97068846832477673</v>
      </c>
      <c r="R37" s="150">
        <f>'SNA 2008'!S36</f>
        <v>96.097016341952852</v>
      </c>
      <c r="S37" s="146">
        <f>'SNA 2008'!O36</f>
        <v>-1.2772352274971976E-2</v>
      </c>
      <c r="T37" s="146">
        <f t="shared" si="4"/>
        <v>-1.3339271305453537E-2</v>
      </c>
      <c r="U37" s="48">
        <f t="shared" si="5"/>
        <v>-1.4300855692798153E-3</v>
      </c>
      <c r="V37" s="230">
        <f t="shared" si="6"/>
        <v>2.0451447354623736E-6</v>
      </c>
      <c r="W37" s="48"/>
    </row>
    <row r="38" spans="1:24">
      <c r="A38" s="113"/>
      <c r="B38" s="115">
        <v>1982</v>
      </c>
      <c r="C38" s="224">
        <f>('Anual_1947-1989 (ref1987)'!G39/'Anual_1947-1989 (ref1987)'!B39)</f>
        <v>7.9004586579844618E-2</v>
      </c>
      <c r="D38" s="224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0.92233425097788568</v>
      </c>
      <c r="J38" s="48">
        <f t="shared" si="8"/>
        <v>-8.0847592947423622E-2</v>
      </c>
      <c r="K38" s="48">
        <f t="shared" si="9"/>
        <v>-2.3311758415079389E-3</v>
      </c>
      <c r="L38" s="48">
        <f t="shared" si="10"/>
        <v>5.5801952695796932E-4</v>
      </c>
      <c r="M38" s="48">
        <f t="shared" si="11"/>
        <v>-1.7731563145499695E-3</v>
      </c>
      <c r="N38" s="48">
        <f t="shared" si="12"/>
        <v>0.99822841479836111</v>
      </c>
      <c r="O38" s="48">
        <f t="shared" si="2"/>
        <v>96.896881099889072</v>
      </c>
      <c r="P38" s="192">
        <f t="shared" si="13"/>
        <v>-1.7715852016388922E-3</v>
      </c>
      <c r="Q38" s="48">
        <f t="shared" si="3"/>
        <v>0.96896881099889098</v>
      </c>
      <c r="R38" s="150">
        <f>'SNA 2008'!S37</f>
        <v>95.911685361722022</v>
      </c>
      <c r="S38" s="146">
        <f>'SNA 2008'!O37</f>
        <v>-1.9445892752985028E-3</v>
      </c>
      <c r="T38" s="146">
        <f t="shared" si="4"/>
        <v>-1.9285820443305512E-3</v>
      </c>
      <c r="U38" s="48">
        <f t="shared" si="5"/>
        <v>-1.5699684269165903E-4</v>
      </c>
      <c r="V38" s="230">
        <f t="shared" si="6"/>
        <v>2.4648008615149531E-8</v>
      </c>
      <c r="W38" s="48"/>
    </row>
    <row r="39" spans="1:24">
      <c r="A39" s="113"/>
      <c r="B39" s="115">
        <v>1983</v>
      </c>
      <c r="C39" s="224">
        <f>('Anual_1947-1989 (ref1987)'!G40/'Anual_1947-1989 (ref1987)'!B40)</f>
        <v>0.12243759810069144</v>
      </c>
      <c r="D39" s="224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1.3340488412569058</v>
      </c>
      <c r="J39" s="48">
        <f t="shared" si="8"/>
        <v>0.28821855945956693</v>
      </c>
      <c r="K39" s="48">
        <f t="shared" si="9"/>
        <v>-1.1624486251923549E-3</v>
      </c>
      <c r="L39" s="48">
        <f t="shared" si="10"/>
        <v>7.4566766564329173E-3</v>
      </c>
      <c r="M39" s="48">
        <f t="shared" si="11"/>
        <v>6.2942280312405629E-3</v>
      </c>
      <c r="N39" s="48">
        <f t="shared" si="12"/>
        <v>1.0063140783100348</v>
      </c>
      <c r="O39" s="48">
        <f t="shared" si="2"/>
        <v>97.508695595151906</v>
      </c>
      <c r="P39" s="192">
        <f t="shared" si="13"/>
        <v>6.3140783100348319E-3</v>
      </c>
      <c r="Q39" s="48">
        <f t="shared" si="3"/>
        <v>0.97508695595151929</v>
      </c>
      <c r="R39" s="150">
        <f>'SNA 2008'!S38</f>
        <v>96.024178173348957</v>
      </c>
      <c r="S39" s="146">
        <f>'SNA 2008'!O38</f>
        <v>1.1385137466245476E-3</v>
      </c>
      <c r="T39" s="146">
        <f t="shared" si="4"/>
        <v>1.1728791043832398E-3</v>
      </c>
      <c r="U39" s="48">
        <f t="shared" si="5"/>
        <v>-5.1411992056515921E-3</v>
      </c>
      <c r="V39" s="230">
        <f t="shared" si="6"/>
        <v>2.643192927219256E-5</v>
      </c>
      <c r="W39" s="48"/>
    </row>
    <row r="40" spans="1:24">
      <c r="A40" s="113"/>
      <c r="B40" s="115">
        <v>1984</v>
      </c>
      <c r="C40" s="224">
        <f>('Anual_1947-1989 (ref1987)'!G41/'Anual_1947-1989 (ref1987)'!B41)</f>
        <v>0.15035384506617777</v>
      </c>
      <c r="D40" s="224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1.0778310636266291</v>
      </c>
      <c r="J40" s="48">
        <f t="shared" si="8"/>
        <v>7.495074742929321E-2</v>
      </c>
      <c r="K40" s="48">
        <f t="shared" si="9"/>
        <v>6.9085496264541307E-3</v>
      </c>
      <c r="L40" s="48">
        <f t="shared" si="10"/>
        <v>4.677554162208517E-3</v>
      </c>
      <c r="M40" s="48">
        <f t="shared" si="11"/>
        <v>1.1586103788662648E-2</v>
      </c>
      <c r="N40" s="48">
        <f t="shared" si="12"/>
        <v>1.011653482657247</v>
      </c>
      <c r="O40" s="48">
        <f t="shared" si="2"/>
        <v>98.64501148820078</v>
      </c>
      <c r="P40" s="192">
        <f t="shared" si="13"/>
        <v>1.1653482657246972E-2</v>
      </c>
      <c r="Q40" s="48">
        <f t="shared" si="3"/>
        <v>0.98645011488200807</v>
      </c>
      <c r="R40" s="150">
        <f>'SNA 2008'!S39</f>
        <v>96.880508290146281</v>
      </c>
      <c r="S40" s="146">
        <f>'SNA 2008'!O39</f>
        <v>9.3994237729899677E-3</v>
      </c>
      <c r="T40" s="146">
        <f t="shared" si="4"/>
        <v>8.9178593671630502E-3</v>
      </c>
      <c r="U40" s="48">
        <f t="shared" si="5"/>
        <v>-2.7356232900839217E-3</v>
      </c>
      <c r="V40" s="230">
        <f t="shared" si="6"/>
        <v>7.48363478524958E-6</v>
      </c>
      <c r="W40" s="48"/>
    </row>
    <row r="41" spans="1:24">
      <c r="A41" s="113"/>
      <c r="B41" s="115">
        <v>1985</v>
      </c>
      <c r="C41" s="224">
        <f>('Anual_1947-1989 (ref1987)'!G42/'Anual_1947-1989 (ref1987)'!B42)</f>
        <v>0.12948580675401197</v>
      </c>
      <c r="D41" s="224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0.90540785850727701</v>
      </c>
      <c r="J41" s="48">
        <f t="shared" si="8"/>
        <v>-9.9369764420777107E-2</v>
      </c>
      <c r="K41" s="48">
        <f t="shared" si="9"/>
        <v>-4.2808800084248753E-3</v>
      </c>
      <c r="L41" s="48">
        <f t="shared" si="10"/>
        <v>-5.4130940872397105E-3</v>
      </c>
      <c r="M41" s="48">
        <f t="shared" si="11"/>
        <v>-9.6939740956645849E-3</v>
      </c>
      <c r="N41" s="48">
        <f t="shared" si="12"/>
        <v>0.99035286100960906</v>
      </c>
      <c r="O41" s="48">
        <f t="shared" si="2"/>
        <v>97.693369351665396</v>
      </c>
      <c r="P41" s="192">
        <f t="shared" si="13"/>
        <v>-9.6471389903909355E-3</v>
      </c>
      <c r="Q41" s="48">
        <f t="shared" si="3"/>
        <v>0.97693369351665427</v>
      </c>
      <c r="R41" s="150">
        <f>'SNA 2008'!S40</f>
        <v>95.935182938246456</v>
      </c>
      <c r="S41" s="146">
        <f>'SNA 2008'!O40</f>
        <v>-1.0523617289151632E-2</v>
      </c>
      <c r="T41" s="146">
        <f t="shared" si="4"/>
        <v>-9.7576423636082099E-3</v>
      </c>
      <c r="U41" s="48">
        <f t="shared" si="5"/>
        <v>-1.1050337321727444E-4</v>
      </c>
      <c r="V41" s="230">
        <f t="shared" si="6"/>
        <v>1.2210995492396246E-8</v>
      </c>
      <c r="W41" s="48"/>
    </row>
    <row r="42" spans="1:24">
      <c r="A42" s="113"/>
      <c r="B42" s="115">
        <v>1986</v>
      </c>
      <c r="C42" s="224">
        <f>('Anual_1947-1989 (ref1987)'!G43/'Anual_1947-1989 (ref1987)'!B43)</f>
        <v>9.2173003191722919E-2</v>
      </c>
      <c r="D42" s="224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0.82556811833940769</v>
      </c>
      <c r="J42" s="48">
        <f t="shared" si="8"/>
        <v>-0.19168350135293091</v>
      </c>
      <c r="K42" s="48">
        <f t="shared" si="9"/>
        <v>1.9002192453665377E-2</v>
      </c>
      <c r="L42" s="48">
        <f t="shared" si="10"/>
        <v>-4.9337846453984526E-3</v>
      </c>
      <c r="M42" s="48">
        <f t="shared" si="11"/>
        <v>1.4068407808266924E-2</v>
      </c>
      <c r="N42" s="48">
        <f t="shared" si="12"/>
        <v>1.0141678335642912</v>
      </c>
      <c r="O42" s="48">
        <f t="shared" si="2"/>
        <v>99.077472748974614</v>
      </c>
      <c r="P42" s="192">
        <f t="shared" si="13"/>
        <v>1.4167833564291188E-2</v>
      </c>
      <c r="Q42" s="48">
        <f t="shared" si="3"/>
        <v>0.99077472748974649</v>
      </c>
      <c r="R42" s="150">
        <f>'SNA 2008'!S41</f>
        <v>98.884529710298764</v>
      </c>
      <c r="S42" s="146">
        <f>'SNA 2008'!O41</f>
        <v>3.304577891220295E-2</v>
      </c>
      <c r="T42" s="146">
        <f t="shared" si="4"/>
        <v>3.0743119278261011E-2</v>
      </c>
      <c r="U42" s="48">
        <f t="shared" si="5"/>
        <v>1.6575285713969823E-2</v>
      </c>
      <c r="V42" s="230">
        <f t="shared" si="6"/>
        <v>2.7474009649973208E-4</v>
      </c>
      <c r="W42" s="48"/>
    </row>
    <row r="43" spans="1:24">
      <c r="A43" s="113"/>
      <c r="B43" s="115">
        <v>1987</v>
      </c>
      <c r="C43" s="224">
        <f>('Anual_1947-1989 (ref1987)'!G44/'Anual_1947-1989 (ref1987)'!B44)</f>
        <v>9.8284524863357078E-2</v>
      </c>
      <c r="D43" s="224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0.98649731047763256</v>
      </c>
      <c r="J43" s="48">
        <f t="shared" si="8"/>
        <v>-1.3594679850976094E-2</v>
      </c>
      <c r="K43" s="48">
        <f t="shared" si="9"/>
        <v>-9.3404827700444074E-3</v>
      </c>
      <c r="L43" s="48">
        <f t="shared" si="10"/>
        <v>-4.6147616014721954E-4</v>
      </c>
      <c r="M43" s="48">
        <f t="shared" si="11"/>
        <v>-9.8019589301916264E-3</v>
      </c>
      <c r="N43" s="48">
        <f t="shared" si="12"/>
        <v>0.99024592369369768</v>
      </c>
      <c r="O43" s="48">
        <f t="shared" si="2"/>
        <v>98.111063519545525</v>
      </c>
      <c r="P43" s="192">
        <f t="shared" si="13"/>
        <v>-9.7540763063023173E-3</v>
      </c>
      <c r="Q43" s="48">
        <f t="shared" si="3"/>
        <v>0.9811106351954556</v>
      </c>
      <c r="R43" s="150">
        <f>'SNA 2008'!S42</f>
        <v>96.513448250990066</v>
      </c>
      <c r="S43" s="146">
        <f>'SNA 2008'!O42</f>
        <v>-2.482471870993419E-2</v>
      </c>
      <c r="T43" s="146">
        <f t="shared" si="4"/>
        <v>-2.3978285240929376E-2</v>
      </c>
      <c r="U43" s="48">
        <f t="shared" si="5"/>
        <v>-1.4224208934627058E-2</v>
      </c>
      <c r="V43" s="230">
        <f t="shared" si="6"/>
        <v>2.0232811981592424E-4</v>
      </c>
      <c r="W43" s="48"/>
    </row>
    <row r="44" spans="1:24">
      <c r="A44" s="113"/>
      <c r="B44" s="115">
        <v>1988</v>
      </c>
      <c r="C44" s="224">
        <f>('Anual_1947-1989 (ref1987)'!G45/'Anual_1947-1989 (ref1987)'!B45)</f>
        <v>0.1166736189573731</v>
      </c>
      <c r="D44" s="224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0.99034319500726498</v>
      </c>
      <c r="J44" s="48">
        <f t="shared" si="8"/>
        <v>-9.7037343032590744E-3</v>
      </c>
      <c r="K44" s="48">
        <f t="shared" si="9"/>
        <v>6.7839423657920792E-3</v>
      </c>
      <c r="L44" s="48">
        <f t="shared" si="10"/>
        <v>-5.4025485602599813E-4</v>
      </c>
      <c r="M44" s="48">
        <f t="shared" si="11"/>
        <v>6.2436875097660813E-3</v>
      </c>
      <c r="N44" s="48">
        <f t="shared" si="12"/>
        <v>1.0062632199569648</v>
      </c>
      <c r="O44" s="48">
        <f t="shared" si="2"/>
        <v>98.725554690580182</v>
      </c>
      <c r="P44" s="192">
        <f t="shared" si="13"/>
        <v>6.2632199569647717E-3</v>
      </c>
      <c r="Q44" s="48">
        <f t="shared" si="3"/>
        <v>0.98725554690580219</v>
      </c>
      <c r="R44" s="150">
        <f>'SNA 2008'!S43</f>
        <v>95.250283242363807</v>
      </c>
      <c r="S44" s="146">
        <f>'SNA 2008'!O43</f>
        <v>-1.3080116113332596E-2</v>
      </c>
      <c r="T44" s="146">
        <f t="shared" si="4"/>
        <v>-1.3087968894669566E-2</v>
      </c>
      <c r="U44" s="48">
        <f t="shared" si="5"/>
        <v>-1.9351188851634338E-2</v>
      </c>
      <c r="V44" s="230">
        <f t="shared" si="6"/>
        <v>3.7446850997161711E-4</v>
      </c>
      <c r="W44" s="48"/>
    </row>
    <row r="45" spans="1:24" s="130" customFormat="1" ht="15.75" thickBot="1">
      <c r="A45" s="113"/>
      <c r="B45" s="132">
        <v>1989</v>
      </c>
      <c r="C45" s="251">
        <f>('Anual_1947-1989 (ref1987)'!G46/'Anual_1947-1989 (ref1987)'!B46)</f>
        <v>8.9296096718890161E-2</v>
      </c>
      <c r="D45" s="251">
        <f>('Anual_1947-1989 (ref1987)'!H46/'Anual_1947-1989 (ref1987)'!B46)</f>
        <v>5.4612700194984466E-2</v>
      </c>
      <c r="E45" s="81">
        <f t="shared" si="0"/>
        <v>7.195439845693731E-2</v>
      </c>
      <c r="F45" s="81">
        <f t="shared" si="1"/>
        <v>3.4683396523905695E-2</v>
      </c>
      <c r="G45" s="81">
        <f>('Anual_1947-1989 (ref1987)'!AP46)</f>
        <v>0.95366387405000119</v>
      </c>
      <c r="H45" s="81">
        <f t="shared" si="7"/>
        <v>-4.7444002898725385E-2</v>
      </c>
      <c r="I45" s="81">
        <f>('Anual_1947-1989 (ref1987)'!AN46)</f>
        <v>0.79507268529110797</v>
      </c>
      <c r="J45" s="81">
        <f t="shared" si="8"/>
        <v>-0.22932174046796405</v>
      </c>
      <c r="K45" s="81">
        <f t="shared" si="9"/>
        <v>-3.4138046889669749E-3</v>
      </c>
      <c r="L45" s="81">
        <f t="shared" si="10"/>
        <v>-7.9536568562025879E-3</v>
      </c>
      <c r="M45" s="81">
        <f t="shared" si="11"/>
        <v>-1.1367461545169563E-2</v>
      </c>
      <c r="N45" s="81">
        <f t="shared" si="12"/>
        <v>0.98869690392429499</v>
      </c>
      <c r="O45" s="81">
        <f t="shared" si="2"/>
        <v>97.609650260785287</v>
      </c>
      <c r="P45" s="252">
        <f t="shared" si="13"/>
        <v>-1.130309607570501E-2</v>
      </c>
      <c r="Q45" s="81">
        <f t="shared" si="3"/>
        <v>0.97609650260785319</v>
      </c>
      <c r="R45" s="253">
        <f>'SNA 2008'!S44</f>
        <v>93.240257376931694</v>
      </c>
      <c r="S45" s="151">
        <f>'SNA 2008'!O44</f>
        <v>-2.1769412249448727E-2</v>
      </c>
      <c r="T45" s="151">
        <f t="shared" si="4"/>
        <v>-2.1102571005669479E-2</v>
      </c>
      <c r="U45" s="81">
        <f t="shared" si="5"/>
        <v>-9.799474929964469E-3</v>
      </c>
      <c r="V45" s="254">
        <f t="shared" si="6"/>
        <v>9.6029708903002135E-5</v>
      </c>
      <c r="W45" s="48"/>
      <c r="X45" s="219"/>
    </row>
    <row r="46" spans="1:24" s="112" customFormat="1">
      <c r="A46" s="154" t="s">
        <v>81</v>
      </c>
      <c r="B46" s="116">
        <v>1990</v>
      </c>
      <c r="C46" s="224">
        <f>('Anual_1947-1989 (ref1987)'!G47/'Anual_1947-1989 (ref1987)'!B47)</f>
        <v>8.1972380588481705E-2</v>
      </c>
      <c r="D46" s="224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0.86425023943624268</v>
      </c>
      <c r="J46" s="48">
        <f t="shared" si="8"/>
        <v>-0.14589292313532415</v>
      </c>
      <c r="K46" s="48">
        <f t="shared" si="9"/>
        <v>-7.6594455449473676E-3</v>
      </c>
      <c r="L46" s="48">
        <f t="shared" si="10"/>
        <v>-1.80742818070212E-3</v>
      </c>
      <c r="M46" s="48">
        <f t="shared" si="11"/>
        <v>-9.4668737256494873E-3</v>
      </c>
      <c r="N46" s="48">
        <f t="shared" si="12"/>
        <v>0.99057779605123875</v>
      </c>
      <c r="O46" s="48">
        <f t="shared" si="2"/>
        <v>96.689952228660914</v>
      </c>
      <c r="P46" s="192">
        <f t="shared" si="13"/>
        <v>-9.4222039487612541E-3</v>
      </c>
      <c r="Q46" s="48">
        <f t="shared" si="3"/>
        <v>0.96689952228660947</v>
      </c>
      <c r="R46" s="150">
        <f>'SNA 2008'!S45</f>
        <v>92.97006082854503</v>
      </c>
      <c r="S46" s="146">
        <f>'SNA 2008'!O45</f>
        <v>-2.7717962798735618E-3</v>
      </c>
      <c r="T46" s="146">
        <f t="shared" si="4"/>
        <v>-2.8978528801606451E-3</v>
      </c>
      <c r="U46" s="48">
        <f t="shared" si="5"/>
        <v>6.524351068600609E-3</v>
      </c>
      <c r="V46" s="230">
        <f t="shared" si="6"/>
        <v>4.2567156866349907E-5</v>
      </c>
      <c r="W46" s="48"/>
      <c r="X46" s="27"/>
    </row>
    <row r="47" spans="1:24">
      <c r="A47" s="112"/>
      <c r="B47" s="116">
        <v>1991</v>
      </c>
      <c r="C47" s="37">
        <f>'Anual_1900-2000 (ref1985e2000)'!G5/'Anual_1900-2000 (ref1985e2000)'!B5</f>
        <v>8.677605337920824E-2</v>
      </c>
      <c r="D47" s="50">
        <f>'Anual_1900-2000 (ref1985e2000)'!H5/'Anual_1900-2000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'Anual_1900-2000 (ref1985e2000)'!R21</f>
        <v>1.0864480313311555</v>
      </c>
      <c r="H47" s="48">
        <f t="shared" si="7"/>
        <v>8.291368830592788E-2</v>
      </c>
      <c r="I47" s="48">
        <f>'Anual_1900-2000 (ref1985e2000)'!N21</f>
        <v>1.0856922812260335</v>
      </c>
      <c r="J47" s="48">
        <f t="shared" si="8"/>
        <v>8.2217830739776454E-2</v>
      </c>
      <c r="K47" s="48">
        <f t="shared" si="9"/>
        <v>6.8785719077187838E-3</v>
      </c>
      <c r="L47" s="48">
        <f t="shared" si="10"/>
        <v>6.2739148822851993E-4</v>
      </c>
      <c r="M47" s="48">
        <f t="shared" si="11"/>
        <v>7.5059633959473036E-3</v>
      </c>
      <c r="N47" s="48">
        <f t="shared" si="12"/>
        <v>1.0075342037520063</v>
      </c>
      <c r="O47" s="48">
        <f t="shared" si="2"/>
        <v>97.418434029523397</v>
      </c>
      <c r="P47" s="192">
        <f t="shared" si="13"/>
        <v>7.5342037520063077E-3</v>
      </c>
      <c r="Q47" s="48">
        <f t="shared" si="3"/>
        <v>0.97418434029523437</v>
      </c>
      <c r="R47" s="150">
        <f>'SNA 2008'!S46</f>
        <v>93.619201968116556</v>
      </c>
      <c r="S47" s="146">
        <f>'SNA 2008'!O46</f>
        <v>7.0542809429343656E-3</v>
      </c>
      <c r="T47" s="146">
        <f t="shared" si="4"/>
        <v>6.9822600285125436E-3</v>
      </c>
      <c r="U47" s="48">
        <f t="shared" si="5"/>
        <v>-5.5194372349376408E-4</v>
      </c>
      <c r="V47" s="230">
        <f t="shared" si="6"/>
        <v>3.0464187390416069E-7</v>
      </c>
      <c r="W47" s="230">
        <f>AVERAGE(V47:V72)</f>
        <v>7.3385734892474266E-7</v>
      </c>
      <c r="X47" s="231">
        <f>SQRT(W47)</f>
        <v>8.5665474312860877E-4</v>
      </c>
    </row>
    <row r="48" spans="1:24">
      <c r="A48" s="112"/>
      <c r="B48" s="116">
        <v>1992</v>
      </c>
      <c r="C48" s="37">
        <f>'Anual_1900-2000 (ref1985e2000)'!G6/'Anual_1900-2000 (ref1985e2000)'!B6</f>
        <v>0.10868313400759154</v>
      </c>
      <c r="D48" s="50">
        <f>'Anual_1900-2000 (ref1985e2000)'!H6/'Anual_1900-2000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'Anual_1900-2000 (ref1985e2000)'!R22</f>
        <v>1.0602849922713657</v>
      </c>
      <c r="H48" s="48">
        <f t="shared" si="7"/>
        <v>5.8537732620796583E-2</v>
      </c>
      <c r="I48" s="48">
        <f>'Anual_1900-2000 (ref1985e2000)'!N22</f>
        <v>1.0447797204470035</v>
      </c>
      <c r="J48" s="48">
        <f t="shared" si="8"/>
        <v>4.3806069366013528E-2</v>
      </c>
      <c r="K48" s="48">
        <f t="shared" si="9"/>
        <v>5.6352438649527594E-3</v>
      </c>
      <c r="L48" s="48">
        <f t="shared" si="10"/>
        <v>1.0878160903559984E-3</v>
      </c>
      <c r="M48" s="48">
        <f t="shared" si="11"/>
        <v>6.7230599553087574E-3</v>
      </c>
      <c r="N48" s="48">
        <f t="shared" si="12"/>
        <v>1.0067457104546604</v>
      </c>
      <c r="O48" s="48">
        <f t="shared" si="2"/>
        <v>98.075590578432994</v>
      </c>
      <c r="P48" s="192">
        <f t="shared" si="13"/>
        <v>6.7457104546604363E-3</v>
      </c>
      <c r="Q48" s="48">
        <f t="shared" si="3"/>
        <v>0.98075590578433036</v>
      </c>
      <c r="R48" s="150">
        <f>'SNA 2008'!S47</f>
        <v>94.226840586846777</v>
      </c>
      <c r="S48" s="146">
        <f>'SNA 2008'!O47</f>
        <v>6.4552528212467042E-3</v>
      </c>
      <c r="T48" s="146">
        <f t="shared" si="4"/>
        <v>6.4905340566474568E-3</v>
      </c>
      <c r="U48" s="48">
        <f t="shared" si="5"/>
        <v>-2.5517639801297953E-4</v>
      </c>
      <c r="V48" s="230">
        <f t="shared" si="6"/>
        <v>6.5114994102878546E-8</v>
      </c>
      <c r="W48" s="48"/>
    </row>
    <row r="49" spans="1:23">
      <c r="A49" s="112"/>
      <c r="B49" s="116">
        <v>1993</v>
      </c>
      <c r="C49" s="37">
        <f>'Anual_1900-2000 (ref1985e2000)'!G7/'Anual_1900-2000 (ref1985e2000)'!B7</f>
        <v>0.10503271539985592</v>
      </c>
      <c r="D49" s="50">
        <f>'Anual_1900-2000 (ref1985e2000)'!H7/'Anual_1900-2000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'Anual_1900-2000 (ref1985e2000)'!R23</f>
        <v>1.0112655133811181</v>
      </c>
      <c r="H49" s="48">
        <f t="shared" si="7"/>
        <v>1.120253007004577E-2</v>
      </c>
      <c r="I49" s="48">
        <f>'Anual_1900-2000 (ref1985e2000)'!N23</f>
        <v>0.90257621875796723</v>
      </c>
      <c r="J49" s="48">
        <f t="shared" si="8"/>
        <v>-0.10250213942363272</v>
      </c>
      <c r="K49" s="48">
        <f t="shared" si="9"/>
        <v>1.0978098686702639E-3</v>
      </c>
      <c r="L49" s="48">
        <f t="shared" si="10"/>
        <v>-1.4424335729687769E-3</v>
      </c>
      <c r="M49" s="48">
        <f t="shared" si="11"/>
        <v>-3.4462370429851302E-4</v>
      </c>
      <c r="N49" s="48">
        <f t="shared" si="12"/>
        <v>0.99965543567162929</v>
      </c>
      <c r="O49" s="48">
        <f t="shared" si="2"/>
        <v>98.041797228435769</v>
      </c>
      <c r="P49" s="192">
        <f t="shared" si="13"/>
        <v>-3.4456432837082218E-4</v>
      </c>
      <c r="Q49" s="48">
        <f t="shared" si="3"/>
        <v>0.98041797228435823</v>
      </c>
      <c r="R49" s="150">
        <f>'SNA 2008'!S48</f>
        <v>94.198309533983306</v>
      </c>
      <c r="S49" s="146">
        <f>'SNA 2008'!O48</f>
        <v>-3.1770289998234169E-4</v>
      </c>
      <c r="T49" s="146">
        <f t="shared" si="4"/>
        <v>-3.0279114407083529E-4</v>
      </c>
      <c r="U49" s="48">
        <f t="shared" si="5"/>
        <v>4.1773184299986887E-5</v>
      </c>
      <c r="V49" s="230">
        <f t="shared" si="6"/>
        <v>1.744998926560671E-9</v>
      </c>
      <c r="W49" s="48"/>
    </row>
    <row r="50" spans="1:23">
      <c r="A50" s="112"/>
      <c r="B50" s="134">
        <v>1994</v>
      </c>
      <c r="C50" s="37">
        <f>'Anual_1900-2000 (ref1985e2000)'!G8/'Anual_1900-2000 (ref1985e2000)'!B8</f>
        <v>9.5130764270200396E-2</v>
      </c>
      <c r="D50" s="50">
        <f>'Anual_1900-2000 (ref1985e2000)'!H8/'Anual_1900-2000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'Anual_1900-2000 (ref1985e2000)'!R24</f>
        <v>1.0405090985638821</v>
      </c>
      <c r="H50" s="48">
        <f t="shared" si="7"/>
        <v>3.9710111228391562E-2</v>
      </c>
      <c r="I50" s="48">
        <f>'Anual_1900-2000 (ref1985e2000)'!N24</f>
        <v>0.90706287317240264</v>
      </c>
      <c r="J50" s="48">
        <f t="shared" si="8"/>
        <v>-9.7543511344043973E-2</v>
      </c>
      <c r="K50" s="48">
        <f t="shared" si="9"/>
        <v>3.7078839433335813E-3</v>
      </c>
      <c r="L50" s="48">
        <f t="shared" si="10"/>
        <v>-3.4276112733174662E-4</v>
      </c>
      <c r="M50" s="48">
        <f t="shared" si="11"/>
        <v>3.3651228160018346E-3</v>
      </c>
      <c r="N50" s="48">
        <f t="shared" si="12"/>
        <v>1.0033707911982692</v>
      </c>
      <c r="O50" s="48">
        <f t="shared" si="2"/>
        <v>98.372275655595871</v>
      </c>
      <c r="P50" s="192">
        <f t="shared" si="13"/>
        <v>3.3707911982692185E-3</v>
      </c>
      <c r="Q50" s="48">
        <f t="shared" si="3"/>
        <v>0.98372275655595931</v>
      </c>
      <c r="R50" s="150">
        <f>'SNA 2008'!S49</f>
        <v>94.550724796427488</v>
      </c>
      <c r="S50" s="146">
        <f>'SNA 2008'!O49</f>
        <v>3.9601738272740938E-3</v>
      </c>
      <c r="T50" s="146">
        <f t="shared" si="4"/>
        <v>3.7412058049410835E-3</v>
      </c>
      <c r="U50" s="48">
        <f t="shared" si="5"/>
        <v>3.7041460667186499E-4</v>
      </c>
      <c r="V50" s="230">
        <f t="shared" si="6"/>
        <v>1.3720698083587244E-7</v>
      </c>
      <c r="W50" s="48"/>
    </row>
    <row r="51" spans="1:23">
      <c r="A51" s="155" t="s">
        <v>82</v>
      </c>
      <c r="B51" s="117">
        <v>1995</v>
      </c>
      <c r="C51" s="37">
        <f>'Anual_1900-2000 (ref1985e2000)'!G9/'Anual_1900-2000 (ref1985e2000)'!B9</f>
        <v>7.724746253516665E-2</v>
      </c>
      <c r="D51" s="50">
        <f>'Anual_1900-2000 (ref1985e2000)'!H9/'Anual_1900-2000 (ref1985e2000)'!B9</f>
        <v>9.4885266034837157E-2</v>
      </c>
      <c r="E51" s="80">
        <f t="shared" si="0"/>
        <v>8.6066364285001903E-2</v>
      </c>
      <c r="F51" s="80">
        <f t="shared" si="1"/>
        <v>-1.7637803499670507E-2</v>
      </c>
      <c r="G51" s="48">
        <f>'Anual_1900-2000 (ref1985e2000)'!R25</f>
        <v>1.0458738978519095</v>
      </c>
      <c r="H51" s="80">
        <f t="shared" si="7"/>
        <v>4.4852801828274946E-2</v>
      </c>
      <c r="I51" s="48">
        <f>'Anual_1900-2000 (ref1985e2000)'!N25</f>
        <v>0.85119399139384067</v>
      </c>
      <c r="J51" s="80">
        <f t="shared" si="8"/>
        <v>-0.16111521940247181</v>
      </c>
      <c r="K51" s="48">
        <f t="shared" si="9"/>
        <v>3.8603175813553109E-3</v>
      </c>
      <c r="L51" s="48">
        <f t="shared" si="10"/>
        <v>2.8417185806270989E-3</v>
      </c>
      <c r="M51" s="80">
        <f t="shared" si="11"/>
        <v>6.7020361619824099E-3</v>
      </c>
      <c r="N51" s="80">
        <f t="shared" si="12"/>
        <v>1.0067245450634008</v>
      </c>
      <c r="O51" s="48">
        <f t="shared" si="2"/>
        <v>99.033784456231217</v>
      </c>
      <c r="P51" s="192">
        <f t="shared" si="13"/>
        <v>6.7245450634008108E-3</v>
      </c>
      <c r="Q51" s="48">
        <f t="shared" si="3"/>
        <v>0.99033784456231277</v>
      </c>
      <c r="R51" s="150">
        <f>'SNA 2008'!S50</f>
        <v>95.277138398347944</v>
      </c>
      <c r="S51" s="146">
        <f>'SNA 2008'!O50</f>
        <v>8.0072978289948971E-3</v>
      </c>
      <c r="T51" s="146">
        <f t="shared" si="4"/>
        <v>7.6827925273388331E-3</v>
      </c>
      <c r="U51" s="48">
        <f t="shared" si="5"/>
        <v>9.5824746393802229E-4</v>
      </c>
      <c r="V51" s="230">
        <f t="shared" si="6"/>
        <v>9.1823820214365132E-7</v>
      </c>
      <c r="W51" s="48"/>
    </row>
    <row r="52" spans="1:23" ht="15.75" thickBot="1">
      <c r="B52" s="133">
        <v>1996</v>
      </c>
      <c r="C52" s="43">
        <f>'Anual_1900-2000 (ref1985e2000)'!G10/'Anual_1900-2000 (ref1985e2000)'!B10</f>
        <v>6.9881954735120308E-2</v>
      </c>
      <c r="D52" s="225">
        <f>'Anual_1900-2000 (ref1985e2000)'!H10/'Anual_1900-2000 (ref1985e2000)'!B10</f>
        <v>8.898673144291494E-2</v>
      </c>
      <c r="E52" s="81">
        <f t="shared" si="0"/>
        <v>7.9434343089017617E-2</v>
      </c>
      <c r="F52" s="81">
        <f t="shared" si="1"/>
        <v>-1.9104776707794632E-2</v>
      </c>
      <c r="G52" s="81">
        <f>'Anual_1900-2000 (ref1985e2000)'!R26</f>
        <v>1.0101813129872743</v>
      </c>
      <c r="H52" s="81">
        <f t="shared" si="7"/>
        <v>1.0129832550956825E-2</v>
      </c>
      <c r="I52" s="81">
        <f>'Anual_1900-2000 (ref1985e2000)'!N26</f>
        <v>0.92049825088490445</v>
      </c>
      <c r="J52" s="81">
        <f t="shared" si="8"/>
        <v>-8.2840178490164063E-2</v>
      </c>
      <c r="K52" s="81">
        <f t="shared" si="9"/>
        <v>8.0465659428700302E-4</v>
      </c>
      <c r="L52" s="81">
        <f t="shared" si="10"/>
        <v>1.5826431124884362E-3</v>
      </c>
      <c r="M52" s="81">
        <f t="shared" si="11"/>
        <v>2.3872997067754392E-3</v>
      </c>
      <c r="N52" s="81">
        <f t="shared" si="12"/>
        <v>1.0023901515756908</v>
      </c>
      <c r="O52" s="81">
        <f t="shared" si="2"/>
        <v>99.270490212195895</v>
      </c>
      <c r="P52" s="252">
        <f t="shared" si="13"/>
        <v>2.3901515756907799E-3</v>
      </c>
      <c r="Q52" s="81">
        <f t="shared" si="3"/>
        <v>0.99270490212195961</v>
      </c>
      <c r="R52" s="253">
        <f>'SNA 2008'!S51</f>
        <v>95.518271204187997</v>
      </c>
      <c r="S52" s="151">
        <f>'SNA 2008'!O51</f>
        <v>2.5981420296463664E-3</v>
      </c>
      <c r="T52" s="151">
        <f t="shared" si="4"/>
        <v>2.5308569284678839E-3</v>
      </c>
      <c r="U52" s="81">
        <f t="shared" si="5"/>
        <v>1.4070535277710405E-4</v>
      </c>
      <c r="V52" s="254">
        <f t="shared" si="6"/>
        <v>1.9797996300129305E-8</v>
      </c>
      <c r="W52" s="48"/>
    </row>
    <row r="53" spans="1:23">
      <c r="A53" s="156" t="s">
        <v>80</v>
      </c>
      <c r="B53" s="118">
        <v>1997</v>
      </c>
      <c r="C53" s="37">
        <f>'Trimestral_1996-2018 (ref2010)'!F5/'Trimestral_1996-2018 (ref2010)'!B5</f>
        <v>6.9836495772864715E-2</v>
      </c>
      <c r="D53" s="37">
        <f>'Trimestral_1996-2018 (ref2010)'!G5/'Trimestral_1996-2018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'Trimestral_1996-2018 (ref2010)'!R33</f>
        <v>0.99435027299070466</v>
      </c>
      <c r="H53" s="48">
        <f t="shared" si="7"/>
        <v>-5.6657470847982835E-3</v>
      </c>
      <c r="I53" s="48">
        <f>'Trimestral_1996-2018 (ref2010)'!N33</f>
        <v>0.96772105640562156</v>
      </c>
      <c r="J53" s="48">
        <f t="shared" si="8"/>
        <v>-3.2811398103259941E-2</v>
      </c>
      <c r="K53" s="48">
        <f t="shared" si="9"/>
        <v>-4.6958304655379297E-4</v>
      </c>
      <c r="L53" s="48">
        <f t="shared" si="10"/>
        <v>8.5601988194280651E-4</v>
      </c>
      <c r="M53" s="48">
        <f t="shared" si="11"/>
        <v>3.8643683538901354E-4</v>
      </c>
      <c r="N53" s="48">
        <f t="shared" si="12"/>
        <v>1.0003865115117219</v>
      </c>
      <c r="O53" s="48">
        <f t="shared" si="2"/>
        <v>99.308859399437182</v>
      </c>
      <c r="P53" s="192">
        <f t="shared" si="13"/>
        <v>3.8651151172186538E-4</v>
      </c>
      <c r="Q53" s="48">
        <f t="shared" si="3"/>
        <v>0.99308859399437244</v>
      </c>
      <c r="R53" s="150">
        <f>'SNA 2008'!S52</f>
        <v>95.554999650342111</v>
      </c>
      <c r="S53" s="146">
        <f>'SNA 2008'!O52</f>
        <v>3.9757126940309639E-4</v>
      </c>
      <c r="T53" s="146">
        <f t="shared" si="4"/>
        <v>3.8451749273815672E-4</v>
      </c>
      <c r="U53" s="48">
        <f t="shared" si="5"/>
        <v>-1.9940189837086564E-6</v>
      </c>
      <c r="V53" s="230">
        <f t="shared" si="6"/>
        <v>3.9761117073905032E-12</v>
      </c>
      <c r="W53" s="48"/>
    </row>
    <row r="54" spans="1:23">
      <c r="B54" s="118">
        <v>1998</v>
      </c>
      <c r="C54" s="37">
        <f>'Trimestral_1996-2018 (ref2010)'!F6/'Trimestral_1996-2018 (ref2010)'!B6</f>
        <v>7.0305003346416484E-2</v>
      </c>
      <c r="D54" s="37">
        <f>'Trimestral_1996-2018 (ref2010)'!G6/'Trimestral_1996-2018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'Trimestral_1996-2018 (ref2010)'!R34</f>
        <v>0.97787081881831961</v>
      </c>
      <c r="H54" s="48">
        <f t="shared" si="7"/>
        <v>-2.2377704769421386E-2</v>
      </c>
      <c r="I54" s="48">
        <f>'Trimestral_1996-2018 (ref2010)'!N34</f>
        <v>0.98306536633515984</v>
      </c>
      <c r="J54" s="48">
        <f t="shared" si="8"/>
        <v>-1.7079664265356294E-2</v>
      </c>
      <c r="K54" s="48">
        <f t="shared" si="9"/>
        <v>-1.8392890017523836E-3</v>
      </c>
      <c r="L54" s="48">
        <f t="shared" si="10"/>
        <v>4.0608340905013145E-4</v>
      </c>
      <c r="M54" s="48">
        <f t="shared" si="11"/>
        <v>-1.4332055927022522E-3</v>
      </c>
      <c r="N54" s="48">
        <f t="shared" si="12"/>
        <v>0.9985678209559562</v>
      </c>
      <c r="O54" s="48">
        <f t="shared" si="2"/>
        <v>99.166631332117419</v>
      </c>
      <c r="P54" s="192">
        <f t="shared" si="13"/>
        <v>-1.432179044043802E-3</v>
      </c>
      <c r="Q54" s="48">
        <f t="shared" si="3"/>
        <v>0.99166631332117472</v>
      </c>
      <c r="R54" s="150">
        <f>'SNA 2008'!S53</f>
        <v>95.414152659879633</v>
      </c>
      <c r="S54" s="146">
        <f>'SNA 2008'!O53</f>
        <v>-1.478972232738629E-3</v>
      </c>
      <c r="T54" s="146">
        <f t="shared" si="4"/>
        <v>-1.4739887078423219E-3</v>
      </c>
      <c r="U54" s="48">
        <f t="shared" si="5"/>
        <v>-4.1809663798519914E-5</v>
      </c>
      <c r="V54" s="230">
        <f t="shared" si="6"/>
        <v>1.7480479869452666E-9</v>
      </c>
      <c r="W54" s="48"/>
    </row>
    <row r="55" spans="1:23">
      <c r="B55" s="118">
        <v>1999</v>
      </c>
      <c r="C55" s="37">
        <f>'Trimestral_1996-2018 (ref2010)'!F7/'Trimestral_1996-2018 (ref2010)'!B7</f>
        <v>9.5648982595650175E-2</v>
      </c>
      <c r="D55" s="37">
        <f>'Trimestral_1996-2018 (ref2010)'!G7/'Trimestral_1996-2018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'Trimestral_1996-2018 (ref2010)'!R35</f>
        <v>0.90047143396234353</v>
      </c>
      <c r="H55" s="48">
        <f t="shared" si="7"/>
        <v>-0.10483683728756765</v>
      </c>
      <c r="I55" s="48">
        <f>'Trimestral_1996-2018 (ref2010)'!N35</f>
        <v>1.3591393493172315</v>
      </c>
      <c r="J55" s="48">
        <f t="shared" si="8"/>
        <v>0.30685166804127351</v>
      </c>
      <c r="K55" s="48">
        <f t="shared" si="9"/>
        <v>-1.0998519862814551E-2</v>
      </c>
      <c r="L55" s="48">
        <f t="shared" si="10"/>
        <v>-5.684028104448448E-3</v>
      </c>
      <c r="M55" s="48">
        <f t="shared" si="11"/>
        <v>-1.6682547967262998E-2</v>
      </c>
      <c r="N55" s="48">
        <f t="shared" si="12"/>
        <v>0.98345583513985424</v>
      </c>
      <c r="O55" s="48">
        <f t="shared" si="2"/>
        <v>97.526002234733568</v>
      </c>
      <c r="P55" s="192">
        <f t="shared" si="13"/>
        <v>-1.654416486014576E-2</v>
      </c>
      <c r="Q55" s="48">
        <f t="shared" si="3"/>
        <v>0.97526002234733622</v>
      </c>
      <c r="R55" s="150">
        <f>'SNA 2008'!S54</f>
        <v>94.179637716603011</v>
      </c>
      <c r="S55" s="146">
        <f>'SNA 2008'!O54</f>
        <v>-1.2999032825703805E-2</v>
      </c>
      <c r="T55" s="146">
        <f t="shared" si="4"/>
        <v>-1.2938488776159551E-2</v>
      </c>
      <c r="U55" s="48">
        <f t="shared" si="5"/>
        <v>3.605676083986209E-3</v>
      </c>
      <c r="V55" s="230">
        <f t="shared" si="6"/>
        <v>1.3000900022630123E-5</v>
      </c>
      <c r="W55" s="48"/>
    </row>
    <row r="56" spans="1:23" ht="15.75" thickBot="1">
      <c r="B56" s="135">
        <v>2000</v>
      </c>
      <c r="C56" s="43">
        <f>'Trimestral_1996-2018 (ref2010)'!F8/'Trimestral_1996-2018 (ref2010)'!B8</f>
        <v>0.10188048005849121</v>
      </c>
      <c r="D56" s="43">
        <f>'Trimestral_1996-2018 (ref2010)'!G8/'Trimestral_1996-2018 (ref2010)'!B8</f>
        <v>0.12451713353126401</v>
      </c>
      <c r="E56" s="81">
        <f t="shared" si="0"/>
        <v>0.11319880679487761</v>
      </c>
      <c r="F56" s="81">
        <f t="shared" si="1"/>
        <v>-2.26366534727728E-2</v>
      </c>
      <c r="G56" s="81">
        <f>'Trimestral_1996-2018 (ref2010)'!R36</f>
        <v>0.95881711569433592</v>
      </c>
      <c r="H56" s="81">
        <f t="shared" si="7"/>
        <v>-4.20549254190185E-2</v>
      </c>
      <c r="I56" s="81">
        <f>'Trimestral_1996-2018 (ref2010)'!N36</f>
        <v>0.99427662260467908</v>
      </c>
      <c r="J56" s="81">
        <f t="shared" si="8"/>
        <v>-5.7398186828666624E-3</v>
      </c>
      <c r="K56" s="81">
        <f t="shared" si="9"/>
        <v>-4.7605673772804624E-3</v>
      </c>
      <c r="L56" s="81">
        <f t="shared" si="10"/>
        <v>1.2993028652059983E-4</v>
      </c>
      <c r="M56" s="81">
        <f t="shared" si="11"/>
        <v>-4.6306370907598622E-3</v>
      </c>
      <c r="N56" s="81">
        <f t="shared" si="12"/>
        <v>0.99538006777934296</v>
      </c>
      <c r="O56" s="81">
        <f t="shared" si="2"/>
        <v>97.075438714657452</v>
      </c>
      <c r="P56" s="252">
        <f t="shared" si="13"/>
        <v>-4.6199322206570415E-3</v>
      </c>
      <c r="Q56" s="81">
        <f t="shared" si="3"/>
        <v>0.97075438714657503</v>
      </c>
      <c r="R56" s="253">
        <f>'SNA 2008'!S55</f>
        <v>93.746580711344976</v>
      </c>
      <c r="S56" s="151">
        <f>'SNA 2008'!O55</f>
        <v>-4.7999688538964413E-3</v>
      </c>
      <c r="T56" s="151">
        <f t="shared" si="4"/>
        <v>-4.5982020716744954E-3</v>
      </c>
      <c r="U56" s="81">
        <f t="shared" si="5"/>
        <v>2.1730148982546105E-5</v>
      </c>
      <c r="V56" s="254">
        <f t="shared" si="6"/>
        <v>4.7219937480364954E-10</v>
      </c>
      <c r="W56" s="48"/>
    </row>
    <row r="57" spans="1:23">
      <c r="A57" s="157" t="s">
        <v>84</v>
      </c>
      <c r="B57" s="119">
        <v>2001</v>
      </c>
      <c r="C57" s="37">
        <f>'Anual_2000-2017 (ref2010)'!H5/'Anual_2000-2017 (ref2010)'!B5</f>
        <v>0.1237171067238706</v>
      </c>
      <c r="D57" s="37">
        <f>-('Anual_2000-2017 (ref2010)'!I5/'Anual_2000-2017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'Anual_2000-2017 (ref2010)'!K28</f>
        <v>0.98210605030275633</v>
      </c>
      <c r="H57" s="48">
        <f t="shared" si="7"/>
        <v>-1.8055982260298597E-2</v>
      </c>
      <c r="I57" s="48">
        <f>'Anual_2000-2017 (ref2010)'!H28</f>
        <v>1.1320652035547827</v>
      </c>
      <c r="J57" s="48">
        <f t="shared" si="8"/>
        <v>0.12404357843556911</v>
      </c>
      <c r="K57" s="48">
        <f t="shared" si="9"/>
        <v>-2.4318054228435857E-3</v>
      </c>
      <c r="L57" s="48">
        <f t="shared" si="10"/>
        <v>-2.7201065790953645E-3</v>
      </c>
      <c r="M57" s="48">
        <f t="shared" si="11"/>
        <v>-5.1519120019389505E-3</v>
      </c>
      <c r="N57" s="48">
        <f t="shared" si="12"/>
        <v>0.99486133633551155</v>
      </c>
      <c r="O57" s="48">
        <f t="shared" si="2"/>
        <v>96.576600685020168</v>
      </c>
      <c r="P57" s="192">
        <f t="shared" si="13"/>
        <v>-5.138663664488452E-3</v>
      </c>
      <c r="Q57" s="48">
        <f t="shared" si="3"/>
        <v>0.9657660068502022</v>
      </c>
      <c r="R57" s="150">
        <f>'SNA 2008'!S56</f>
        <v>93.307520371188716</v>
      </c>
      <c r="S57" s="146">
        <f>'SNA 2008'!O56</f>
        <v>-4.7485766484454128E-3</v>
      </c>
      <c r="T57" s="146">
        <f t="shared" si="4"/>
        <v>-4.6834811128543263E-3</v>
      </c>
      <c r="U57" s="48">
        <f t="shared" si="5"/>
        <v>4.5518255163412569E-4</v>
      </c>
      <c r="V57" s="230">
        <f t="shared" si="6"/>
        <v>2.071911553121535E-7</v>
      </c>
      <c r="W57" s="48"/>
    </row>
    <row r="58" spans="1:23">
      <c r="B58" s="119">
        <v>2002</v>
      </c>
      <c r="C58" s="37">
        <f>'Anual_2000-2017 (ref2010)'!H6/'Anual_2000-2017 (ref2010)'!B6</f>
        <v>0.14230590274115704</v>
      </c>
      <c r="D58" s="37">
        <f>-('Anual_2000-2017 (ref2010)'!I6/'Anual_2000-2017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'Anual_2000-2017 (ref2010)'!K29</f>
        <v>1.0188503787534173</v>
      </c>
      <c r="H58" s="48">
        <f t="shared" si="7"/>
        <v>1.8674912010744522E-2</v>
      </c>
      <c r="I58" s="48">
        <f>'Anual_2000-2017 (ref2010)'!H29</f>
        <v>1.1063989526491069</v>
      </c>
      <c r="J58" s="48">
        <f t="shared" si="8"/>
        <v>0.10111055473845044</v>
      </c>
      <c r="K58" s="48">
        <f t="shared" si="9"/>
        <v>2.5788519723520791E-3</v>
      </c>
      <c r="L58" s="48">
        <f t="shared" si="10"/>
        <v>8.5218315283778416E-4</v>
      </c>
      <c r="M58" s="48">
        <f t="shared" si="11"/>
        <v>3.4310351251898635E-3</v>
      </c>
      <c r="N58" s="48">
        <f t="shared" si="12"/>
        <v>1.0034369278636752</v>
      </c>
      <c r="O58" s="48">
        <f t="shared" si="2"/>
        <v>96.908527494893548</v>
      </c>
      <c r="P58" s="192">
        <f t="shared" si="13"/>
        <v>3.436927863675221E-3</v>
      </c>
      <c r="Q58" s="48">
        <f t="shared" si="3"/>
        <v>0.96908527494893604</v>
      </c>
      <c r="R58" s="150">
        <f>'SNA 2008'!S57</f>
        <v>93.601529365895715</v>
      </c>
      <c r="S58" s="146">
        <f>'SNA 2008'!O57</f>
        <v>3.2471814277212907E-3</v>
      </c>
      <c r="T58" s="146">
        <f t="shared" si="4"/>
        <v>3.1509678270025265E-3</v>
      </c>
      <c r="U58" s="48">
        <f t="shared" si="5"/>
        <v>-2.8596003667269443E-4</v>
      </c>
      <c r="V58" s="230">
        <f t="shared" si="6"/>
        <v>8.1773142573848741E-8</v>
      </c>
      <c r="W58" s="48"/>
    </row>
    <row r="59" spans="1:23">
      <c r="B59" s="119">
        <v>2003</v>
      </c>
      <c r="C59" s="37">
        <f>'Anual_2000-2017 (ref2010)'!H7/'Anual_2000-2017 (ref2010)'!B7</f>
        <v>0.15180783705745879</v>
      </c>
      <c r="D59" s="37">
        <f>-('Anual_2000-2017 (ref2010)'!I7/'Anual_2000-2017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'Anual_2000-2017 (ref2010)'!K30</f>
        <v>0.98786492040016904</v>
      </c>
      <c r="H59" s="48">
        <f t="shared" si="7"/>
        <v>-1.2209310824077472E-2</v>
      </c>
      <c r="I59" s="48">
        <f>'Anual_2000-2017 (ref2010)'!H30</f>
        <v>0.97556975824810943</v>
      </c>
      <c r="J59" s="48">
        <f t="shared" si="8"/>
        <v>-2.4733611226491932E-2</v>
      </c>
      <c r="K59" s="48">
        <f t="shared" si="9"/>
        <v>-1.7178735188725549E-3</v>
      </c>
      <c r="L59" s="48">
        <f t="shared" si="10"/>
        <v>-5.4937869116060965E-4</v>
      </c>
      <c r="M59" s="48">
        <f t="shared" si="11"/>
        <v>-2.2672522100331645E-3</v>
      </c>
      <c r="N59" s="48">
        <f t="shared" si="12"/>
        <v>0.99773531606491639</v>
      </c>
      <c r="O59" s="48">
        <f t="shared" si="2"/>
        <v>96.689060309503247</v>
      </c>
      <c r="P59" s="192">
        <f t="shared" si="13"/>
        <v>-2.2646839350837222E-3</v>
      </c>
      <c r="Q59" s="48">
        <f t="shared" si="3"/>
        <v>0.96689060309503305</v>
      </c>
      <c r="R59" s="150">
        <f>'SNA 2008'!S58</f>
        <v>93.385104078518637</v>
      </c>
      <c r="S59" s="146">
        <f>'SNA 2008'!O58</f>
        <v>-2.3385764239010065E-3</v>
      </c>
      <c r="T59" s="146">
        <f t="shared" si="4"/>
        <v>-2.3121981963676319E-3</v>
      </c>
      <c r="U59" s="48">
        <f t="shared" si="5"/>
        <v>-4.7514261283909676E-5</v>
      </c>
      <c r="V59" s="230">
        <f t="shared" si="6"/>
        <v>2.2576050253556381E-9</v>
      </c>
      <c r="W59" s="48"/>
    </row>
    <row r="60" spans="1:23">
      <c r="B60" s="119">
        <v>2004</v>
      </c>
      <c r="C60" s="37">
        <f>'Anual_2000-2017 (ref2010)'!H8/'Anual_2000-2017 (ref2010)'!B8</f>
        <v>0.16545761513897567</v>
      </c>
      <c r="D60" s="37">
        <f>-('Anual_2000-2017 (ref2010)'!I8/'Anual_2000-2017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'Anual_2000-2017 (ref2010)'!K31</f>
        <v>1.0369520539142594</v>
      </c>
      <c r="H60" s="48">
        <f t="shared" si="7"/>
        <v>3.6285692801703233E-2</v>
      </c>
      <c r="I60" s="48">
        <f>'Anual_2000-2017 (ref2010)'!H31</f>
        <v>0.99402071017522675</v>
      </c>
      <c r="J60" s="48">
        <f t="shared" si="8"/>
        <v>-5.9972373562676758E-3</v>
      </c>
      <c r="K60" s="48">
        <f t="shared" si="9"/>
        <v>5.3844797619667303E-3</v>
      </c>
      <c r="L60" s="48">
        <f t="shared" si="10"/>
        <v>-2.0470193634189646E-4</v>
      </c>
      <c r="M60" s="48">
        <f t="shared" si="11"/>
        <v>5.1797778256248341E-3</v>
      </c>
      <c r="N60" s="48">
        <f t="shared" si="12"/>
        <v>1.005193216067136</v>
      </c>
      <c r="O60" s="48">
        <f t="shared" si="2"/>
        <v>97.191187491018837</v>
      </c>
      <c r="P60" s="192">
        <f t="shared" si="13"/>
        <v>5.193216067135964E-3</v>
      </c>
      <c r="Q60" s="48">
        <f t="shared" si="3"/>
        <v>0.97191187491018893</v>
      </c>
      <c r="R60" s="150">
        <f>'SNA 2008'!S59</f>
        <v>93.873829769138013</v>
      </c>
      <c r="S60" s="146">
        <f>'SNA 2008'!O59</f>
        <v>5.5348882744266081E-3</v>
      </c>
      <c r="T60" s="146">
        <f t="shared" si="4"/>
        <v>5.2334437643122289E-3</v>
      </c>
      <c r="U60" s="48">
        <f t="shared" si="5"/>
        <v>4.0227697176264954E-5</v>
      </c>
      <c r="V60" s="230">
        <f t="shared" si="6"/>
        <v>1.6182676201052753E-9</v>
      </c>
      <c r="W60" s="48"/>
    </row>
    <row r="61" spans="1:23">
      <c r="B61" s="119">
        <v>2005</v>
      </c>
      <c r="C61" s="37">
        <f>'Anual_2000-2017 (ref2010)'!H9/'Anual_2000-2017 (ref2010)'!B9</f>
        <v>0.15243829265981768</v>
      </c>
      <c r="D61" s="37">
        <f>-('Anual_2000-2017 (ref2010)'!I9/'Anual_2000-2017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'Anual_2000-2017 (ref2010)'!K32</f>
        <v>1.0012916881104064</v>
      </c>
      <c r="H61" s="48">
        <f t="shared" si="7"/>
        <v>1.2908545989997237E-3</v>
      </c>
      <c r="I61" s="48">
        <f>'Anual_2000-2017 (ref2010)'!H32</f>
        <v>0.86210812510175994</v>
      </c>
      <c r="J61" s="48">
        <f t="shared" si="8"/>
        <v>-0.14837458103192119</v>
      </c>
      <c r="K61" s="48">
        <f t="shared" si="9"/>
        <v>1.7482557082833705E-4</v>
      </c>
      <c r="L61" s="48">
        <f t="shared" si="10"/>
        <v>-5.0460167092532668E-3</v>
      </c>
      <c r="M61" s="48">
        <f t="shared" si="11"/>
        <v>-4.8711911384249299E-3</v>
      </c>
      <c r="N61" s="48">
        <f t="shared" si="12"/>
        <v>0.99514065387222017</v>
      </c>
      <c r="O61" s="48">
        <f t="shared" si="2"/>
        <v>96.718901870430031</v>
      </c>
      <c r="P61" s="192">
        <f t="shared" si="13"/>
        <v>-4.8593461277798289E-3</v>
      </c>
      <c r="Q61" s="48">
        <f t="shared" si="3"/>
        <v>0.96718901870430085</v>
      </c>
      <c r="R61" s="150">
        <f>'SNA 2008'!S60</f>
        <v>93.38479144061202</v>
      </c>
      <c r="S61" s="146">
        <f>'SNA 2008'!O60</f>
        <v>-5.3763437891174437E-3</v>
      </c>
      <c r="T61" s="146">
        <f t="shared" si="4"/>
        <v>-5.2095278282421331E-3</v>
      </c>
      <c r="U61" s="48">
        <f t="shared" si="5"/>
        <v>-3.5018170046230424E-4</v>
      </c>
      <c r="V61" s="230">
        <f t="shared" si="6"/>
        <v>1.2262722333867098E-7</v>
      </c>
      <c r="W61" s="48"/>
    </row>
    <row r="62" spans="1:23">
      <c r="B62" s="119">
        <v>2006</v>
      </c>
      <c r="C62" s="37">
        <f>'Anual_2000-2017 (ref2010)'!H10/'Anual_2000-2017 (ref2010)'!B10</f>
        <v>0.14374316302427639</v>
      </c>
      <c r="D62" s="37">
        <f>-('Anual_2000-2017 (ref2010)'!I10/'Anual_2000-2017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'Anual_2000-2017 (ref2010)'!K33</f>
        <v>1.0751550437489548</v>
      </c>
      <c r="H62" s="48">
        <f t="shared" si="7"/>
        <v>7.2464877923163057E-2</v>
      </c>
      <c r="I62" s="48">
        <f>'Anual_2000-2017 (ref2010)'!H33</f>
        <v>0.90876162793216453</v>
      </c>
      <c r="J62" s="48">
        <f t="shared" si="8"/>
        <v>-9.5672454692567577E-2</v>
      </c>
      <c r="K62" s="48">
        <f t="shared" si="9"/>
        <v>9.4355430155173073E-3</v>
      </c>
      <c r="L62" s="48">
        <f t="shared" si="10"/>
        <v>-2.5897889796279733E-3</v>
      </c>
      <c r="M62" s="48">
        <f t="shared" si="11"/>
        <v>6.8457540358893339E-3</v>
      </c>
      <c r="N62" s="48">
        <f t="shared" si="12"/>
        <v>1.0068692397719861</v>
      </c>
      <c r="O62" s="48">
        <f t="shared" si="2"/>
        <v>97.383287197861208</v>
      </c>
      <c r="P62" s="192">
        <f t="shared" si="13"/>
        <v>6.8692397719860576E-3</v>
      </c>
      <c r="Q62" s="48">
        <f t="shared" si="3"/>
        <v>0.97383287197861257</v>
      </c>
      <c r="R62" s="150">
        <f>'SNA 2008'!S61</f>
        <v>94.104488824023136</v>
      </c>
      <c r="S62" s="146">
        <f>'SNA 2008'!O61</f>
        <v>8.0121366759877688E-3</v>
      </c>
      <c r="T62" s="146">
        <f t="shared" si="4"/>
        <v>7.7067943538622341E-3</v>
      </c>
      <c r="U62" s="48">
        <f t="shared" si="5"/>
        <v>8.3755458187617648E-4</v>
      </c>
      <c r="V62" s="230">
        <f t="shared" si="6"/>
        <v>7.0149767762177684E-7</v>
      </c>
      <c r="W62" s="48"/>
    </row>
    <row r="63" spans="1:23">
      <c r="B63" s="119">
        <v>2007</v>
      </c>
      <c r="C63" s="37">
        <f>'Anual_2000-2017 (ref2010)'!H11/'Anual_2000-2017 (ref2010)'!B11</f>
        <v>0.13327675103855963</v>
      </c>
      <c r="D63" s="37">
        <f>-('Anual_2000-2017 (ref2010)'!I11/'Anual_2000-2017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'Anual_2000-2017 (ref2010)'!K34</f>
        <v>1.0180771599836109</v>
      </c>
      <c r="H63" s="48">
        <f t="shared" si="7"/>
        <v>1.7915710917685294E-2</v>
      </c>
      <c r="I63" s="48">
        <f>'Anual_2000-2017 (ref2010)'!H34</f>
        <v>0.91916235873491425</v>
      </c>
      <c r="J63" s="48">
        <f t="shared" si="8"/>
        <v>-8.4292503313357234E-2</v>
      </c>
      <c r="K63" s="48">
        <f t="shared" si="9"/>
        <v>2.265675568362401E-3</v>
      </c>
      <c r="L63" s="48">
        <f t="shared" si="10"/>
        <v>-1.1486866792626289E-3</v>
      </c>
      <c r="M63" s="48">
        <f t="shared" si="11"/>
        <v>1.1169888890997721E-3</v>
      </c>
      <c r="N63" s="48">
        <f t="shared" si="12"/>
        <v>1.0011176129535251</v>
      </c>
      <c r="O63" s="48">
        <f t="shared" si="2"/>
        <v>97.49212402109039</v>
      </c>
      <c r="P63" s="192">
        <f t="shared" si="13"/>
        <v>1.1176129535250823E-3</v>
      </c>
      <c r="Q63" s="48">
        <f t="shared" si="3"/>
        <v>0.97492124021090443</v>
      </c>
      <c r="R63" s="150">
        <f>'SNA 2008'!S62</f>
        <v>94.223765207216857</v>
      </c>
      <c r="S63" s="146">
        <f>'SNA 2008'!O62</f>
        <v>1.3444237028403805E-3</v>
      </c>
      <c r="T63" s="146">
        <f t="shared" si="4"/>
        <v>1.2674887742791796E-3</v>
      </c>
      <c r="U63" s="48">
        <f t="shared" si="5"/>
        <v>1.4987582075409733E-4</v>
      </c>
      <c r="V63" s="230">
        <f t="shared" si="6"/>
        <v>2.2462761646714315E-8</v>
      </c>
      <c r="W63" s="48"/>
    </row>
    <row r="64" spans="1:23">
      <c r="B64" s="119">
        <v>2008</v>
      </c>
      <c r="C64" s="37">
        <f>'Anual_2000-2017 (ref2010)'!H12/'Anual_2000-2017 (ref2010)'!B12</f>
        <v>0.13534000513499714</v>
      </c>
      <c r="D64" s="37">
        <f>-('Anual_2000-2017 (ref2010)'!I12/'Anual_2000-2017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'Anual_2000-2017 (ref2010)'!K35</f>
        <v>1.031864502196991</v>
      </c>
      <c r="H64" s="48">
        <f t="shared" si="7"/>
        <v>3.1367362118509379E-2</v>
      </c>
      <c r="I64" s="48">
        <f>'Anual_2000-2017 (ref2010)'!H35</f>
        <v>1.0505019061856185</v>
      </c>
      <c r="J64" s="48">
        <f t="shared" si="8"/>
        <v>4.9268055852074666E-2</v>
      </c>
      <c r="K64" s="48">
        <f t="shared" si="9"/>
        <v>4.2749902522750969E-3</v>
      </c>
      <c r="L64" s="48">
        <f t="shared" si="10"/>
        <v>-9.3396661544624268E-5</v>
      </c>
      <c r="M64" s="48">
        <f t="shared" si="11"/>
        <v>4.1815935907304723E-3</v>
      </c>
      <c r="N64" s="48">
        <f t="shared" si="12"/>
        <v>1.0041903486523256</v>
      </c>
      <c r="O64" s="48">
        <f t="shared" si="2"/>
        <v>97.900650011594522</v>
      </c>
      <c r="P64" s="192">
        <f t="shared" si="13"/>
        <v>4.1903486523255928E-3</v>
      </c>
      <c r="Q64" s="48">
        <f t="shared" si="3"/>
        <v>0.97900650011594581</v>
      </c>
      <c r="R64" s="150">
        <f>'SNA 2008'!S63</f>
        <v>94.60015363734108</v>
      </c>
      <c r="S64" s="146">
        <f>'SNA 2008'!O63</f>
        <v>4.1981170199358875E-3</v>
      </c>
      <c r="T64" s="146">
        <f t="shared" si="4"/>
        <v>3.9946231112337749E-3</v>
      </c>
      <c r="U64" s="48">
        <f t="shared" si="5"/>
        <v>-1.9572554109181795E-4</v>
      </c>
      <c r="V64" s="230">
        <f t="shared" si="6"/>
        <v>3.8308487435684917E-8</v>
      </c>
      <c r="W64" s="48"/>
    </row>
    <row r="65" spans="1:24">
      <c r="B65" s="119">
        <v>2009</v>
      </c>
      <c r="C65" s="37">
        <f>'Anual_2000-2017 (ref2010)'!H13/'Anual_2000-2017 (ref2010)'!B13</f>
        <v>0.10851371130861109</v>
      </c>
      <c r="D65" s="37">
        <f>-('Anual_2000-2017 (ref2010)'!I13/'Anual_2000-2017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'Anual_2000-2017 (ref2010)'!K36</f>
        <v>0.99539925318796751</v>
      </c>
      <c r="H65" s="48">
        <f t="shared" si="7"/>
        <v>-4.611362821208098E-3</v>
      </c>
      <c r="I65" s="48">
        <f>'Anual_2000-2017 (ref2010)'!H36</f>
        <v>0.88436398919358128</v>
      </c>
      <c r="J65" s="48">
        <f t="shared" si="8"/>
        <v>-0.12288654860985747</v>
      </c>
      <c r="K65" s="48">
        <f t="shared" si="9"/>
        <v>-5.0969336999494394E-4</v>
      </c>
      <c r="L65" s="48">
        <f t="shared" si="10"/>
        <v>4.9551952975301048E-4</v>
      </c>
      <c r="M65" s="48">
        <f t="shared" si="11"/>
        <v>-1.4173840241933459E-5</v>
      </c>
      <c r="N65" s="48">
        <f t="shared" si="12"/>
        <v>0.99998582626020649</v>
      </c>
      <c r="O65" s="48">
        <f t="shared" si="2"/>
        <v>97.89926239325564</v>
      </c>
      <c r="P65" s="192">
        <f t="shared" si="13"/>
        <v>-1.4173739793510443E-5</v>
      </c>
      <c r="Q65" s="48">
        <f t="shared" si="3"/>
        <v>0.97899262393255704</v>
      </c>
      <c r="R65" s="150">
        <f>'SNA 2008'!S64</f>
        <v>94.595511363019696</v>
      </c>
      <c r="S65" s="146">
        <f>'SNA 2008'!O64</f>
        <v>-4.9010848342412316E-5</v>
      </c>
      <c r="T65" s="146">
        <f t="shared" si="4"/>
        <v>-4.9072587547605018E-5</v>
      </c>
      <c r="U65" s="48">
        <f t="shared" si="5"/>
        <v>-3.4898847754094575E-5</v>
      </c>
      <c r="V65" s="230">
        <f t="shared" si="6"/>
        <v>1.217929574563472E-9</v>
      </c>
      <c r="W65" s="48"/>
    </row>
    <row r="66" spans="1:24">
      <c r="B66" s="119">
        <v>2010</v>
      </c>
      <c r="C66" s="37">
        <f>'Anual_2000-2017 (ref2010)'!H14/'Anual_2000-2017 (ref2010)'!B14</f>
        <v>0.10865584774696482</v>
      </c>
      <c r="D66" s="37">
        <f>-('Anual_2000-2017 (ref2010)'!I14/'Anual_2000-2017 (ref2010)'!B14)</f>
        <v>0.11906593337308442</v>
      </c>
      <c r="E66" s="48">
        <f t="shared" si="0"/>
        <v>0.11386089056002463</v>
      </c>
      <c r="F66" s="48">
        <f t="shared" si="1"/>
        <v>-1.04100856261196E-2</v>
      </c>
      <c r="G66" s="48">
        <f>'Anual_2000-2017 (ref2010)'!K37</f>
        <v>1.1321575876997159</v>
      </c>
      <c r="H66" s="48">
        <f t="shared" si="7"/>
        <v>0.12412518184080049</v>
      </c>
      <c r="I66" s="48">
        <f>'Anual_2000-2017 (ref2010)'!H37</f>
        <v>0.92071985462911021</v>
      </c>
      <c r="J66" s="48">
        <f t="shared" si="8"/>
        <v>-8.259946421018588E-2</v>
      </c>
      <c r="K66" s="48">
        <f t="shared" si="9"/>
        <v>1.4133003745318541E-2</v>
      </c>
      <c r="L66" s="48">
        <f t="shared" si="10"/>
        <v>8.5986749509963636E-4</v>
      </c>
      <c r="M66" s="48">
        <f t="shared" si="11"/>
        <v>1.4992871240418178E-2</v>
      </c>
      <c r="N66" s="48">
        <f t="shared" si="12"/>
        <v>1.0151058281445264</v>
      </c>
      <c r="O66" s="48">
        <f t="shared" si="2"/>
        <v>99.378111826444055</v>
      </c>
      <c r="P66" s="192">
        <f t="shared" si="13"/>
        <v>1.5105828144526434E-2</v>
      </c>
      <c r="Q66" s="48">
        <f t="shared" si="3"/>
        <v>0.99378111826444127</v>
      </c>
      <c r="R66" s="150">
        <f>'SNA 2008'!S65</f>
        <v>96.160813818750142</v>
      </c>
      <c r="S66" s="146">
        <f>'SNA 2008'!O65</f>
        <v>1.7793042556482508E-2</v>
      </c>
      <c r="T66" s="146">
        <f t="shared" si="4"/>
        <v>1.6547322734198788E-2</v>
      </c>
      <c r="U66" s="48">
        <f t="shared" si="5"/>
        <v>1.4414945896723541E-3</v>
      </c>
      <c r="V66" s="230">
        <f t="shared" si="6"/>
        <v>2.0779066520546684E-6</v>
      </c>
      <c r="W66" s="48"/>
    </row>
    <row r="67" spans="1:24">
      <c r="B67" s="119">
        <v>2011</v>
      </c>
      <c r="C67" s="37">
        <f>'Anual_2000-2017 (ref2010)'!H15/'Anual_2000-2017 (ref2010)'!B15</f>
        <v>0.11582512678280826</v>
      </c>
      <c r="D67" s="37">
        <f>-('Anual_2000-2017 (ref2010)'!I15/'Anual_2000-2017 (ref2010)'!B15)</f>
        <v>0.12351892499329355</v>
      </c>
      <c r="E67" s="48">
        <f t="shared" si="0"/>
        <v>0.1196720258880509</v>
      </c>
      <c r="F67" s="48">
        <f t="shared" si="1"/>
        <v>-7.6937982104852837E-3</v>
      </c>
      <c r="G67" s="48">
        <f>'Anual_2000-2017 (ref2010)'!K38</f>
        <v>1.0724658939794138</v>
      </c>
      <c r="H67" s="48">
        <f t="shared" si="7"/>
        <v>6.9960570828993804E-2</v>
      </c>
      <c r="I67" s="48">
        <f>'Anual_2000-2017 (ref2010)'!H38</f>
        <v>1.0292662470335501</v>
      </c>
      <c r="J67" s="48">
        <f t="shared" si="8"/>
        <v>2.8846166856430981E-2</v>
      </c>
      <c r="K67" s="48">
        <f t="shared" si="9"/>
        <v>8.3723232433901649E-3</v>
      </c>
      <c r="L67" s="48">
        <f t="shared" si="10"/>
        <v>-2.2193658693936858E-4</v>
      </c>
      <c r="M67" s="48">
        <f t="shared" si="11"/>
        <v>8.1503866564507955E-3</v>
      </c>
      <c r="N67" s="48">
        <f t="shared" si="12"/>
        <v>1.0081836914786797</v>
      </c>
      <c r="O67" s="48">
        <f t="shared" si="2"/>
        <v>100.1913916333654</v>
      </c>
      <c r="P67" s="192">
        <f t="shared" si="13"/>
        <v>8.1836914786796999E-3</v>
      </c>
      <c r="Q67" s="48">
        <f t="shared" si="3"/>
        <v>1.0019139163336548</v>
      </c>
      <c r="R67" s="150">
        <f>'SNA 2008'!S66</f>
        <v>96.928656511037175</v>
      </c>
      <c r="S67" s="146">
        <f>'SNA 2008'!O66</f>
        <v>8.3023424798371881E-3</v>
      </c>
      <c r="T67" s="146">
        <f t="shared" si="4"/>
        <v>7.9849853780804558E-3</v>
      </c>
      <c r="U67" s="48">
        <f t="shared" si="5"/>
        <v>-1.987061005992441E-4</v>
      </c>
      <c r="V67" s="230">
        <f t="shared" si="6"/>
        <v>3.9484114415356914E-8</v>
      </c>
      <c r="W67" s="48"/>
    </row>
    <row r="68" spans="1:24">
      <c r="B68" s="119">
        <v>2012</v>
      </c>
      <c r="C68" s="37">
        <f>'Anual_2000-2017 (ref2010)'!H16/'Anual_2000-2017 (ref2010)'!B16</f>
        <v>0.11877539067367844</v>
      </c>
      <c r="D68" s="37">
        <f>-('Anual_2000-2017 (ref2010)'!I16/'Anual_2000-2017 (ref2010)'!B16)</f>
        <v>0.13236734541285547</v>
      </c>
      <c r="E68" s="48">
        <f t="shared" si="0"/>
        <v>0.12557136804326696</v>
      </c>
      <c r="F68" s="48">
        <f t="shared" si="1"/>
        <v>-1.3591954739177028E-2</v>
      </c>
      <c r="G68" s="48">
        <f>'Anual_2000-2017 (ref2010)'!K39</f>
        <v>0.96094286494328662</v>
      </c>
      <c r="H68" s="48">
        <f t="shared" si="7"/>
        <v>-3.9840325532372628E-2</v>
      </c>
      <c r="I68" s="48">
        <f>'Anual_2000-2017 (ref2010)'!H39</f>
        <v>1.0529890568261873</v>
      </c>
      <c r="J68" s="48">
        <f t="shared" si="8"/>
        <v>5.1632840720047445E-2</v>
      </c>
      <c r="K68" s="48">
        <f t="shared" si="9"/>
        <v>-5.0028041803891294E-3</v>
      </c>
      <c r="L68" s="48">
        <f t="shared" si="10"/>
        <v>-7.0179123412202147E-4</v>
      </c>
      <c r="M68" s="48">
        <f t="shared" si="11"/>
        <v>-5.7045954145111509E-3</v>
      </c>
      <c r="N68" s="48">
        <f t="shared" si="12"/>
        <v>0.99431164489377277</v>
      </c>
      <c r="O68" s="48">
        <f t="shared" si="2"/>
        <v>99.621467419167729</v>
      </c>
      <c r="P68" s="192">
        <f t="shared" si="13"/>
        <v>-5.6883551062272275E-3</v>
      </c>
      <c r="Q68" s="48">
        <f t="shared" si="3"/>
        <v>0.99621467419167808</v>
      </c>
      <c r="R68" s="150">
        <f>'SNA 2008'!S67</f>
        <v>96.404909371135744</v>
      </c>
      <c r="S68" s="146">
        <f>'SNA 2008'!O67</f>
        <v>-5.5072386576930921E-3</v>
      </c>
      <c r="T68" s="146">
        <f t="shared" si="4"/>
        <v>-5.4034292721450994E-3</v>
      </c>
      <c r="U68" s="48">
        <f t="shared" si="5"/>
        <v>2.8492583408212813E-4</v>
      </c>
      <c r="V68" s="230">
        <f t="shared" si="6"/>
        <v>8.1182730927396409E-8</v>
      </c>
      <c r="W68" s="48"/>
    </row>
    <row r="69" spans="1:24">
      <c r="B69" s="238">
        <v>2013</v>
      </c>
      <c r="C69" s="37">
        <f>'Anual_2000-2017 (ref2010)'!H17/'Anual_2000-2017 (ref2010)'!B17</f>
        <v>0.11742230643262394</v>
      </c>
      <c r="D69" s="37">
        <f>-('Anual_2000-2017 (ref2010)'!I17/'Anual_2000-2017 (ref2010)'!B17)</f>
        <v>0.1404372668039483</v>
      </c>
      <c r="E69" s="80">
        <f t="shared" ref="E69:E73" si="14">(C69+D69)/2</f>
        <v>0.12892978661828614</v>
      </c>
      <c r="F69" s="80">
        <f t="shared" ref="F69:F73" si="15">(C69-D69)</f>
        <v>-2.3014960371324361E-2</v>
      </c>
      <c r="G69" s="48">
        <f>'Anual_2000-2017 (ref2010)'!K40</f>
        <v>0.97608270318654777</v>
      </c>
      <c r="H69" s="80">
        <f t="shared" si="7"/>
        <v>-2.4207959287547577E-2</v>
      </c>
      <c r="I69" s="48">
        <f>'Anual_2000-2017 (ref2010)'!H40</f>
        <v>1.0088649296511916</v>
      </c>
      <c r="J69" s="80">
        <f t="shared" si="8"/>
        <v>8.8258668518988691E-3</v>
      </c>
      <c r="K69" s="48">
        <f t="shared" si="9"/>
        <v>-3.1211270254076673E-3</v>
      </c>
      <c r="L69" s="48">
        <f t="shared" si="10"/>
        <v>-2.0312697583903776E-4</v>
      </c>
      <c r="M69" s="80">
        <f t="shared" si="11"/>
        <v>-3.324254001246705E-3</v>
      </c>
      <c r="N69" s="80">
        <f t="shared" si="12"/>
        <v>0.99668126521363454</v>
      </c>
      <c r="O69" s="48">
        <f t="shared" ref="O69:O73" si="16">(O68*N69)</f>
        <v>99.290850189774957</v>
      </c>
      <c r="P69" s="192">
        <f t="shared" si="13"/>
        <v>-3.3187347863655736E-3</v>
      </c>
      <c r="Q69" s="48">
        <f t="shared" ref="Q69:Q73" si="17">(Q68*N69)</f>
        <v>0.99290850189775037</v>
      </c>
      <c r="R69" s="150">
        <f>'SNA 2008'!S68</f>
        <v>96.088361712867822</v>
      </c>
      <c r="S69" s="146">
        <f>'SNA 2008'!O68</f>
        <v>-3.3821861997771485E-3</v>
      </c>
      <c r="T69" s="146">
        <f t="shared" ref="T69:T73" si="18">(R69/R68)-1</f>
        <v>-3.2835221809014437E-3</v>
      </c>
      <c r="U69" s="48">
        <f t="shared" ref="U69:U73" si="19">(T69-P69)</f>
        <v>3.5212605464129965E-5</v>
      </c>
      <c r="V69" s="230">
        <f t="shared" ref="V69:V74" si="20">U69^2</f>
        <v>1.2399275835724755E-9</v>
      </c>
      <c r="W69" s="48"/>
    </row>
    <row r="70" spans="1:24">
      <c r="B70" s="238">
        <v>2014</v>
      </c>
      <c r="C70" s="37">
        <f>'Anual_2000-2017 (ref2010)'!H18/'Anual_2000-2017 (ref2010)'!B18</f>
        <v>0.11011942820784318</v>
      </c>
      <c r="D70" s="37">
        <f>-('Anual_2000-2017 (ref2010)'!I18/'Anual_2000-2017 (ref2010)'!B18)</f>
        <v>0.13673462995805641</v>
      </c>
      <c r="E70" s="80">
        <f t="shared" si="14"/>
        <v>0.12342702908294979</v>
      </c>
      <c r="F70" s="80">
        <f t="shared" si="15"/>
        <v>-2.661520175021323E-2</v>
      </c>
      <c r="G70" s="48">
        <f>'Anual_2000-2017 (ref2010)'!K41</f>
        <v>0.95632997822700339</v>
      </c>
      <c r="H70" s="80">
        <f>LN(G70)</f>
        <v>-4.4652259977228409E-2</v>
      </c>
      <c r="I70" s="48">
        <f>'Anual_2000-2017 (ref2010)'!H41</f>
        <v>0.97435996004992598</v>
      </c>
      <c r="J70" s="80">
        <f>LN(I70)</f>
        <v>-2.5974474773585169E-2</v>
      </c>
      <c r="K70" s="48">
        <f>(E70*H70)</f>
        <v>-5.5112957908288063E-3</v>
      </c>
      <c r="L70" s="48">
        <f>(F70*J70)</f>
        <v>6.9131588645479343E-4</v>
      </c>
      <c r="M70" s="80">
        <f>SUM(K70:L70)</f>
        <v>-4.8199799043740126E-3</v>
      </c>
      <c r="N70" s="80">
        <f>EXP(M70)</f>
        <v>0.9951916175581047</v>
      </c>
      <c r="O70" s="48">
        <f t="shared" si="16"/>
        <v>98.813421809081589</v>
      </c>
      <c r="P70" s="192">
        <f>(O70/O69)-1</f>
        <v>-4.8083824418952981E-3</v>
      </c>
      <c r="Q70" s="48">
        <f t="shared" si="17"/>
        <v>0.9881342180908167</v>
      </c>
      <c r="R70" s="150">
        <f>'SNA 2008'!S69</f>
        <v>95.615103895936855</v>
      </c>
      <c r="S70" s="146">
        <f>'SNA 2008'!O69</f>
        <v>-4.9500565769557969E-3</v>
      </c>
      <c r="T70" s="146">
        <f t="shared" si="18"/>
        <v>-4.9252355695807992E-3</v>
      </c>
      <c r="U70" s="48">
        <f t="shared" si="19"/>
        <v>-1.1685312768550116E-4</v>
      </c>
      <c r="V70" s="230">
        <f t="shared" si="20"/>
        <v>1.3654653449884038E-8</v>
      </c>
      <c r="W70" s="48"/>
    </row>
    <row r="71" spans="1:24">
      <c r="B71" s="238">
        <v>2015</v>
      </c>
      <c r="C71" s="45">
        <f>'Anual_2000-2017 (ref2010)'!H19/'Anual_2000-2017 (ref2010)'!B19</f>
        <v>0.12900191417740489</v>
      </c>
      <c r="D71" s="45">
        <f>-('Anual_2000-2017 (ref2010)'!I19/'Anual_2000-2017 (ref2010)'!B19)</f>
        <v>0.14053434519938751</v>
      </c>
      <c r="E71" s="80">
        <f t="shared" si="14"/>
        <v>0.13476812968839619</v>
      </c>
      <c r="F71" s="80">
        <f t="shared" si="15"/>
        <v>-1.153243102198262E-2</v>
      </c>
      <c r="G71" s="80">
        <f>'Anual_2000-2017 (ref2010)'!K42</f>
        <v>0.91561337926834319</v>
      </c>
      <c r="H71" s="80">
        <f>LN(G71)</f>
        <v>-8.8161078441305815E-2</v>
      </c>
      <c r="I71" s="80">
        <f>'Anual_2000-2017 (ref2010)'!H42</f>
        <v>1.0925281851086823</v>
      </c>
      <c r="J71" s="80">
        <f>LN(I71)</f>
        <v>8.8494446381309419E-2</v>
      </c>
      <c r="K71" s="80">
        <f>(E71*H71)</f>
        <v>-1.1881303652846771E-2</v>
      </c>
      <c r="L71" s="80">
        <f>(F71*J71)</f>
        <v>-1.0205560987209903E-3</v>
      </c>
      <c r="M71" s="80">
        <f>SUM(K71:L71)</f>
        <v>-1.2901859751567761E-2</v>
      </c>
      <c r="N71" s="80">
        <f>EXP(M71)</f>
        <v>0.98718101245623202</v>
      </c>
      <c r="O71" s="80">
        <f t="shared" si="16"/>
        <v>97.546733785753887</v>
      </c>
      <c r="P71" s="355">
        <f>(O71/O70)-1</f>
        <v>-1.2818987543767979E-2</v>
      </c>
      <c r="Q71" s="80">
        <f t="shared" si="17"/>
        <v>0.97546733785753958</v>
      </c>
      <c r="R71" s="356">
        <f>'SNA 2008'!S70</f>
        <v>94.495799061044096</v>
      </c>
      <c r="S71" s="240">
        <f>'SNA 2008'!O70</f>
        <v>-1.1291280245543378E-2</v>
      </c>
      <c r="T71" s="240">
        <f t="shared" si="18"/>
        <v>-1.1706360075819822E-2</v>
      </c>
      <c r="U71" s="80">
        <f t="shared" si="19"/>
        <v>1.1126274679481574E-3</v>
      </c>
      <c r="V71" s="357">
        <f t="shared" si="20"/>
        <v>1.237939882432728E-6</v>
      </c>
      <c r="W71" s="48"/>
    </row>
    <row r="72" spans="1:24">
      <c r="B72" s="238">
        <v>2016</v>
      </c>
      <c r="C72" s="45">
        <f>'Anual_2000-2017 (ref2010)'!H20/'Anual_2000-2017 (ref2010)'!B20</f>
        <v>0.12466679044388808</v>
      </c>
      <c r="D72" s="45">
        <f>-('Anual_2000-2017 (ref2010)'!I20/'Anual_2000-2017 (ref2010)'!B20)</f>
        <v>0.12067003034456006</v>
      </c>
      <c r="E72" s="80">
        <f t="shared" si="14"/>
        <v>0.12266841039422408</v>
      </c>
      <c r="F72" s="80">
        <f t="shared" si="15"/>
        <v>3.99676009932802E-3</v>
      </c>
      <c r="G72" s="80">
        <f>'Anual_2000-2017 (ref2010)'!K43</f>
        <v>1.0004370868484982</v>
      </c>
      <c r="H72" s="80">
        <f>LN(G72)</f>
        <v>4.3699135386691154E-4</v>
      </c>
      <c r="I72" s="80">
        <f>'Anual_2000-2017 (ref2010)'!H43</f>
        <v>0.92629423960093094</v>
      </c>
      <c r="J72" s="80">
        <f>LN(I72)</f>
        <v>-7.6563341460123807E-2</v>
      </c>
      <c r="K72" s="80">
        <f>(E72*H72)</f>
        <v>5.3605034734873905E-5</v>
      </c>
      <c r="L72" s="80">
        <f>(F72*J72)</f>
        <v>-3.0600530821904955E-4</v>
      </c>
      <c r="M72" s="80">
        <f>SUM(K72:L72)</f>
        <v>-2.5240027348417564E-4</v>
      </c>
      <c r="N72" s="80">
        <f>EXP(M72)</f>
        <v>0.99974763157678515</v>
      </c>
      <c r="O72" s="80">
        <f t="shared" si="16"/>
        <v>97.522116070358621</v>
      </c>
      <c r="P72" s="355">
        <f>(O72/O71)-1</f>
        <v>-2.5236842321485486E-4</v>
      </c>
      <c r="Q72" s="80">
        <f t="shared" si="17"/>
        <v>0.97522116070358689</v>
      </c>
      <c r="R72" s="356">
        <f>'SNA 2008'!S71</f>
        <v>94.471221979372601</v>
      </c>
      <c r="S72" s="240">
        <f>'SNA 2008'!O71</f>
        <v>-2.5156628267219983E-4</v>
      </c>
      <c r="T72" s="240">
        <f t="shared" si="18"/>
        <v>-2.6008650030695524E-4</v>
      </c>
      <c r="U72" s="80">
        <f t="shared" si="19"/>
        <v>-7.7180770921003727E-6</v>
      </c>
      <c r="V72" s="357">
        <f t="shared" si="20"/>
        <v>5.9568713999604545E-11</v>
      </c>
      <c r="W72" s="80"/>
      <c r="X72" s="249"/>
    </row>
    <row r="73" spans="1:24">
      <c r="B73" s="238">
        <v>2017</v>
      </c>
      <c r="C73" s="45">
        <f>'Anual_2000-2017 (ref2010)'!H21/'Anual_2000-2017 (ref2010)'!B21</f>
        <v>0.12518967868548361</v>
      </c>
      <c r="D73" s="45">
        <f>-('Anual_2000-2017 (ref2010)'!I21/'Anual_2000-2017 (ref2010)'!B21)</f>
        <v>0.11800766504608093</v>
      </c>
      <c r="E73" s="80">
        <f t="shared" ref="E73:E74" si="21">(C73+D73)/2</f>
        <v>0.12159867186578227</v>
      </c>
      <c r="F73" s="80">
        <f t="shared" ref="F73:F74" si="22">(C73-D73)</f>
        <v>7.1820136394026846E-3</v>
      </c>
      <c r="G73" s="80">
        <f>'Anual_2000-2017 (ref2010)'!K44</f>
        <v>1.0445480569530277</v>
      </c>
      <c r="H73" s="80">
        <f>LN(G73)</f>
        <v>4.3584310485065218E-2</v>
      </c>
      <c r="I73" s="80">
        <f>'Anual_2000-2017 (ref2010)'!H44</f>
        <v>0.95393028643734656</v>
      </c>
      <c r="J73" s="80">
        <f>LN(I73)</f>
        <v>-4.7164685217222946E-2</v>
      </c>
      <c r="K73" s="80">
        <f>(E73*H73)</f>
        <v>5.2997942691698193E-3</v>
      </c>
      <c r="L73" s="80">
        <f>(F73*J73)</f>
        <v>-3.3873741252822938E-4</v>
      </c>
      <c r="M73" s="80">
        <f>SUM(K73:L73)</f>
        <v>4.9610568566415903E-3</v>
      </c>
      <c r="N73" s="80">
        <f>EXP(M73)</f>
        <v>1.0049733832747996</v>
      </c>
      <c r="O73" s="80">
        <f t="shared" ref="O73:O74" si="23">(O72*N73)</f>
        <v>98.007130931345998</v>
      </c>
      <c r="P73" s="355">
        <f>(O73/O72)-1</f>
        <v>4.9733832747995699E-3</v>
      </c>
      <c r="Q73" s="80">
        <f t="shared" ref="Q73:Q74" si="24">(Q72*N73)</f>
        <v>0.98007130931346076</v>
      </c>
      <c r="R73" s="356">
        <f>'SNA 2008'!S72</f>
        <v>94.964669455423802</v>
      </c>
      <c r="S73" s="240">
        <f>'SNA 2008'!O72</f>
        <v>5.2923538992470931E-3</v>
      </c>
      <c r="T73" s="240">
        <f t="shared" ref="T73:T74" si="25">(R73/R72)-1</f>
        <v>5.2232570481509644E-3</v>
      </c>
      <c r="U73" s="80">
        <f t="shared" ref="U73:U74" si="26">(T73-P73)</f>
        <v>2.4987377335139449E-4</v>
      </c>
      <c r="V73" s="357">
        <f t="shared" ref="V73:V74" si="27">U73^2</f>
        <v>6.2436902608864058E-8</v>
      </c>
    </row>
    <row r="74" spans="1:24" ht="15.75" thickBot="1">
      <c r="B74" s="136">
        <v>2018</v>
      </c>
      <c r="C74" s="43">
        <f>'Anual_2000-2017 (ref2010)'!H22/'Anual_2000-2017 (ref2010)'!B22</f>
        <v>0.14634999495298567</v>
      </c>
      <c r="D74" s="43">
        <f>-('Anual_2000-2017 (ref2010)'!I22/'Anual_2000-2017 (ref2010)'!B22)</f>
        <v>0.14241203882103459</v>
      </c>
      <c r="E74" s="81">
        <f t="shared" si="21"/>
        <v>0.14438101688701013</v>
      </c>
      <c r="F74" s="81">
        <f t="shared" si="22"/>
        <v>3.9379561319510814E-3</v>
      </c>
      <c r="G74" s="81">
        <f>'Anual_2000-2017 (ref2010)'!K45</f>
        <v>1.0030461557615247</v>
      </c>
      <c r="H74" s="81">
        <f>LN(G74)</f>
        <v>3.0415256294156904E-3</v>
      </c>
      <c r="I74" s="81">
        <f>'Anual_2000-2017 (ref2010)'!H45</f>
        <v>1.1427931034395213</v>
      </c>
      <c r="J74" s="81">
        <f>LN(I74)</f>
        <v>0.13347535656411308</v>
      </c>
      <c r="K74" s="81">
        <f>(E74*H74)</f>
        <v>4.391385632629409E-4</v>
      </c>
      <c r="L74" s="81">
        <f>(F74*J74)</f>
        <v>5.2562009884600611E-4</v>
      </c>
      <c r="M74" s="81">
        <f>SUM(K74:L74)</f>
        <v>9.6475866210894701E-4</v>
      </c>
      <c r="N74" s="81">
        <f>EXP(M74)</f>
        <v>1.0009652241914428</v>
      </c>
      <c r="O74" s="81">
        <f t="shared" si="23"/>
        <v>98.101729785054843</v>
      </c>
      <c r="P74" s="252">
        <f>(O74/O73)-1</f>
        <v>9.6522419144284832E-4</v>
      </c>
      <c r="Q74" s="81">
        <f t="shared" si="24"/>
        <v>0.98101729785054914</v>
      </c>
      <c r="R74" s="253">
        <f>'SNA 2008'!S73</f>
        <v>95.048653937171395</v>
      </c>
      <c r="S74" s="151">
        <f>'SNA 2008'!O73</f>
        <v>9.0015039828439392E-4</v>
      </c>
      <c r="T74" s="151">
        <f t="shared" si="25"/>
        <v>8.8437607616809188E-4</v>
      </c>
      <c r="U74" s="81">
        <f t="shared" si="26"/>
        <v>-8.0848115274756438E-5</v>
      </c>
      <c r="V74" s="254">
        <f t="shared" si="27"/>
        <v>6.5364177434803053E-9</v>
      </c>
    </row>
    <row r="75" spans="1:24">
      <c r="A75" s="156" t="s">
        <v>80</v>
      </c>
      <c r="B75" s="250">
        <v>2019</v>
      </c>
      <c r="C75" s="37">
        <f>'Trimestral_1996-2018 (ref2010)'!F27/'Trimestral_1996-2018 (ref2010)'!B27</f>
        <v>0.14105362128695331</v>
      </c>
      <c r="D75" s="37">
        <f>'Trimestral_1996-2018 (ref2010)'!G27/'Trimestral_1996-2018 (ref2010)'!B27</f>
        <v>0.14350575186541906</v>
      </c>
      <c r="E75" s="48">
        <f t="shared" ref="E74:E75" si="28">(C75+D75)/2</f>
        <v>0.14227968657618617</v>
      </c>
      <c r="F75" s="48">
        <f t="shared" ref="F74:F75" si="29">(C75-D75)</f>
        <v>-2.4521305784657443E-3</v>
      </c>
      <c r="G75" s="48">
        <f>'Trimestral_1996-2018 (ref2010)'!R55</f>
        <v>0.99083538014027173</v>
      </c>
      <c r="H75" s="48">
        <f>LN(G75)</f>
        <v>-9.2068733445283754E-3</v>
      </c>
      <c r="I75" s="48">
        <f>'Trimestral_1996-2018 (ref2010)'!N55</f>
        <v>1.0046483098016059</v>
      </c>
      <c r="J75" s="48">
        <f>LN(I75)</f>
        <v>4.637539771661087E-3</v>
      </c>
      <c r="K75" s="48">
        <f>(E75*H75)</f>
        <v>-1.3099510538061403E-3</v>
      </c>
      <c r="L75" s="48">
        <f>(F75*J75)</f>
        <v>-1.1371853082941197E-5</v>
      </c>
      <c r="M75" s="48">
        <f>SUM(K75:L75)</f>
        <v>-1.3213229068890814E-3</v>
      </c>
      <c r="N75" s="48">
        <f>EXP(M75)</f>
        <v>0.99867954965586836</v>
      </c>
      <c r="O75" s="48">
        <f t="shared" ref="O74:O75" si="30">(O74*N75)</f>
        <v>97.97219132220026</v>
      </c>
      <c r="P75" s="192">
        <f>(O75/O74)-1</f>
        <v>-1.3204503441316406E-3</v>
      </c>
      <c r="Q75" s="48">
        <f t="shared" ref="Q74:Q75" si="31">(Q74*N75)</f>
        <v>0.9797219132220033</v>
      </c>
      <c r="R75" s="150">
        <f>'SNA 2008'!S74</f>
        <v>0</v>
      </c>
      <c r="S75" s="146">
        <f>'SNA 2008'!O74</f>
        <v>0</v>
      </c>
      <c r="T75" s="146">
        <f t="shared" ref="T74:T75" si="32">(R75/R74)-1</f>
        <v>-1</v>
      </c>
      <c r="U75" s="48">
        <f t="shared" ref="U74:U75" si="33">(T75-P75)</f>
        <v>-0.99867954965586836</v>
      </c>
      <c r="V75" s="230">
        <f t="shared" ref="V75" si="34">U75^2</f>
        <v>0.99736084290084803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74"/>
  <sheetViews>
    <sheetView tabSelected="1" zoomScaleNormal="100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H83" sqref="H83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08"/>
      <c r="B1" s="108"/>
      <c r="C1" s="220" t="s">
        <v>95</v>
      </c>
      <c r="D1" s="220" t="s">
        <v>96</v>
      </c>
      <c r="E1" s="220" t="s">
        <v>115</v>
      </c>
      <c r="F1" s="220" t="s">
        <v>116</v>
      </c>
      <c r="G1" s="262" t="s">
        <v>141</v>
      </c>
      <c r="H1" s="221" t="s">
        <v>50</v>
      </c>
      <c r="I1" s="262" t="s">
        <v>117</v>
      </c>
      <c r="J1" s="222" t="s">
        <v>90</v>
      </c>
      <c r="K1" s="222" t="s">
        <v>118</v>
      </c>
      <c r="L1" s="276" t="s">
        <v>94</v>
      </c>
      <c r="M1" s="276" t="s">
        <v>119</v>
      </c>
      <c r="N1" s="222" t="s">
        <v>120</v>
      </c>
      <c r="O1" s="222" t="s">
        <v>121</v>
      </c>
      <c r="P1" s="222" t="s">
        <v>122</v>
      </c>
      <c r="Q1" s="222" t="s">
        <v>165</v>
      </c>
      <c r="R1" s="222" t="s">
        <v>124</v>
      </c>
      <c r="S1" s="222" t="s">
        <v>166</v>
      </c>
      <c r="U1" s="109" t="s">
        <v>92</v>
      </c>
      <c r="V1" s="109" t="s">
        <v>109</v>
      </c>
      <c r="W1" s="216" t="s">
        <v>126</v>
      </c>
      <c r="X1" s="217" t="s">
        <v>111</v>
      </c>
      <c r="Y1" s="216" t="s">
        <v>113</v>
      </c>
      <c r="Z1" s="216" t="s">
        <v>112</v>
      </c>
    </row>
    <row r="2" spans="1:26">
      <c r="A2" s="226" t="s">
        <v>83</v>
      </c>
      <c r="B2" s="114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28">
        <f>(C2+D2)/2</f>
        <v>0.13025210084033612</v>
      </c>
      <c r="F2" s="228">
        <f>(C2-D2)</f>
        <v>-7.2829131652661083E-3</v>
      </c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46">
        <v>100</v>
      </c>
      <c r="U2" s="46">
        <f>'SNA 2008'!S2</f>
        <v>100</v>
      </c>
    </row>
    <row r="3" spans="1:26">
      <c r="A3" s="227"/>
      <c r="B3" s="115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28">
        <f t="shared" ref="E3:E66" si="0">(C3+D3)/2</f>
        <v>0.1060752169720347</v>
      </c>
      <c r="F3" s="228">
        <f t="shared" ref="F3:F66" si="1">(C3-D3)</f>
        <v>9.6432015429122331E-3</v>
      </c>
      <c r="G3" s="228">
        <f>'Cálculo Pa média harmônica'!M4</f>
        <v>1.0628891673399028</v>
      </c>
      <c r="H3" s="228">
        <f>('Anual_1947-1989 (ref1987)'!AI5)</f>
        <v>1.0381256206359935</v>
      </c>
      <c r="I3" s="228">
        <f>(G3/H3)</f>
        <v>1.0238540945446837</v>
      </c>
      <c r="J3" s="228">
        <f>('Anual_1947-1989 (ref1987)'!AP5)</f>
        <v>0.96830823228107543</v>
      </c>
      <c r="K3" s="228">
        <f>J3-1</f>
        <v>-3.1691767718924568E-2</v>
      </c>
      <c r="L3" s="228">
        <f>'Anual_1947-1989 (ref1987)'!AN5</f>
        <v>0.9925562228052186</v>
      </c>
      <c r="M3" s="228">
        <f>L3-1</f>
        <v>-7.443777194781398E-3</v>
      </c>
      <c r="N3" s="228">
        <f>(E3)*(I3)*(K3)</f>
        <v>-3.4419017123064554E-3</v>
      </c>
      <c r="O3" s="228">
        <f>(F3*M3)/L3</f>
        <v>-7.2320179029190871E-5</v>
      </c>
      <c r="P3" s="228">
        <f>(N3+O3)</f>
        <v>-3.5142218913356464E-3</v>
      </c>
      <c r="Q3" s="229">
        <f>P3</f>
        <v>-3.5142218913356464E-3</v>
      </c>
      <c r="R3" s="228">
        <f>P3+1</f>
        <v>0.99648577810866434</v>
      </c>
      <c r="S3" s="46">
        <f>S2*R3</f>
        <v>99.648577810866428</v>
      </c>
      <c r="U3" s="46">
        <f>'SNA 2008'!S3</f>
        <v>99.676557659978997</v>
      </c>
      <c r="V3" s="146">
        <f>(U3/U2)-1</f>
        <v>-3.2344234002100736E-3</v>
      </c>
      <c r="W3" s="146">
        <f>V3-Q3</f>
        <v>2.7979849112557287E-4</v>
      </c>
      <c r="X3" s="53">
        <f>W3^2</f>
        <v>7.8287195636147284E-8</v>
      </c>
      <c r="Y3" s="218">
        <f>AVERAGE(X3:X71)</f>
        <v>1.3308397840285223E-5</v>
      </c>
      <c r="Z3" s="218">
        <f>SQRT(Y3)</f>
        <v>3.6480676858146729E-3</v>
      </c>
    </row>
    <row r="4" spans="1:26">
      <c r="A4" s="227"/>
      <c r="B4" s="115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28">
        <f t="shared" si="0"/>
        <v>8.8259611409673408E-2</v>
      </c>
      <c r="F4" s="228">
        <f t="shared" si="1"/>
        <v>1.2401818933443498E-3</v>
      </c>
      <c r="G4" s="228">
        <f>'Cálculo Pa média harmônica'!M5</f>
        <v>1.0830119678510381</v>
      </c>
      <c r="H4" s="228">
        <f>('Anual_1947-1989 (ref1987)'!AI6)</f>
        <v>1.0422614706786131</v>
      </c>
      <c r="I4" s="228">
        <f t="shared" ref="I4:I67" si="2">(G4/H4)</f>
        <v>1.0390981517774927</v>
      </c>
      <c r="J4" s="228">
        <f>('Anual_1947-1989 (ref1987)'!AP6)</f>
        <v>0.99998015282922292</v>
      </c>
      <c r="K4" s="228">
        <f t="shared" ref="K4:K67" si="3">J4-1</f>
        <v>-1.9847170777076428E-5</v>
      </c>
      <c r="L4" s="228">
        <f>'Anual_1947-1989 (ref1987)'!AN6</f>
        <v>0.96238254492367192</v>
      </c>
      <c r="M4" s="228">
        <f t="shared" ref="M4:M67" si="4">L4-1</f>
        <v>-3.7617455076328077E-2</v>
      </c>
      <c r="N4" s="228">
        <f t="shared" ref="N4:N67" si="5">(E4)*(I4)*(K4)</f>
        <v>-1.8201919528205261E-6</v>
      </c>
      <c r="O4" s="228">
        <f t="shared" ref="O4:O67" si="6">(F4*M4)/L4</f>
        <v>-4.8476031600361848E-5</v>
      </c>
      <c r="P4" s="228">
        <f t="shared" ref="P4:P67" si="7">(N4+O4)</f>
        <v>-5.0296223553182375E-5</v>
      </c>
      <c r="Q4" s="229">
        <f t="shared" ref="Q4:Q67" si="8">P4</f>
        <v>-5.0296223553182375E-5</v>
      </c>
      <c r="R4" s="228">
        <f t="shared" ref="R4:R67" si="9">P4+1</f>
        <v>0.99994970377644676</v>
      </c>
      <c r="S4" s="46">
        <f t="shared" ref="S4:S67" si="10">S3*R4</f>
        <v>99.643565863720085</v>
      </c>
      <c r="U4" s="46">
        <f>'SNA 2008'!S4</f>
        <v>99.67426889854741</v>
      </c>
      <c r="V4" s="146">
        <f t="shared" ref="V4:V67" si="11">(U4/U3)-1</f>
        <v>-2.296188276684763E-5</v>
      </c>
      <c r="W4" s="146">
        <f t="shared" ref="W4:W67" si="12">V4-Q4</f>
        <v>2.7334340786334745E-5</v>
      </c>
      <c r="X4" s="53">
        <f t="shared" ref="X4:X67" si="13">W4^2</f>
        <v>7.4716618622348324E-10</v>
      </c>
    </row>
    <row r="5" spans="1:26">
      <c r="A5" s="227"/>
      <c r="B5" s="115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28">
        <f t="shared" si="0"/>
        <v>8.4014209591474237E-2</v>
      </c>
      <c r="F5" s="228">
        <f t="shared" si="1"/>
        <v>1.5985790408525755E-2</v>
      </c>
      <c r="G5" s="228">
        <f>'Cálculo Pa média harmônica'!M6</f>
        <v>1.0461381464957484</v>
      </c>
      <c r="H5" s="228">
        <f>('Anual_1947-1989 (ref1987)'!AI7)</f>
        <v>1.4956116404841613</v>
      </c>
      <c r="I5" s="228">
        <f t="shared" si="2"/>
        <v>0.69947178677821154</v>
      </c>
      <c r="J5" s="228">
        <f>('Anual_1947-1989 (ref1987)'!AP7)</f>
        <v>1.659955259121948</v>
      </c>
      <c r="K5" s="228">
        <f t="shared" si="3"/>
        <v>0.65995525912194797</v>
      </c>
      <c r="L5" s="228">
        <f>'Anual_1947-1989 (ref1987)'!AN7</f>
        <v>1.1096387304307676</v>
      </c>
      <c r="M5" s="228">
        <f t="shared" si="4"/>
        <v>0.10963873043076755</v>
      </c>
      <c r="N5" s="228">
        <f t="shared" si="5"/>
        <v>3.8782646513317434E-2</v>
      </c>
      <c r="O5" s="228">
        <f t="shared" si="6"/>
        <v>1.5794886364886636E-3</v>
      </c>
      <c r="P5" s="228">
        <f t="shared" si="7"/>
        <v>4.0362135149806098E-2</v>
      </c>
      <c r="Q5" s="229">
        <f t="shared" si="8"/>
        <v>4.0362135149806098E-2</v>
      </c>
      <c r="R5" s="228">
        <f t="shared" si="9"/>
        <v>1.040362135149806</v>
      </c>
      <c r="S5" s="46">
        <f t="shared" si="10"/>
        <v>103.66539293592015</v>
      </c>
      <c r="U5" s="46">
        <f>'SNA 2008'!S5</f>
        <v>103.71847328750074</v>
      </c>
      <c r="V5" s="146">
        <f t="shared" si="11"/>
        <v>4.0574206699922621E-2</v>
      </c>
      <c r="W5" s="146">
        <f t="shared" si="12"/>
        <v>2.1207155011652296E-4</v>
      </c>
      <c r="X5" s="53">
        <f t="shared" si="13"/>
        <v>4.4974342368824906E-8</v>
      </c>
    </row>
    <row r="6" spans="1:26">
      <c r="A6" s="227"/>
      <c r="B6" s="115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28">
        <f t="shared" si="0"/>
        <v>0.10435779816513763</v>
      </c>
      <c r="F6" s="228">
        <f t="shared" si="1"/>
        <v>-1.6628440366972488E-2</v>
      </c>
      <c r="G6" s="228">
        <f>'Cálculo Pa média harmônica'!M7</f>
        <v>1.1944788734797256</v>
      </c>
      <c r="H6" s="228">
        <f>('Anual_1947-1989 (ref1987)'!AI8)</f>
        <v>1.1795305748948102</v>
      </c>
      <c r="I6" s="228">
        <f t="shared" si="2"/>
        <v>1.0126730912305928</v>
      </c>
      <c r="J6" s="228">
        <f>('Anual_1947-1989 (ref1987)'!AP8)</f>
        <v>0.89960938022049464</v>
      </c>
      <c r="K6" s="228">
        <f t="shared" si="3"/>
        <v>-0.10039061977950536</v>
      </c>
      <c r="L6" s="228">
        <f>'Anual_1947-1989 (ref1987)'!AN8</f>
        <v>1.0411270790893508</v>
      </c>
      <c r="M6" s="228">
        <f t="shared" si="4"/>
        <v>4.112707908935076E-2</v>
      </c>
      <c r="N6" s="228">
        <f t="shared" si="5"/>
        <v>-1.0609314234980136E-2</v>
      </c>
      <c r="O6" s="228">
        <f t="shared" si="6"/>
        <v>-6.5686427319055346E-4</v>
      </c>
      <c r="P6" s="228">
        <f t="shared" si="7"/>
        <v>-1.126617850817069E-2</v>
      </c>
      <c r="Q6" s="229">
        <f t="shared" si="8"/>
        <v>-1.126617850817069E-2</v>
      </c>
      <c r="R6" s="228">
        <f t="shared" si="9"/>
        <v>0.98873382149182931</v>
      </c>
      <c r="S6" s="46">
        <f t="shared" si="10"/>
        <v>102.49748011398442</v>
      </c>
      <c r="U6" s="46">
        <f>'SNA 2008'!S6</f>
        <v>102.43225392450066</v>
      </c>
      <c r="V6" s="146">
        <f t="shared" si="11"/>
        <v>-1.2401063400102053E-2</v>
      </c>
      <c r="W6" s="146">
        <f t="shared" si="12"/>
        <v>-1.134884891931363E-3</v>
      </c>
      <c r="X6" s="53">
        <f t="shared" si="13"/>
        <v>1.2879637179340615E-6</v>
      </c>
    </row>
    <row r="7" spans="1:26">
      <c r="A7" s="227"/>
      <c r="B7" s="115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28">
        <f t="shared" si="0"/>
        <v>8.4714773281326192E-2</v>
      </c>
      <c r="F7" s="228">
        <f t="shared" si="1"/>
        <v>-2.8035104826913709E-2</v>
      </c>
      <c r="G7" s="228">
        <f>'Cálculo Pa média harmônica'!M8</f>
        <v>1.1026385374649379</v>
      </c>
      <c r="H7" s="228">
        <f>('Anual_1947-1989 (ref1987)'!AI9)</f>
        <v>0.98991691538275506</v>
      </c>
      <c r="I7" s="228">
        <f t="shared" si="2"/>
        <v>1.1138697807164943</v>
      </c>
      <c r="J7" s="228">
        <f>('Anual_1947-1989 (ref1987)'!AP9)</f>
        <v>0.91608284213356184</v>
      </c>
      <c r="K7" s="228">
        <f t="shared" si="3"/>
        <v>-8.3917157866438163E-2</v>
      </c>
      <c r="L7" s="228">
        <f>'Anual_1947-1989 (ref1987)'!AN9</f>
        <v>0.93798999011989281</v>
      </c>
      <c r="M7" s="228">
        <f t="shared" si="4"/>
        <v>-6.2010009880107186E-2</v>
      </c>
      <c r="N7" s="228">
        <f t="shared" si="5"/>
        <v>-7.9185258935364992E-3</v>
      </c>
      <c r="O7" s="228">
        <f t="shared" si="6"/>
        <v>1.8533855857934605E-3</v>
      </c>
      <c r="P7" s="228">
        <f t="shared" si="7"/>
        <v>-6.0651403077430386E-3</v>
      </c>
      <c r="Q7" s="229">
        <f t="shared" si="8"/>
        <v>-6.0651403077430386E-3</v>
      </c>
      <c r="R7" s="228">
        <f t="shared" si="9"/>
        <v>0.99393485969225692</v>
      </c>
      <c r="S7" s="46">
        <f t="shared" si="10"/>
        <v>101.87581851590301</v>
      </c>
      <c r="U7" s="46">
        <f>'SNA 2008'!S7</f>
        <v>102.06723416733365</v>
      </c>
      <c r="V7" s="146">
        <f t="shared" si="11"/>
        <v>-3.5635236283685368E-3</v>
      </c>
      <c r="W7" s="146">
        <f t="shared" si="12"/>
        <v>2.5016166793745019E-3</v>
      </c>
      <c r="X7" s="53">
        <f t="shared" si="13"/>
        <v>6.2580860105247091E-6</v>
      </c>
    </row>
    <row r="8" spans="1:26">
      <c r="A8" s="227"/>
      <c r="B8" s="115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28">
        <f t="shared" si="0"/>
        <v>6.09805924412666E-2</v>
      </c>
      <c r="F8" s="228">
        <f t="shared" si="1"/>
        <v>1.0010214504596507E-2</v>
      </c>
      <c r="G8" s="228">
        <f>'Cálculo Pa média harmônica'!M9</f>
        <v>1.1334455025952017</v>
      </c>
      <c r="H8" s="228">
        <f>('Anual_1947-1989 (ref1987)'!AI10)</f>
        <v>2.0557231081387553</v>
      </c>
      <c r="I8" s="228">
        <f t="shared" si="2"/>
        <v>0.55136097760822445</v>
      </c>
      <c r="J8" s="228">
        <f>('Anual_1947-1989 (ref1987)'!AP10)</f>
        <v>1.0337700789774855</v>
      </c>
      <c r="K8" s="228">
        <f t="shared" si="3"/>
        <v>3.3770078977485518E-2</v>
      </c>
      <c r="L8" s="228">
        <f>'Anual_1947-1989 (ref1987)'!AN10</f>
        <v>1.7838239690945039</v>
      </c>
      <c r="M8" s="228">
        <f t="shared" si="4"/>
        <v>0.78382396909450391</v>
      </c>
      <c r="N8" s="228">
        <f t="shared" si="5"/>
        <v>1.1354283701821468E-3</v>
      </c>
      <c r="O8" s="228">
        <f t="shared" si="6"/>
        <v>4.3985540055631617E-3</v>
      </c>
      <c r="P8" s="228">
        <f t="shared" si="7"/>
        <v>5.5339823757453088E-3</v>
      </c>
      <c r="Q8" s="229">
        <f t="shared" si="8"/>
        <v>5.5339823757453088E-3</v>
      </c>
      <c r="R8" s="228">
        <f t="shared" si="9"/>
        <v>1.0055339823757452</v>
      </c>
      <c r="S8" s="46">
        <f t="shared" si="10"/>
        <v>102.43959750008463</v>
      </c>
      <c r="U8" s="46">
        <f>'SNA 2008'!S8</f>
        <v>102.60518152015987</v>
      </c>
      <c r="V8" s="146">
        <f t="shared" si="11"/>
        <v>5.2705195473827793E-3</v>
      </c>
      <c r="W8" s="146">
        <f t="shared" si="12"/>
        <v>-2.6346282836252951E-4</v>
      </c>
      <c r="X8" s="53">
        <f t="shared" si="13"/>
        <v>6.9412661928783686E-8</v>
      </c>
      <c r="Y8" s="218"/>
    </row>
    <row r="9" spans="1:26">
      <c r="A9" s="227"/>
      <c r="B9" s="115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28">
        <f t="shared" si="0"/>
        <v>6.7491060786650764E-2</v>
      </c>
      <c r="F9" s="228">
        <f t="shared" si="1"/>
        <v>-1.4898688915375435E-3</v>
      </c>
      <c r="G9" s="228">
        <f>'Cálculo Pa média harmônica'!M10</f>
        <v>1.2565132442222398</v>
      </c>
      <c r="H9" s="228">
        <f>('Anual_1947-1989 (ref1987)'!AI11)</f>
        <v>1.7983777600079631</v>
      </c>
      <c r="I9" s="228">
        <f t="shared" si="2"/>
        <v>0.69869260628349628</v>
      </c>
      <c r="J9" s="228">
        <f>('Anual_1947-1989 (ref1987)'!AP11)</f>
        <v>1.2644721897149052</v>
      </c>
      <c r="K9" s="228">
        <f t="shared" si="3"/>
        <v>0.26447218971490516</v>
      </c>
      <c r="L9" s="228">
        <f>'Anual_1947-1989 (ref1987)'!AN11</f>
        <v>1.2727972006753712</v>
      </c>
      <c r="M9" s="228">
        <f t="shared" si="4"/>
        <v>0.27279720067537117</v>
      </c>
      <c r="N9" s="228">
        <f t="shared" si="5"/>
        <v>1.2471319707270395E-2</v>
      </c>
      <c r="O9" s="228">
        <f t="shared" si="6"/>
        <v>-3.1932193343063548E-4</v>
      </c>
      <c r="P9" s="228">
        <f t="shared" si="7"/>
        <v>1.2151997773839759E-2</v>
      </c>
      <c r="Q9" s="229">
        <f t="shared" si="8"/>
        <v>1.2151997773839759E-2</v>
      </c>
      <c r="R9" s="228">
        <f t="shared" si="9"/>
        <v>1.0121519977738398</v>
      </c>
      <c r="S9" s="46">
        <f t="shared" si="10"/>
        <v>103.6844432608587</v>
      </c>
      <c r="U9" s="46">
        <f>'SNA 2008'!S9</f>
        <v>103.8689499785626</v>
      </c>
      <c r="V9" s="146">
        <f t="shared" si="11"/>
        <v>1.2316809343146273E-2</v>
      </c>
      <c r="W9" s="146">
        <f t="shared" si="12"/>
        <v>1.6481156930651421E-4</v>
      </c>
      <c r="X9" s="53">
        <f t="shared" si="13"/>
        <v>2.7162853377275935E-8</v>
      </c>
    </row>
    <row r="10" spans="1:26">
      <c r="A10" s="227"/>
      <c r="B10" s="115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28">
        <f t="shared" si="0"/>
        <v>7.2296550877623683E-2</v>
      </c>
      <c r="F10" s="228">
        <f t="shared" si="1"/>
        <v>7.8556523873818535E-3</v>
      </c>
      <c r="G10" s="228">
        <f>'Cálculo Pa média harmônica'!M11</f>
        <v>1.1347702063861964</v>
      </c>
      <c r="H10" s="228">
        <f>('Anual_1947-1989 (ref1987)'!AI12)</f>
        <v>0.95068136048341734</v>
      </c>
      <c r="I10" s="228">
        <f t="shared" si="2"/>
        <v>1.1936388505704694</v>
      </c>
      <c r="J10" s="228">
        <f>('Anual_1947-1989 (ref1987)'!AP12)</f>
        <v>0.80831426823344055</v>
      </c>
      <c r="K10" s="228">
        <f t="shared" si="3"/>
        <v>-0.19168573176655945</v>
      </c>
      <c r="L10" s="228">
        <f>'Anual_1947-1989 (ref1987)'!AN12</f>
        <v>0.9318305222751766</v>
      </c>
      <c r="M10" s="228">
        <f t="shared" si="4"/>
        <v>-6.8169477724823402E-2</v>
      </c>
      <c r="N10" s="228">
        <f t="shared" si="5"/>
        <v>-1.6541706520198193E-2</v>
      </c>
      <c r="O10" s="228">
        <f t="shared" si="6"/>
        <v>-5.7469218665220023E-4</v>
      </c>
      <c r="P10" s="228">
        <f t="shared" si="7"/>
        <v>-1.7116398706850392E-2</v>
      </c>
      <c r="Q10" s="229">
        <f t="shared" si="8"/>
        <v>-1.7116398706850392E-2</v>
      </c>
      <c r="R10" s="228">
        <f t="shared" si="9"/>
        <v>0.98288360129314956</v>
      </c>
      <c r="S10" s="46">
        <f t="shared" si="10"/>
        <v>101.90973899030803</v>
      </c>
      <c r="U10" s="46">
        <f>'SNA 2008'!S10</f>
        <v>102.07853787505208</v>
      </c>
      <c r="V10" s="146">
        <f t="shared" si="11"/>
        <v>-1.7237221555431503E-2</v>
      </c>
      <c r="W10" s="146">
        <f t="shared" si="12"/>
        <v>-1.2082284858111123E-4</v>
      </c>
      <c r="X10" s="53">
        <f t="shared" si="13"/>
        <v>1.4598160739254132E-8</v>
      </c>
    </row>
    <row r="11" spans="1:26">
      <c r="A11" s="227"/>
      <c r="B11" s="115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28">
        <f t="shared" si="0"/>
        <v>6.2882690251725132E-2</v>
      </c>
      <c r="F11" s="228">
        <f t="shared" si="1"/>
        <v>9.524735154048003E-3</v>
      </c>
      <c r="G11" s="228">
        <f>'Cálculo Pa média harmônica'!M12</f>
        <v>1.2299127226441728</v>
      </c>
      <c r="H11" s="228">
        <f>('Anual_1947-1989 (ref1987)'!AI13)</f>
        <v>0.95705519413405504</v>
      </c>
      <c r="I11" s="228">
        <f t="shared" si="2"/>
        <v>1.2851011416922509</v>
      </c>
      <c r="J11" s="228">
        <f>('Anual_1947-1989 (ref1987)'!AP13)</f>
        <v>1.0081433551284047</v>
      </c>
      <c r="K11" s="228">
        <f t="shared" si="3"/>
        <v>8.1433551284046946E-3</v>
      </c>
      <c r="L11" s="228">
        <f>'Anual_1947-1989 (ref1987)'!AN13</f>
        <v>0.77499971823146974</v>
      </c>
      <c r="M11" s="228">
        <f t="shared" si="4"/>
        <v>-0.22500028176853026</v>
      </c>
      <c r="N11" s="228">
        <f t="shared" si="5"/>
        <v>6.580695526629169E-4</v>
      </c>
      <c r="O11" s="228">
        <f t="shared" si="6"/>
        <v>-2.7652501581830959E-3</v>
      </c>
      <c r="P11" s="228">
        <f t="shared" si="7"/>
        <v>-2.1071806055201789E-3</v>
      </c>
      <c r="Q11" s="229">
        <f t="shared" si="8"/>
        <v>-2.1071806055201789E-3</v>
      </c>
      <c r="R11" s="228">
        <f t="shared" si="9"/>
        <v>0.99789281939447982</v>
      </c>
      <c r="S11" s="46">
        <f t="shared" si="10"/>
        <v>101.69499676479403</v>
      </c>
      <c r="U11" s="46">
        <f>'SNA 2008'!S11</f>
        <v>101.87422007857</v>
      </c>
      <c r="V11" s="146">
        <f t="shared" si="11"/>
        <v>-2.0015744811330283E-3</v>
      </c>
      <c r="W11" s="146">
        <f t="shared" si="12"/>
        <v>1.056061243871506E-4</v>
      </c>
      <c r="X11" s="53">
        <f t="shared" si="13"/>
        <v>1.1152653508074324E-8</v>
      </c>
    </row>
    <row r="12" spans="1:26">
      <c r="A12" s="227"/>
      <c r="B12" s="115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28">
        <f t="shared" si="0"/>
        <v>5.8646917534027218E-2</v>
      </c>
      <c r="F12" s="228">
        <f t="shared" si="1"/>
        <v>-5.8446757405924699E-3</v>
      </c>
      <c r="G12" s="228">
        <f>'Cálculo Pa média harmônica'!M13</f>
        <v>1.1282578895741959</v>
      </c>
      <c r="H12" s="228">
        <f>('Anual_1947-1989 (ref1987)'!AI14)</f>
        <v>1.0490727109570179</v>
      </c>
      <c r="I12" s="228">
        <f t="shared" si="2"/>
        <v>1.0754811156463513</v>
      </c>
      <c r="J12" s="228">
        <f>('Anual_1947-1989 (ref1987)'!AP14)</f>
        <v>0.98425569901594823</v>
      </c>
      <c r="K12" s="228">
        <f t="shared" si="3"/>
        <v>-1.5744300984051773E-2</v>
      </c>
      <c r="L12" s="228">
        <f>'Anual_1947-1989 (ref1987)'!AN14</f>
        <v>0.93722365610041114</v>
      </c>
      <c r="M12" s="228">
        <f t="shared" si="4"/>
        <v>-6.277634389958886E-2</v>
      </c>
      <c r="N12" s="228">
        <f t="shared" si="5"/>
        <v>-9.9305056595440041E-4</v>
      </c>
      <c r="O12" s="228">
        <f t="shared" si="6"/>
        <v>3.9148326216992952E-4</v>
      </c>
      <c r="P12" s="228">
        <f t="shared" si="7"/>
        <v>-6.0156730378447089E-4</v>
      </c>
      <c r="Q12" s="229">
        <f t="shared" si="8"/>
        <v>-6.0156730378447089E-4</v>
      </c>
      <c r="R12" s="228">
        <f t="shared" si="9"/>
        <v>0.99939843269621553</v>
      </c>
      <c r="S12" s="46">
        <f t="shared" si="10"/>
        <v>101.63382037978187</v>
      </c>
      <c r="U12" s="46">
        <f>'SNA 2008'!S12</f>
        <v>101.81134538607881</v>
      </c>
      <c r="V12" s="146">
        <f t="shared" si="11"/>
        <v>-6.1717962054286257E-4</v>
      </c>
      <c r="W12" s="146">
        <f t="shared" si="12"/>
        <v>-1.5612316758391678E-5</v>
      </c>
      <c r="X12" s="53">
        <f t="shared" si="13"/>
        <v>2.4374443456435761E-10</v>
      </c>
    </row>
    <row r="13" spans="1:26">
      <c r="A13" s="227"/>
      <c r="B13" s="115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28">
        <f t="shared" si="0"/>
        <v>5.9067524115755624E-2</v>
      </c>
      <c r="F13" s="228">
        <f t="shared" si="1"/>
        <v>-3.6655948553054665E-3</v>
      </c>
      <c r="G13" s="228">
        <f>'Cálculo Pa média harmônica'!M14</f>
        <v>1.1265819405524524</v>
      </c>
      <c r="H13" s="228">
        <f>('Anual_1947-1989 (ref1987)'!AI15)</f>
        <v>1.6236907522015134</v>
      </c>
      <c r="I13" s="228">
        <f t="shared" si="2"/>
        <v>0.69384021497009452</v>
      </c>
      <c r="J13" s="228">
        <f>('Anual_1947-1989 (ref1987)'!AP15)</f>
        <v>0.96465162275918792</v>
      </c>
      <c r="K13" s="228">
        <f t="shared" si="3"/>
        <v>-3.5348377240812079E-2</v>
      </c>
      <c r="L13" s="228">
        <f>'Anual_1947-1989 (ref1987)'!AN15</f>
        <v>1.4674228670186296</v>
      </c>
      <c r="M13" s="228">
        <f t="shared" si="4"/>
        <v>0.46742286701862956</v>
      </c>
      <c r="N13" s="228">
        <f t="shared" si="5"/>
        <v>-1.4486975191012805E-3</v>
      </c>
      <c r="O13" s="228">
        <f t="shared" si="6"/>
        <v>-1.1676135728187938E-3</v>
      </c>
      <c r="P13" s="228">
        <f t="shared" si="7"/>
        <v>-2.6163110919200745E-3</v>
      </c>
      <c r="Q13" s="229">
        <f t="shared" si="8"/>
        <v>-2.6163110919200745E-3</v>
      </c>
      <c r="R13" s="228">
        <f t="shared" si="9"/>
        <v>0.99738368890807994</v>
      </c>
      <c r="S13" s="46">
        <f t="shared" si="10"/>
        <v>101.36791468820803</v>
      </c>
      <c r="U13" s="46">
        <f>'SNA 2008'!S13</f>
        <v>101.56303424633548</v>
      </c>
      <c r="V13" s="146">
        <f t="shared" si="11"/>
        <v>-2.4389338811083849E-3</v>
      </c>
      <c r="W13" s="146">
        <f t="shared" si="12"/>
        <v>1.7737721081168955E-4</v>
      </c>
      <c r="X13" s="53">
        <f t="shared" si="13"/>
        <v>3.1462674915334558E-8</v>
      </c>
    </row>
    <row r="14" spans="1:26">
      <c r="A14" s="227"/>
      <c r="B14" s="115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28">
        <f t="shared" si="0"/>
        <v>6.2661665804449054E-2</v>
      </c>
      <c r="F14" s="228">
        <f t="shared" si="1"/>
        <v>-6.3372995344024852E-3</v>
      </c>
      <c r="G14" s="228">
        <f>'Cálculo Pa média harmônica'!M15</f>
        <v>1.3600211282758425</v>
      </c>
      <c r="H14" s="228">
        <f>('Anual_1947-1989 (ref1987)'!AI16)</f>
        <v>1.0441270869517851</v>
      </c>
      <c r="I14" s="228">
        <f t="shared" si="2"/>
        <v>1.3025436704704938</v>
      </c>
      <c r="J14" s="228">
        <f>('Anual_1947-1989 (ref1987)'!AP16)</f>
        <v>0.96513865612524019</v>
      </c>
      <c r="K14" s="228">
        <f t="shared" si="3"/>
        <v>-3.4861343874759809E-2</v>
      </c>
      <c r="L14" s="228">
        <f>'Anual_1947-1989 (ref1987)'!AN16</f>
        <v>0.78147097428130496</v>
      </c>
      <c r="M14" s="228">
        <f t="shared" si="4"/>
        <v>-0.21852902571869504</v>
      </c>
      <c r="N14" s="228">
        <f t="shared" si="5"/>
        <v>-2.8453674147122764E-3</v>
      </c>
      <c r="O14" s="228">
        <f t="shared" si="6"/>
        <v>1.772150135472594E-3</v>
      </c>
      <c r="P14" s="228">
        <f t="shared" si="7"/>
        <v>-1.0732172792396824E-3</v>
      </c>
      <c r="Q14" s="229">
        <f t="shared" si="8"/>
        <v>-1.0732172792396824E-3</v>
      </c>
      <c r="R14" s="228">
        <f t="shared" si="9"/>
        <v>0.9989267827207603</v>
      </c>
      <c r="S14" s="46">
        <f t="shared" si="10"/>
        <v>101.25912489060416</v>
      </c>
      <c r="U14" s="46">
        <f>'SNA 2008'!S14</f>
        <v>101.52216858322294</v>
      </c>
      <c r="V14" s="146">
        <f t="shared" si="11"/>
        <v>-4.0236748946886891E-4</v>
      </c>
      <c r="W14" s="146">
        <f t="shared" si="12"/>
        <v>6.7084978977081347E-4</v>
      </c>
      <c r="X14" s="53">
        <f t="shared" si="13"/>
        <v>4.5003944043554461E-7</v>
      </c>
    </row>
    <row r="15" spans="1:26">
      <c r="A15" s="227"/>
      <c r="B15" s="115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28">
        <f t="shared" si="0"/>
        <v>5.8584176459498524E-2</v>
      </c>
      <c r="F15" s="228">
        <f t="shared" si="1"/>
        <v>-1.0777351850688115E-2</v>
      </c>
      <c r="G15" s="228">
        <f>'Cálculo Pa média harmônica'!M16</f>
        <v>1.2589578973372593</v>
      </c>
      <c r="H15" s="228">
        <f>('Anual_1947-1989 (ref1987)'!AI17)</f>
        <v>1.2525081758754761</v>
      </c>
      <c r="I15" s="228">
        <f t="shared" si="2"/>
        <v>1.0051494445992537</v>
      </c>
      <c r="J15" s="228">
        <f>('Anual_1947-1989 (ref1987)'!AP17)</f>
        <v>0.93959608566921515</v>
      </c>
      <c r="K15" s="228">
        <f t="shared" si="3"/>
        <v>-6.0403914330784847E-2</v>
      </c>
      <c r="L15" s="228">
        <f>'Anual_1947-1989 (ref1987)'!AN17</f>
        <v>1.0263577441984517</v>
      </c>
      <c r="M15" s="228">
        <f t="shared" si="4"/>
        <v>2.6357744198451716E-2</v>
      </c>
      <c r="N15" s="228">
        <f t="shared" si="5"/>
        <v>-3.5569359855113659E-3</v>
      </c>
      <c r="O15" s="228">
        <f t="shared" si="6"/>
        <v>-2.7677160797280614E-4</v>
      </c>
      <c r="P15" s="228">
        <f t="shared" si="7"/>
        <v>-3.833707593484172E-3</v>
      </c>
      <c r="Q15" s="229">
        <f t="shared" si="8"/>
        <v>-3.833707593484172E-3</v>
      </c>
      <c r="R15" s="228">
        <f t="shared" si="9"/>
        <v>0.99616629240651577</v>
      </c>
      <c r="S15" s="46">
        <f t="shared" si="10"/>
        <v>100.87092701460148</v>
      </c>
      <c r="U15" s="46">
        <f>'SNA 2008'!S15</f>
        <v>101.11657907963243</v>
      </c>
      <c r="V15" s="146">
        <f t="shared" si="11"/>
        <v>-3.995083135542199E-3</v>
      </c>
      <c r="W15" s="146">
        <f t="shared" si="12"/>
        <v>-1.61375542058027E-4</v>
      </c>
      <c r="X15" s="53">
        <f t="shared" si="13"/>
        <v>2.604206557452204E-8</v>
      </c>
    </row>
    <row r="16" spans="1:26">
      <c r="A16" s="227"/>
      <c r="B16" s="115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28">
        <f t="shared" si="0"/>
        <v>5.9931654057771663E-2</v>
      </c>
      <c r="F16" s="228">
        <f t="shared" si="1"/>
        <v>-3.9761004126547539E-3</v>
      </c>
      <c r="G16" s="228">
        <f>'Cálculo Pa média harmônica'!M17</f>
        <v>1.3469899724946248</v>
      </c>
      <c r="H16" s="228">
        <f>('Anual_1947-1989 (ref1987)'!AI18)</f>
        <v>1.5051006513736263</v>
      </c>
      <c r="I16" s="228">
        <f t="shared" si="2"/>
        <v>0.89495009603862563</v>
      </c>
      <c r="J16" s="228">
        <f>('Anual_1947-1989 (ref1987)'!AP18)</f>
        <v>0.99665341220833414</v>
      </c>
      <c r="K16" s="228">
        <f t="shared" si="3"/>
        <v>-3.346587791665856E-3</v>
      </c>
      <c r="L16" s="228">
        <f>'Anual_1947-1989 (ref1987)'!AN18</f>
        <v>1.1192551517066782</v>
      </c>
      <c r="M16" s="228">
        <f t="shared" si="4"/>
        <v>0.11925515170667822</v>
      </c>
      <c r="N16" s="228">
        <f t="shared" si="5"/>
        <v>-1.7949704584969652E-4</v>
      </c>
      <c r="O16" s="228">
        <f t="shared" si="6"/>
        <v>-4.2364822461535902E-4</v>
      </c>
      <c r="P16" s="228">
        <f t="shared" si="7"/>
        <v>-6.0314527046505554E-4</v>
      </c>
      <c r="Q16" s="229">
        <f t="shared" si="8"/>
        <v>-6.0314527046505554E-4</v>
      </c>
      <c r="R16" s="228">
        <f t="shared" si="9"/>
        <v>0.99939685472953499</v>
      </c>
      <c r="S16" s="46">
        <f t="shared" si="10"/>
        <v>100.8100871920452</v>
      </c>
      <c r="U16" s="46">
        <f>'SNA 2008'!S16</f>
        <v>101.07935469616727</v>
      </c>
      <c r="V16" s="146">
        <f t="shared" si="11"/>
        <v>-3.681333348495297E-4</v>
      </c>
      <c r="W16" s="146">
        <f t="shared" si="12"/>
        <v>2.3501193561552584E-4</v>
      </c>
      <c r="X16" s="53">
        <f t="shared" si="13"/>
        <v>5.5230609881756062E-8</v>
      </c>
    </row>
    <row r="17" spans="1:24">
      <c r="A17" s="227"/>
      <c r="B17" s="115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28">
        <f t="shared" si="0"/>
        <v>7.3421271570811297E-2</v>
      </c>
      <c r="F17" s="228">
        <f t="shared" si="1"/>
        <v>-1.3620139019349997E-2</v>
      </c>
      <c r="G17" s="228">
        <f>'Cálculo Pa média harmônica'!M18</f>
        <v>1.5085991995926729</v>
      </c>
      <c r="H17" s="228">
        <f>('Anual_1947-1989 (ref1987)'!AI19)</f>
        <v>1.3271953776813186</v>
      </c>
      <c r="I17" s="228">
        <f t="shared" si="2"/>
        <v>1.1366820778326372</v>
      </c>
      <c r="J17" s="228">
        <f>('Anual_1947-1989 (ref1987)'!AP19)</f>
        <v>0.93503527500935923</v>
      </c>
      <c r="K17" s="228">
        <f t="shared" si="3"/>
        <v>-6.4964724990640765E-2</v>
      </c>
      <c r="L17" s="228">
        <f>'Anual_1947-1989 (ref1987)'!AN19</f>
        <v>0.9098022150577133</v>
      </c>
      <c r="M17" s="228">
        <f t="shared" si="4"/>
        <v>-9.0197784942286696E-2</v>
      </c>
      <c r="N17" s="228">
        <f t="shared" si="5"/>
        <v>-5.4217378953230894E-3</v>
      </c>
      <c r="O17" s="228">
        <f t="shared" si="6"/>
        <v>1.3503004826971633E-3</v>
      </c>
      <c r="P17" s="228">
        <f t="shared" si="7"/>
        <v>-4.0714374126259263E-3</v>
      </c>
      <c r="Q17" s="229">
        <f t="shared" si="8"/>
        <v>-4.0714374126259263E-3</v>
      </c>
      <c r="R17" s="228">
        <f t="shared" si="9"/>
        <v>0.99592856258737406</v>
      </c>
      <c r="S17" s="46">
        <f t="shared" si="10"/>
        <v>100.39964523148143</v>
      </c>
      <c r="U17" s="46">
        <f>'SNA 2008'!S17</f>
        <v>100.70826365136934</v>
      </c>
      <c r="V17" s="146">
        <f t="shared" si="11"/>
        <v>-3.6712842688142455E-3</v>
      </c>
      <c r="W17" s="146">
        <f t="shared" si="12"/>
        <v>4.0015314381168076E-4</v>
      </c>
      <c r="X17" s="53">
        <f t="shared" si="13"/>
        <v>1.6012253850237167E-7</v>
      </c>
    </row>
    <row r="18" spans="1:24">
      <c r="A18" s="227"/>
      <c r="B18" s="115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28">
        <f t="shared" si="0"/>
        <v>8.8331165238714704E-2</v>
      </c>
      <c r="F18" s="228">
        <f t="shared" si="1"/>
        <v>-3.7679989234288835E-3</v>
      </c>
      <c r="G18" s="228">
        <f>'Cálculo Pa média harmônica'!M19</f>
        <v>1.7849391364357006</v>
      </c>
      <c r="H18" s="228">
        <f>('Anual_1947-1989 (ref1987)'!AI20)</f>
        <v>1.508054744423847</v>
      </c>
      <c r="I18" s="228">
        <f t="shared" si="2"/>
        <v>1.1836036742271165</v>
      </c>
      <c r="J18" s="228">
        <f>('Anual_1947-1989 (ref1987)'!AP20)</f>
        <v>0.98950649358426146</v>
      </c>
      <c r="K18" s="228">
        <f t="shared" si="3"/>
        <v>-1.049350641573854E-2</v>
      </c>
      <c r="L18" s="228">
        <f>'Anual_1947-1989 (ref1987)'!AN20</f>
        <v>0.84934546264167066</v>
      </c>
      <c r="M18" s="228">
        <f t="shared" si="4"/>
        <v>-0.15065453735832934</v>
      </c>
      <c r="N18" s="228">
        <f t="shared" si="5"/>
        <v>-1.0970865647791281E-3</v>
      </c>
      <c r="O18" s="228">
        <f t="shared" si="6"/>
        <v>6.6835717566593217E-4</v>
      </c>
      <c r="P18" s="228">
        <f t="shared" si="7"/>
        <v>-4.2872938911319596E-4</v>
      </c>
      <c r="Q18" s="229">
        <f t="shared" si="8"/>
        <v>-4.2872938911319596E-4</v>
      </c>
      <c r="R18" s="228">
        <f t="shared" si="9"/>
        <v>0.9995712706108868</v>
      </c>
      <c r="S18" s="46">
        <f t="shared" si="10"/>
        <v>100.35660095291415</v>
      </c>
      <c r="U18" s="46">
        <f>'SNA 2008'!S18</f>
        <v>100.66951835852016</v>
      </c>
      <c r="V18" s="146">
        <f t="shared" si="11"/>
        <v>-3.8472803963041091E-4</v>
      </c>
      <c r="W18" s="146">
        <f t="shared" si="12"/>
        <v>4.4001349482785052E-5</v>
      </c>
      <c r="X18" s="53">
        <f t="shared" si="13"/>
        <v>1.9361187563061882E-9</v>
      </c>
    </row>
    <row r="19" spans="1:24">
      <c r="A19" s="227"/>
      <c r="B19" s="115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28">
        <f t="shared" si="0"/>
        <v>6.0691778313547176E-2</v>
      </c>
      <c r="F19" s="228">
        <f t="shared" si="1"/>
        <v>9.0144047364726712E-3</v>
      </c>
      <c r="G19" s="228">
        <f>'Cálculo Pa média harmônica'!M20</f>
        <v>1.8731452550225991</v>
      </c>
      <c r="H19" s="228">
        <f>('Anual_1947-1989 (ref1987)'!AI21)</f>
        <v>2.5788465400686782</v>
      </c>
      <c r="I19" s="228">
        <f t="shared" si="2"/>
        <v>0.72635002739353183</v>
      </c>
      <c r="J19" s="228">
        <f>('Anual_1947-1989 (ref1987)'!AP21)</f>
        <v>1.2264569350783991</v>
      </c>
      <c r="K19" s="228">
        <f t="shared" si="3"/>
        <v>0.22645693507839915</v>
      </c>
      <c r="L19" s="228">
        <f>'Anual_1947-1989 (ref1987)'!AN21</f>
        <v>1.243162471205276</v>
      </c>
      <c r="M19" s="228">
        <f t="shared" si="4"/>
        <v>0.24316247120527601</v>
      </c>
      <c r="N19" s="228">
        <f t="shared" si="5"/>
        <v>9.9830086000096165E-3</v>
      </c>
      <c r="O19" s="228">
        <f t="shared" si="6"/>
        <v>1.7632167821476116E-3</v>
      </c>
      <c r="P19" s="228">
        <f t="shared" si="7"/>
        <v>1.1746225382157229E-2</v>
      </c>
      <c r="Q19" s="229">
        <f t="shared" si="8"/>
        <v>1.1746225382157229E-2</v>
      </c>
      <c r="R19" s="228">
        <f t="shared" si="9"/>
        <v>1.0117462253821572</v>
      </c>
      <c r="S19" s="46">
        <f t="shared" si="10"/>
        <v>101.5354122062943</v>
      </c>
      <c r="U19" s="46">
        <f>'SNA 2008'!S19</f>
        <v>101.86575209008204</v>
      </c>
      <c r="V19" s="146">
        <f t="shared" si="11"/>
        <v>1.1882779922534725E-2</v>
      </c>
      <c r="W19" s="146">
        <f t="shared" si="12"/>
        <v>1.3655454037749676E-4</v>
      </c>
      <c r="X19" s="53">
        <f t="shared" si="13"/>
        <v>1.8647142497709394E-8</v>
      </c>
    </row>
    <row r="20" spans="1:24">
      <c r="A20" s="227"/>
      <c r="B20" s="115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28">
        <f t="shared" si="0"/>
        <v>6.5055552951104031E-2</v>
      </c>
      <c r="F20" s="228">
        <f t="shared" si="1"/>
        <v>2.2052411982560589E-2</v>
      </c>
      <c r="G20" s="228">
        <f>'Cálculo Pa média harmônica'!M21</f>
        <v>1.5887617950484907</v>
      </c>
      <c r="H20" s="228">
        <f>('Anual_1947-1989 (ref1987)'!AI22)</f>
        <v>1.5719860603146842</v>
      </c>
      <c r="I20" s="228">
        <f t="shared" si="2"/>
        <v>1.010671681611762</v>
      </c>
      <c r="J20" s="228">
        <f>('Anual_1947-1989 (ref1987)'!AP22)</f>
        <v>1.0105776775259325</v>
      </c>
      <c r="K20" s="228">
        <f t="shared" si="3"/>
        <v>1.0577677525932527E-2</v>
      </c>
      <c r="L20" s="228">
        <f>'Anual_1947-1989 (ref1987)'!AN22</f>
        <v>0.98424915885504793</v>
      </c>
      <c r="M20" s="228">
        <f t="shared" si="4"/>
        <v>-1.5750841144952066E-2</v>
      </c>
      <c r="N20" s="228">
        <f t="shared" si="5"/>
        <v>6.9548023573304859E-4</v>
      </c>
      <c r="O20" s="228">
        <f t="shared" si="6"/>
        <v>-3.5290255000512862E-4</v>
      </c>
      <c r="P20" s="228">
        <f t="shared" si="7"/>
        <v>3.4257768572791997E-4</v>
      </c>
      <c r="Q20" s="229">
        <f t="shared" si="8"/>
        <v>3.4257768572791997E-4</v>
      </c>
      <c r="R20" s="228">
        <f t="shared" si="9"/>
        <v>1.000342577685728</v>
      </c>
      <c r="S20" s="46">
        <f t="shared" si="10"/>
        <v>101.57019597282736</v>
      </c>
      <c r="U20" s="46">
        <f>'SNA 2008'!S20</f>
        <v>102.10917811591185</v>
      </c>
      <c r="V20" s="146">
        <f t="shared" si="11"/>
        <v>2.3896748498408726E-3</v>
      </c>
      <c r="W20" s="146">
        <f t="shared" si="12"/>
        <v>2.0470971641129527E-3</v>
      </c>
      <c r="X20" s="53">
        <f t="shared" si="13"/>
        <v>4.1906067993192932E-6</v>
      </c>
    </row>
    <row r="21" spans="1:24">
      <c r="A21" s="227"/>
      <c r="B21" s="115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28">
        <f t="shared" si="0"/>
        <v>6.1316472630556305E-2</v>
      </c>
      <c r="F21" s="228">
        <f t="shared" si="1"/>
        <v>7.1477488095048475E-3</v>
      </c>
      <c r="G21" s="228">
        <f>'Cálculo Pa média harmônica'!M22</f>
        <v>1.3895960913543242</v>
      </c>
      <c r="H21" s="228">
        <f>('Anual_1947-1989 (ref1987)'!AI23)</f>
        <v>1.1241279949371206</v>
      </c>
      <c r="I21" s="228">
        <f t="shared" si="2"/>
        <v>1.2361546884454673</v>
      </c>
      <c r="J21" s="228">
        <f>('Anual_1947-1989 (ref1987)'!AP23)</f>
        <v>0.9196261378676015</v>
      </c>
      <c r="K21" s="228">
        <f t="shared" si="3"/>
        <v>-8.0373862132398499E-2</v>
      </c>
      <c r="L21" s="228">
        <f>'Anual_1947-1989 (ref1987)'!AN23</f>
        <v>0.84357077686567694</v>
      </c>
      <c r="M21" s="228">
        <f t="shared" si="4"/>
        <v>-0.15642922313432306</v>
      </c>
      <c r="N21" s="228">
        <f t="shared" si="5"/>
        <v>-6.092069105069692E-3</v>
      </c>
      <c r="O21" s="228">
        <f t="shared" si="6"/>
        <v>-1.3254570026530984E-3</v>
      </c>
      <c r="P21" s="228">
        <f t="shared" si="7"/>
        <v>-7.4175261077227906E-3</v>
      </c>
      <c r="Q21" s="229">
        <f t="shared" si="8"/>
        <v>-7.4175261077227906E-3</v>
      </c>
      <c r="R21" s="228">
        <f t="shared" si="9"/>
        <v>0.99258247389227716</v>
      </c>
      <c r="S21" s="46">
        <f t="shared" si="10"/>
        <v>100.81679639243239</v>
      </c>
      <c r="U21" s="46">
        <f>'SNA 2008'!S21</f>
        <v>101.34515437415588</v>
      </c>
      <c r="V21" s="146">
        <f t="shared" si="11"/>
        <v>-7.4824198554283017E-3</v>
      </c>
      <c r="W21" s="146">
        <f t="shared" si="12"/>
        <v>-6.4893747705511116E-5</v>
      </c>
      <c r="X21" s="53">
        <f t="shared" si="13"/>
        <v>4.2111984912665295E-9</v>
      </c>
    </row>
    <row r="22" spans="1:24">
      <c r="A22" s="227"/>
      <c r="B22" s="115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28">
        <f t="shared" si="0"/>
        <v>5.7506976069966062E-2</v>
      </c>
      <c r="F22" s="228">
        <f t="shared" si="1"/>
        <v>-5.5083773238467221E-4</v>
      </c>
      <c r="G22" s="228">
        <f>'Cálculo Pa média harmônica'!M23</f>
        <v>1.2670550378023464</v>
      </c>
      <c r="H22" s="228">
        <f>('Anual_1947-1989 (ref1987)'!AI24)</f>
        <v>1.199528233129121</v>
      </c>
      <c r="I22" s="228">
        <f t="shared" si="2"/>
        <v>1.0562944687821754</v>
      </c>
      <c r="J22" s="228">
        <f>('Anual_1947-1989 (ref1987)'!AP24)</f>
        <v>0.97660948072943365</v>
      </c>
      <c r="K22" s="228">
        <f t="shared" si="3"/>
        <v>-2.3390519270566346E-2</v>
      </c>
      <c r="L22" s="228">
        <f>'Anual_1947-1989 (ref1987)'!AN24</f>
        <v>0.95797577376988197</v>
      </c>
      <c r="M22" s="228">
        <f t="shared" si="4"/>
        <v>-4.2024226230118034E-2</v>
      </c>
      <c r="N22" s="228">
        <f t="shared" si="5"/>
        <v>-1.4208407370148574E-3</v>
      </c>
      <c r="O22" s="228">
        <f t="shared" si="6"/>
        <v>2.4164003010977241E-5</v>
      </c>
      <c r="P22" s="228">
        <f t="shared" si="7"/>
        <v>-1.3966767340038802E-3</v>
      </c>
      <c r="Q22" s="229">
        <f t="shared" si="8"/>
        <v>-1.3966767340038802E-3</v>
      </c>
      <c r="R22" s="228">
        <f t="shared" si="9"/>
        <v>0.9986033232659961</v>
      </c>
      <c r="S22" s="46">
        <f t="shared" si="10"/>
        <v>100.67598791851428</v>
      </c>
      <c r="U22" s="46">
        <f>'SNA 2008'!S22</f>
        <v>101.20281151908286</v>
      </c>
      <c r="V22" s="146">
        <f t="shared" si="11"/>
        <v>-1.4045353816080075E-3</v>
      </c>
      <c r="W22" s="146">
        <f t="shared" si="12"/>
        <v>-7.8586476041273522E-6</v>
      </c>
      <c r="X22" s="53">
        <f t="shared" si="13"/>
        <v>6.1758342165856577E-11</v>
      </c>
    </row>
    <row r="23" spans="1:24">
      <c r="A23" s="227"/>
      <c r="B23" s="115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28">
        <f t="shared" si="0"/>
        <v>6.3412664646482181E-2</v>
      </c>
      <c r="F23" s="228">
        <f t="shared" si="1"/>
        <v>-7.5696138784937181E-3</v>
      </c>
      <c r="G23" s="228">
        <f>'Cálculo Pa média harmônica'!M24</f>
        <v>1.2711930272299401</v>
      </c>
      <c r="H23" s="228">
        <f>('Anual_1947-1989 (ref1987)'!AI25)</f>
        <v>1.2622507070437996</v>
      </c>
      <c r="I23" s="228">
        <f t="shared" si="2"/>
        <v>1.0070844247788804</v>
      </c>
      <c r="J23" s="228">
        <f>('Anual_1947-1989 (ref1987)'!AP25)</f>
        <v>0.95102667349519954</v>
      </c>
      <c r="K23" s="228">
        <f t="shared" si="3"/>
        <v>-4.8973326504800463E-2</v>
      </c>
      <c r="L23" s="228">
        <f>'Anual_1947-1989 (ref1987)'!AN25</f>
        <v>1.018210970017162</v>
      </c>
      <c r="M23" s="228">
        <f t="shared" si="4"/>
        <v>1.8210970017161987E-2</v>
      </c>
      <c r="N23" s="228">
        <f t="shared" si="5"/>
        <v>-3.1275300177936198E-3</v>
      </c>
      <c r="O23" s="228">
        <f t="shared" si="6"/>
        <v>-1.3538452780607825E-4</v>
      </c>
      <c r="P23" s="228">
        <f t="shared" si="7"/>
        <v>-3.2629145455996978E-3</v>
      </c>
      <c r="Q23" s="229">
        <f t="shared" si="8"/>
        <v>-3.2629145455996978E-3</v>
      </c>
      <c r="R23" s="228">
        <f t="shared" si="9"/>
        <v>0.99673708545440032</v>
      </c>
      <c r="S23" s="46">
        <f t="shared" si="10"/>
        <v>100.34749077314234</v>
      </c>
      <c r="U23" s="46">
        <f>'SNA 2008'!S23</f>
        <v>100.85507875451798</v>
      </c>
      <c r="V23" s="146">
        <f t="shared" si="11"/>
        <v>-3.4359990532408791E-3</v>
      </c>
      <c r="W23" s="146">
        <f t="shared" si="12"/>
        <v>-1.7308450764118126E-4</v>
      </c>
      <c r="X23" s="53">
        <f t="shared" si="13"/>
        <v>2.9958246785390133E-8</v>
      </c>
    </row>
    <row r="24" spans="1:24">
      <c r="A24" s="227"/>
      <c r="B24" s="115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28">
        <f t="shared" si="0"/>
        <v>6.711723910171731E-2</v>
      </c>
      <c r="F24" s="228">
        <f t="shared" si="1"/>
        <v>-1.1426684280052557E-4</v>
      </c>
      <c r="G24" s="228">
        <f>'Cálculo Pa média harmônica'!M25</f>
        <v>1.197022375091193</v>
      </c>
      <c r="H24" s="228">
        <f>('Anual_1947-1989 (ref1987)'!AI26)</f>
        <v>1.2954864992768444</v>
      </c>
      <c r="I24" s="228">
        <f t="shared" si="2"/>
        <v>0.92399448065216017</v>
      </c>
      <c r="J24" s="228">
        <f>('Anual_1947-1989 (ref1987)'!AP26)</f>
        <v>1.0470284180288756</v>
      </c>
      <c r="K24" s="228">
        <f t="shared" si="3"/>
        <v>4.7028418028875585E-2</v>
      </c>
      <c r="L24" s="228">
        <f>'Anual_1947-1989 (ref1987)'!AN26</f>
        <v>1.0576729278772743</v>
      </c>
      <c r="M24" s="228">
        <f t="shared" si="4"/>
        <v>5.7672927877274294E-2</v>
      </c>
      <c r="N24" s="228">
        <f t="shared" si="5"/>
        <v>2.9165124201691317E-3</v>
      </c>
      <c r="O24" s="228">
        <f t="shared" si="6"/>
        <v>-6.2307573635497499E-6</v>
      </c>
      <c r="P24" s="228">
        <f t="shared" si="7"/>
        <v>2.9102816628055819E-3</v>
      </c>
      <c r="Q24" s="229">
        <f t="shared" si="8"/>
        <v>2.9102816628055819E-3</v>
      </c>
      <c r="R24" s="228">
        <f t="shared" si="9"/>
        <v>1.0029102816628055</v>
      </c>
      <c r="S24" s="46">
        <f t="shared" si="10"/>
        <v>100.63953023544796</v>
      </c>
      <c r="U24" s="46">
        <f>'SNA 2008'!S24</f>
        <v>101.1498706190612</v>
      </c>
      <c r="V24" s="146">
        <f t="shared" si="11"/>
        <v>2.9229253319087434E-3</v>
      </c>
      <c r="W24" s="146">
        <f t="shared" si="12"/>
        <v>1.2643669103161448E-5</v>
      </c>
      <c r="X24" s="53">
        <f t="shared" si="13"/>
        <v>1.5986236839023941E-10</v>
      </c>
    </row>
    <row r="25" spans="1:24">
      <c r="A25" s="227"/>
      <c r="B25" s="115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28">
        <f t="shared" si="0"/>
        <v>7.2397797410426831E-2</v>
      </c>
      <c r="F25" s="228">
        <f t="shared" si="1"/>
        <v>-4.1993604412075836E-3</v>
      </c>
      <c r="G25" s="228">
        <f>'Cálculo Pa média harmônica'!M26</f>
        <v>1.1554016320162659</v>
      </c>
      <c r="H25" s="228">
        <f>('Anual_1947-1989 (ref1987)'!AI27)</f>
        <v>1.2958957261331123</v>
      </c>
      <c r="I25" s="228">
        <f t="shared" si="2"/>
        <v>0.89158534032975501</v>
      </c>
      <c r="J25" s="228">
        <f>('Anual_1947-1989 (ref1987)'!AP27)</f>
        <v>1.0994430924831666</v>
      </c>
      <c r="K25" s="228">
        <f t="shared" si="3"/>
        <v>9.9443092483166629E-2</v>
      </c>
      <c r="L25" s="228">
        <f>'Anual_1947-1989 (ref1987)'!AN27</f>
        <v>1.0696721862749006</v>
      </c>
      <c r="M25" s="228">
        <f t="shared" si="4"/>
        <v>6.9672186274900572E-2</v>
      </c>
      <c r="N25" s="228">
        <f t="shared" si="5"/>
        <v>6.4189337641410871E-3</v>
      </c>
      <c r="O25" s="228">
        <f t="shared" si="6"/>
        <v>-2.7352176362943414E-4</v>
      </c>
      <c r="P25" s="228">
        <f t="shared" si="7"/>
        <v>6.1454120005116526E-3</v>
      </c>
      <c r="Q25" s="229">
        <f t="shared" si="8"/>
        <v>6.1454120005116526E-3</v>
      </c>
      <c r="R25" s="228">
        <f t="shared" si="9"/>
        <v>1.0061454120005116</v>
      </c>
      <c r="S25" s="46">
        <f t="shared" si="10"/>
        <v>101.25800161228273</v>
      </c>
      <c r="U25" s="46">
        <f>'SNA 2008'!S25</f>
        <v>101.79489954176124</v>
      </c>
      <c r="V25" s="146">
        <f t="shared" si="11"/>
        <v>6.3769624098608535E-3</v>
      </c>
      <c r="W25" s="146">
        <f t="shared" si="12"/>
        <v>2.3155040934920088E-4</v>
      </c>
      <c r="X25" s="53">
        <f t="shared" si="13"/>
        <v>5.3615592069782489E-8</v>
      </c>
    </row>
    <row r="26" spans="1:24">
      <c r="A26" s="227"/>
      <c r="B26" s="115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28">
        <f t="shared" si="0"/>
        <v>7.325506993952155E-2</v>
      </c>
      <c r="F26" s="228">
        <f t="shared" si="1"/>
        <v>-1.7363791912837476E-2</v>
      </c>
      <c r="G26" s="228">
        <f>'Cálculo Pa média harmônica'!M27</f>
        <v>1.1988672881329989</v>
      </c>
      <c r="H26" s="228">
        <f>('Anual_1947-1989 (ref1987)'!AI28)</f>
        <v>1.1521656449001481</v>
      </c>
      <c r="I26" s="228">
        <f t="shared" si="2"/>
        <v>1.0405337925493328</v>
      </c>
      <c r="J26" s="228">
        <f>('Anual_1947-1989 (ref1987)'!AP28)</f>
        <v>0.94241113134991128</v>
      </c>
      <c r="K26" s="228">
        <f t="shared" si="3"/>
        <v>-5.758886865008872E-2</v>
      </c>
      <c r="L26" s="228">
        <f>'Anual_1947-1989 (ref1987)'!AN28</f>
        <v>0.98997358668976243</v>
      </c>
      <c r="M26" s="228">
        <f t="shared" si="4"/>
        <v>-1.002641331023757E-2</v>
      </c>
      <c r="N26" s="228">
        <f t="shared" si="5"/>
        <v>-4.3896755628656742E-3</v>
      </c>
      <c r="O26" s="228">
        <f t="shared" si="6"/>
        <v>1.7585979736409619E-4</v>
      </c>
      <c r="P26" s="228">
        <f t="shared" si="7"/>
        <v>-4.213815765501578E-3</v>
      </c>
      <c r="Q26" s="229">
        <f t="shared" si="8"/>
        <v>-4.213815765501578E-3</v>
      </c>
      <c r="R26" s="228">
        <f t="shared" si="9"/>
        <v>0.99578618423449838</v>
      </c>
      <c r="S26" s="46">
        <f t="shared" si="10"/>
        <v>100.83131904870569</v>
      </c>
      <c r="U26" s="46">
        <f>'SNA 2008'!S26</f>
        <v>101.34203321419375</v>
      </c>
      <c r="V26" s="146">
        <f t="shared" si="11"/>
        <v>-4.4488115770643377E-3</v>
      </c>
      <c r="W26" s="146">
        <f t="shared" si="12"/>
        <v>-2.349958115627597E-4</v>
      </c>
      <c r="X26" s="53">
        <f t="shared" si="13"/>
        <v>5.5223031452040067E-8</v>
      </c>
    </row>
    <row r="27" spans="1:24">
      <c r="A27" s="227"/>
      <c r="B27" s="115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28">
        <f t="shared" si="0"/>
        <v>8.0657959782149569E-2</v>
      </c>
      <c r="F27" s="228">
        <f t="shared" si="1"/>
        <v>-1.5877971442206776E-2</v>
      </c>
      <c r="G27" s="228">
        <f>'Cálculo Pa média harmônica'!M28</f>
        <v>1.1984242817274016</v>
      </c>
      <c r="H27" s="228">
        <f>('Anual_1947-1989 (ref1987)'!AI29)</f>
        <v>1.2114459988077695</v>
      </c>
      <c r="I27" s="228">
        <f t="shared" si="2"/>
        <v>0.98925109572099534</v>
      </c>
      <c r="J27" s="228">
        <f>('Anual_1947-1989 (ref1987)'!AP29)</f>
        <v>1.0042949390459408</v>
      </c>
      <c r="K27" s="228">
        <f t="shared" si="3"/>
        <v>4.2949390459408043E-3</v>
      </c>
      <c r="L27" s="228">
        <f>'Anual_1947-1989 (ref1987)'!AN29</f>
        <v>1.0087018630210982</v>
      </c>
      <c r="M27" s="228">
        <f t="shared" si="4"/>
        <v>8.7018630210982106E-3</v>
      </c>
      <c r="N27" s="228">
        <f t="shared" si="5"/>
        <v>3.4269737444109449E-4</v>
      </c>
      <c r="O27" s="228">
        <f t="shared" si="6"/>
        <v>-1.369759862732628E-4</v>
      </c>
      <c r="P27" s="228">
        <f t="shared" si="7"/>
        <v>2.0572138816783169E-4</v>
      </c>
      <c r="Q27" s="229">
        <f t="shared" si="8"/>
        <v>2.0572138816783169E-4</v>
      </c>
      <c r="R27" s="228">
        <f t="shared" si="9"/>
        <v>1.0002057213881679</v>
      </c>
      <c r="S27" s="46">
        <f t="shared" si="10"/>
        <v>100.85206220763119</v>
      </c>
      <c r="U27" s="46">
        <f>'SNA 2008'!S27</f>
        <v>101.2807289615109</v>
      </c>
      <c r="V27" s="146">
        <f t="shared" si="11"/>
        <v>-6.0492424257241328E-4</v>
      </c>
      <c r="W27" s="146">
        <f t="shared" si="12"/>
        <v>-8.10645630740245E-4</v>
      </c>
      <c r="X27" s="53">
        <f t="shared" si="13"/>
        <v>6.5714633863824968E-7</v>
      </c>
    </row>
    <row r="28" spans="1:24">
      <c r="A28" s="227"/>
      <c r="B28" s="115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28">
        <f t="shared" si="0"/>
        <v>8.4280213567125867E-2</v>
      </c>
      <c r="F28" s="228">
        <f t="shared" si="1"/>
        <v>-1.1665885950954691E-2</v>
      </c>
      <c r="G28" s="228">
        <f>'Cálculo Pa média harmônica'!M29</f>
        <v>1.2842749914637941</v>
      </c>
      <c r="H28" s="228">
        <f>('Anual_1947-1989 (ref1987)'!AI30)</f>
        <v>1.3960517152357295</v>
      </c>
      <c r="I28" s="228">
        <f t="shared" si="2"/>
        <v>0.91993367971109763</v>
      </c>
      <c r="J28" s="228">
        <f>('Anual_1947-1989 (ref1987)'!AP30)</f>
        <v>1.1185901187265608</v>
      </c>
      <c r="K28" s="228">
        <f t="shared" si="3"/>
        <v>0.11859011872656078</v>
      </c>
      <c r="L28" s="228">
        <f>'Anual_1947-1989 (ref1987)'!AN30</f>
        <v>1.0277985285538969</v>
      </c>
      <c r="M28" s="228">
        <f t="shared" si="4"/>
        <v>2.7798528553896862E-2</v>
      </c>
      <c r="N28" s="228">
        <f t="shared" si="5"/>
        <v>9.1945536325084409E-3</v>
      </c>
      <c r="O28" s="228">
        <f t="shared" si="6"/>
        <v>-3.155233780791626E-4</v>
      </c>
      <c r="P28" s="228">
        <f t="shared" si="7"/>
        <v>8.8790302544292776E-3</v>
      </c>
      <c r="Q28" s="229">
        <f t="shared" si="8"/>
        <v>8.8790302544292776E-3</v>
      </c>
      <c r="R28" s="228">
        <f t="shared" si="9"/>
        <v>1.0088790302544293</v>
      </c>
      <c r="S28" s="46">
        <f t="shared" si="10"/>
        <v>101.74753071919433</v>
      </c>
      <c r="U28" s="46">
        <f>'SNA 2008'!S28</f>
        <v>102.03551248104475</v>
      </c>
      <c r="V28" s="146">
        <f t="shared" si="11"/>
        <v>7.4523902747647419E-3</v>
      </c>
      <c r="W28" s="146">
        <f t="shared" si="12"/>
        <v>-1.4266399796645356E-3</v>
      </c>
      <c r="X28" s="53">
        <f t="shared" si="13"/>
        <v>2.0353016315772266E-6</v>
      </c>
    </row>
    <row r="29" spans="1:24">
      <c r="A29" s="227"/>
      <c r="B29" s="115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28">
        <f t="shared" si="0"/>
        <v>0.10483855815790849</v>
      </c>
      <c r="F29" s="228">
        <f t="shared" si="1"/>
        <v>-5.6217913711578305E-2</v>
      </c>
      <c r="G29" s="228">
        <f>'Cálculo Pa média harmônica'!M30</f>
        <v>1.3764177783608909</v>
      </c>
      <c r="H29" s="228">
        <f>('Anual_1947-1989 (ref1987)'!AI31)</f>
        <v>1.3914260300571599</v>
      </c>
      <c r="I29" s="228">
        <f t="shared" si="2"/>
        <v>0.98921376244797399</v>
      </c>
      <c r="J29" s="228">
        <f>('Anual_1947-1989 (ref1987)'!AP31)</f>
        <v>0.83311382843720716</v>
      </c>
      <c r="K29" s="228">
        <f t="shared" si="3"/>
        <v>-0.16688617156279284</v>
      </c>
      <c r="L29" s="228">
        <f>'Anual_1947-1989 (ref1987)'!AN31</f>
        <v>1.107535558489315</v>
      </c>
      <c r="M29" s="228">
        <f t="shared" si="4"/>
        <v>0.10753555848931495</v>
      </c>
      <c r="N29" s="228">
        <f t="shared" si="5"/>
        <v>-1.7307388451865788E-2</v>
      </c>
      <c r="O29" s="228">
        <f t="shared" si="6"/>
        <v>-5.4584475430519679E-3</v>
      </c>
      <c r="P29" s="228">
        <f t="shared" si="7"/>
        <v>-2.2765835994917757E-2</v>
      </c>
      <c r="Q29" s="229">
        <f t="shared" si="8"/>
        <v>-2.2765835994917757E-2</v>
      </c>
      <c r="R29" s="228">
        <f t="shared" si="9"/>
        <v>0.97723416400508223</v>
      </c>
      <c r="S29" s="46">
        <f t="shared" si="10"/>
        <v>99.43116312195329</v>
      </c>
      <c r="U29" s="46">
        <f>'SNA 2008'!S29</f>
        <v>99.625219030715641</v>
      </c>
      <c r="V29" s="146">
        <f t="shared" si="11"/>
        <v>-2.3622103635504987E-2</v>
      </c>
      <c r="W29" s="146">
        <f t="shared" si="12"/>
        <v>-8.5626764058722993E-4</v>
      </c>
      <c r="X29" s="53">
        <f t="shared" si="13"/>
        <v>7.3319427231682156E-7</v>
      </c>
    </row>
    <row r="30" spans="1:24">
      <c r="A30" s="227"/>
      <c r="B30" s="115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28">
        <f t="shared" si="0"/>
        <v>9.1170936576253414E-2</v>
      </c>
      <c r="F30" s="228">
        <f t="shared" si="1"/>
        <v>-3.7982213028506809E-2</v>
      </c>
      <c r="G30" s="228">
        <f>'Cálculo Pa média harmônica'!M31</f>
        <v>1.3420042865448811</v>
      </c>
      <c r="H30" s="228">
        <f>('Anual_1947-1989 (ref1987)'!AI32)</f>
        <v>1.228221122448157</v>
      </c>
      <c r="I30" s="228">
        <f t="shared" si="2"/>
        <v>1.0926406182218438</v>
      </c>
      <c r="J30" s="228">
        <f>('Anual_1947-1989 (ref1987)'!AP32)</f>
        <v>0.9539569412069</v>
      </c>
      <c r="K30" s="228">
        <f t="shared" si="3"/>
        <v>-4.60430587931E-2</v>
      </c>
      <c r="L30" s="228">
        <f>'Anual_1947-1989 (ref1987)'!AN32</f>
        <v>0.93704030731382648</v>
      </c>
      <c r="M30" s="228">
        <f t="shared" si="4"/>
        <v>-6.2959692686173518E-2</v>
      </c>
      <c r="N30" s="228">
        <f t="shared" si="5"/>
        <v>-4.5866745419508989E-3</v>
      </c>
      <c r="O30" s="228">
        <f t="shared" si="6"/>
        <v>2.5520230465546794E-3</v>
      </c>
      <c r="P30" s="228">
        <f t="shared" si="7"/>
        <v>-2.0346514953962194E-3</v>
      </c>
      <c r="Q30" s="229">
        <f t="shared" si="8"/>
        <v>-2.0346514953962194E-3</v>
      </c>
      <c r="R30" s="228">
        <f t="shared" si="9"/>
        <v>0.99796534850460383</v>
      </c>
      <c r="S30" s="46">
        <f t="shared" si="10"/>
        <v>99.228855357218222</v>
      </c>
      <c r="U30" s="46">
        <f>'SNA 2008'!S30</f>
        <v>99.337966163488971</v>
      </c>
      <c r="V30" s="146">
        <f t="shared" si="11"/>
        <v>-2.8833348626124966E-3</v>
      </c>
      <c r="W30" s="146">
        <f t="shared" si="12"/>
        <v>-8.4868336721627717E-4</v>
      </c>
      <c r="X30" s="53">
        <f t="shared" si="13"/>
        <v>7.2026345778955839E-7</v>
      </c>
    </row>
    <row r="31" spans="1:24">
      <c r="A31" s="227"/>
      <c r="B31" s="115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28">
        <f t="shared" si="0"/>
        <v>8.2078047942543642E-2</v>
      </c>
      <c r="F31" s="228">
        <f t="shared" si="1"/>
        <v>-2.3892216710813402E-2</v>
      </c>
      <c r="G31" s="228">
        <f>'Cálculo Pa média harmônica'!M32</f>
        <v>1.4010030672839906</v>
      </c>
      <c r="H31" s="228">
        <f>('Anual_1947-1989 (ref1987)'!AI33)</f>
        <v>1.5339267163258381</v>
      </c>
      <c r="I31" s="228">
        <f t="shared" si="2"/>
        <v>0.91334419850236725</v>
      </c>
      <c r="J31" s="228">
        <f>('Anual_1947-1989 (ref1987)'!AP33)</f>
        <v>1.1150963289647406</v>
      </c>
      <c r="K31" s="228">
        <f t="shared" si="3"/>
        <v>0.11509632896474065</v>
      </c>
      <c r="L31" s="228">
        <f>'Anual_1947-1989 (ref1987)'!AN33</f>
        <v>1.0368342441174039</v>
      </c>
      <c r="M31" s="228">
        <f t="shared" si="4"/>
        <v>3.683424411740388E-2</v>
      </c>
      <c r="N31" s="228">
        <f t="shared" si="5"/>
        <v>8.6282548748277798E-3</v>
      </c>
      <c r="O31" s="228">
        <f t="shared" si="6"/>
        <v>-8.4878730407014443E-4</v>
      </c>
      <c r="P31" s="228">
        <f t="shared" si="7"/>
        <v>7.7794675707576356E-3</v>
      </c>
      <c r="Q31" s="229">
        <f t="shared" si="8"/>
        <v>7.7794675707576356E-3</v>
      </c>
      <c r="R31" s="228">
        <f t="shared" si="9"/>
        <v>1.0077794675707576</v>
      </c>
      <c r="S31" s="46">
        <f t="shared" si="10"/>
        <v>100.0008030195531</v>
      </c>
      <c r="U31" s="46">
        <f>'SNA 2008'!S31</f>
        <v>100.19840059701733</v>
      </c>
      <c r="V31" s="146">
        <f t="shared" si="11"/>
        <v>8.6616876382616947E-3</v>
      </c>
      <c r="W31" s="146">
        <f t="shared" si="12"/>
        <v>8.8222006750405917E-4</v>
      </c>
      <c r="X31" s="53">
        <f t="shared" si="13"/>
        <v>7.7831224750686672E-7</v>
      </c>
    </row>
    <row r="32" spans="1:24">
      <c r="A32" s="227"/>
      <c r="B32" s="115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28">
        <f t="shared" si="0"/>
        <v>7.57760432609762E-2</v>
      </c>
      <c r="F32" s="228">
        <f t="shared" si="1"/>
        <v>-6.6466694731529413E-3</v>
      </c>
      <c r="G32" s="228">
        <f>'Cálculo Pa média harmônica'!M33</f>
        <v>1.4385077115264304</v>
      </c>
      <c r="H32" s="228">
        <f>('Anual_1947-1989 (ref1987)'!AI34)</f>
        <v>1.6518191445245833</v>
      </c>
      <c r="I32" s="228">
        <f t="shared" si="2"/>
        <v>0.87086271901785772</v>
      </c>
      <c r="J32" s="228">
        <f>('Anual_1947-1989 (ref1987)'!AP34)</f>
        <v>1.1669463710676247</v>
      </c>
      <c r="K32" s="228">
        <f t="shared" si="3"/>
        <v>0.16694637106762467</v>
      </c>
      <c r="L32" s="228">
        <f>'Anual_1947-1989 (ref1987)'!AN34</f>
        <v>1.0629794092505223</v>
      </c>
      <c r="M32" s="228">
        <f t="shared" si="4"/>
        <v>6.2979409250522256E-2</v>
      </c>
      <c r="N32" s="228">
        <f t="shared" si="5"/>
        <v>1.1016879687073445E-2</v>
      </c>
      <c r="O32" s="228">
        <f t="shared" si="6"/>
        <v>-3.9380190553060481E-4</v>
      </c>
      <c r="P32" s="228">
        <f t="shared" si="7"/>
        <v>1.0623077781542841E-2</v>
      </c>
      <c r="Q32" s="229">
        <f t="shared" si="8"/>
        <v>1.0623077781542841E-2</v>
      </c>
      <c r="R32" s="228">
        <f t="shared" si="9"/>
        <v>1.0106230777815428</v>
      </c>
      <c r="S32" s="46">
        <f t="shared" si="10"/>
        <v>101.06311932824656</v>
      </c>
      <c r="U32" s="46">
        <f>'SNA 2008'!S32</f>
        <v>101.27267703865539</v>
      </c>
      <c r="V32" s="146">
        <f t="shared" si="11"/>
        <v>1.0721492910437114E-2</v>
      </c>
      <c r="W32" s="146">
        <f t="shared" si="12"/>
        <v>9.8415128894272993E-5</v>
      </c>
      <c r="X32" s="53">
        <f t="shared" si="13"/>
        <v>9.6855375952763666E-9</v>
      </c>
    </row>
    <row r="33" spans="1:26">
      <c r="A33" s="227"/>
      <c r="B33" s="115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28">
        <f t="shared" si="0"/>
        <v>7.2889299156870119E-2</v>
      </c>
      <c r="F33" s="228">
        <f t="shared" si="1"/>
        <v>-1.1919290040520059E-2</v>
      </c>
      <c r="G33" s="228">
        <f>'Cálculo Pa média harmônica'!M34</f>
        <v>1.3969160983308053</v>
      </c>
      <c r="H33" s="228">
        <f>('Anual_1947-1989 (ref1987)'!AI35)</f>
        <v>1.1948845242489192</v>
      </c>
      <c r="I33" s="228">
        <f t="shared" si="2"/>
        <v>1.1690804173808169</v>
      </c>
      <c r="J33" s="228">
        <f>('Anual_1947-1989 (ref1987)'!AP35)</f>
        <v>0.86324113753831722</v>
      </c>
      <c r="K33" s="228">
        <f t="shared" si="3"/>
        <v>-0.13675886246168278</v>
      </c>
      <c r="L33" s="228">
        <f>'Anual_1947-1989 (ref1987)'!AN35</f>
        <v>0.92063938452692451</v>
      </c>
      <c r="M33" s="228">
        <f t="shared" si="4"/>
        <v>-7.9360615473075491E-2</v>
      </c>
      <c r="N33" s="228">
        <f t="shared" si="5"/>
        <v>-1.1653694800369995E-2</v>
      </c>
      <c r="O33" s="228">
        <f t="shared" si="6"/>
        <v>1.0274622284422886E-3</v>
      </c>
      <c r="P33" s="228">
        <f t="shared" si="7"/>
        <v>-1.0626232571927706E-2</v>
      </c>
      <c r="Q33" s="229">
        <f t="shared" si="8"/>
        <v>-1.0626232571927706E-2</v>
      </c>
      <c r="R33" s="228">
        <f t="shared" si="9"/>
        <v>0.98937376742807226</v>
      </c>
      <c r="S33" s="46">
        <f t="shared" si="10"/>
        <v>99.989199117820121</v>
      </c>
      <c r="U33" s="46">
        <f>'SNA 2008'!S33</f>
        <v>100.19793045694259</v>
      </c>
      <c r="V33" s="146">
        <f t="shared" si="11"/>
        <v>-1.0612404185806001E-2</v>
      </c>
      <c r="W33" s="146">
        <f t="shared" si="12"/>
        <v>1.3828386121704506E-5</v>
      </c>
      <c r="X33" s="53">
        <f t="shared" si="13"/>
        <v>1.9122426273094978E-10</v>
      </c>
    </row>
    <row r="34" spans="1:26">
      <c r="A34" s="227"/>
      <c r="B34" s="115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28">
        <f t="shared" si="0"/>
        <v>8.2834247616115242E-2</v>
      </c>
      <c r="F34" s="228">
        <f t="shared" si="1"/>
        <v>-2.085322569491338E-2</v>
      </c>
      <c r="G34" s="228">
        <f>'Cálculo Pa média harmônica'!M35</f>
        <v>1.5561550182308985</v>
      </c>
      <c r="H34" s="228">
        <f>('Anual_1947-1989 (ref1987)'!AI36)</f>
        <v>1.648256624213289</v>
      </c>
      <c r="I34" s="228">
        <f t="shared" si="2"/>
        <v>0.94412180443906879</v>
      </c>
      <c r="J34" s="228">
        <f>('Anual_1947-1989 (ref1987)'!AP36)</f>
        <v>0.92130083096507642</v>
      </c>
      <c r="K34" s="228">
        <f t="shared" si="3"/>
        <v>-7.8699169034923577E-2</v>
      </c>
      <c r="L34" s="228">
        <f>'Anual_1947-1989 (ref1987)'!AN36</f>
        <v>1.1034972134223004</v>
      </c>
      <c r="M34" s="228">
        <f t="shared" si="4"/>
        <v>0.10349721342230045</v>
      </c>
      <c r="N34" s="228">
        <f t="shared" si="5"/>
        <v>-6.1547172550286229E-3</v>
      </c>
      <c r="O34" s="228">
        <f t="shared" si="6"/>
        <v>-1.9558280021355185E-3</v>
      </c>
      <c r="P34" s="228">
        <f t="shared" si="7"/>
        <v>-8.1105452571641409E-3</v>
      </c>
      <c r="Q34" s="229">
        <f t="shared" si="8"/>
        <v>-8.1105452571641409E-3</v>
      </c>
      <c r="R34" s="228">
        <f t="shared" si="9"/>
        <v>0.99188945474283585</v>
      </c>
      <c r="S34" s="46">
        <f t="shared" si="10"/>
        <v>99.178232193147437</v>
      </c>
      <c r="U34" s="46">
        <f>'SNA 2008'!S34</f>
        <v>99.632727873451472</v>
      </c>
      <c r="V34" s="146">
        <f t="shared" si="11"/>
        <v>-5.6408608532487747E-3</v>
      </c>
      <c r="W34" s="146">
        <f t="shared" si="12"/>
        <v>2.4696844039153662E-3</v>
      </c>
      <c r="X34" s="53">
        <f t="shared" si="13"/>
        <v>6.0993410549427979E-6</v>
      </c>
    </row>
    <row r="35" spans="1:26">
      <c r="A35" s="227"/>
      <c r="B35" s="115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28">
        <f t="shared" si="0"/>
        <v>0.10077706673736384</v>
      </c>
      <c r="F35" s="228">
        <f t="shared" si="1"/>
        <v>-2.2306070305215794E-2</v>
      </c>
      <c r="G35" s="228">
        <f>'Cálculo Pa média harmônica'!M36</f>
        <v>1.9631963570745665</v>
      </c>
      <c r="H35" s="228">
        <f>('Anual_1947-1989 (ref1987)'!AI37)</f>
        <v>2.1229867101671194</v>
      </c>
      <c r="I35" s="228">
        <f t="shared" si="2"/>
        <v>0.92473322968659832</v>
      </c>
      <c r="J35" s="228">
        <f>('Anual_1947-1989 (ref1987)'!AP37)</f>
        <v>0.80615686519862451</v>
      </c>
      <c r="K35" s="228">
        <f t="shared" si="3"/>
        <v>-0.19384313480137549</v>
      </c>
      <c r="L35" s="228">
        <f>'Anual_1947-1989 (ref1987)'!AN37</f>
        <v>1.2044083496128026</v>
      </c>
      <c r="M35" s="228">
        <f t="shared" si="4"/>
        <v>0.20440834961280263</v>
      </c>
      <c r="N35" s="228">
        <f t="shared" si="5"/>
        <v>-1.8064610499782013E-2</v>
      </c>
      <c r="O35" s="228">
        <f t="shared" si="6"/>
        <v>-3.7857152176852017E-3</v>
      </c>
      <c r="P35" s="228">
        <f t="shared" si="7"/>
        <v>-2.1850325717467214E-2</v>
      </c>
      <c r="Q35" s="229">
        <f t="shared" si="8"/>
        <v>-2.1850325717467214E-2</v>
      </c>
      <c r="R35" s="228">
        <f t="shared" si="9"/>
        <v>0.97814967428253274</v>
      </c>
      <c r="S35" s="46">
        <f t="shared" si="10"/>
        <v>97.011155515644575</v>
      </c>
      <c r="U35" s="46">
        <f>'SNA 2008'!S35</f>
        <v>97.396210822233783</v>
      </c>
      <c r="V35" s="146">
        <f t="shared" si="11"/>
        <v>-2.2447614342732902E-2</v>
      </c>
      <c r="W35" s="146">
        <f t="shared" si="12"/>
        <v>-5.9728862526568782E-4</v>
      </c>
      <c r="X35" s="53">
        <f t="shared" si="13"/>
        <v>3.5675370187177525E-7</v>
      </c>
    </row>
    <row r="36" spans="1:26">
      <c r="A36" s="227"/>
      <c r="B36" s="115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28">
        <f t="shared" si="0"/>
        <v>9.8164590726733586E-2</v>
      </c>
      <c r="F36" s="228">
        <f t="shared" si="1"/>
        <v>-3.8724525716166414E-3</v>
      </c>
      <c r="G36" s="228">
        <f>'Cálculo Pa média harmônica'!M37</f>
        <v>2.0322958999019956</v>
      </c>
      <c r="H36" s="228">
        <f>('Anual_1947-1989 (ref1987)'!AI38)</f>
        <v>1.7005560831521107</v>
      </c>
      <c r="I36" s="228">
        <f t="shared" si="2"/>
        <v>1.1950772573962865</v>
      </c>
      <c r="J36" s="228">
        <f>('Anual_1947-1989 (ref1987)'!AP38)</f>
        <v>0.88110348439798869</v>
      </c>
      <c r="K36" s="228">
        <f t="shared" si="3"/>
        <v>-0.11889651560201131</v>
      </c>
      <c r="L36" s="228">
        <f>'Anual_1947-1989 (ref1987)'!AN38</f>
        <v>0.89143680077687193</v>
      </c>
      <c r="M36" s="228">
        <f t="shared" si="4"/>
        <v>-0.10856319922312807</v>
      </c>
      <c r="N36" s="228">
        <f t="shared" si="5"/>
        <v>-1.3948257916645055E-2</v>
      </c>
      <c r="O36" s="228">
        <f t="shared" si="6"/>
        <v>4.7160476171519453E-4</v>
      </c>
      <c r="P36" s="228">
        <f t="shared" si="7"/>
        <v>-1.3476653154929861E-2</v>
      </c>
      <c r="Q36" s="229">
        <f t="shared" si="8"/>
        <v>-1.3476653154929861E-2</v>
      </c>
      <c r="R36" s="228">
        <f t="shared" si="9"/>
        <v>0.98652334684507015</v>
      </c>
      <c r="S36" s="46">
        <f t="shared" si="10"/>
        <v>95.703769820601266</v>
      </c>
      <c r="U36" s="46">
        <f>'SNA 2008'!S36</f>
        <v>96.097016341952852</v>
      </c>
      <c r="V36" s="146">
        <f t="shared" si="11"/>
        <v>-1.3339271305453537E-2</v>
      </c>
      <c r="W36" s="146">
        <f t="shared" si="12"/>
        <v>1.3738184947632327E-4</v>
      </c>
      <c r="X36" s="53">
        <f t="shared" si="13"/>
        <v>1.8873772565535144E-8</v>
      </c>
    </row>
    <row r="37" spans="1:26">
      <c r="A37" s="227"/>
      <c r="B37" s="115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28">
        <f t="shared" si="0"/>
        <v>8.2455644963987593E-2</v>
      </c>
      <c r="F37" s="228">
        <f t="shared" si="1"/>
        <v>-6.9021167682859486E-3</v>
      </c>
      <c r="G37" s="228">
        <f>'Cálculo Pa média harmônica'!M38</f>
        <v>2.0142552994021101</v>
      </c>
      <c r="H37" s="228">
        <f>('Anual_1947-1989 (ref1987)'!AI39)</f>
        <v>1.8317394183547369</v>
      </c>
      <c r="I37" s="228">
        <f t="shared" si="2"/>
        <v>1.0996407454130721</v>
      </c>
      <c r="J37" s="228">
        <f>('Anual_1947-1989 (ref1987)'!AP39)</f>
        <v>0.97212403283220372</v>
      </c>
      <c r="K37" s="228">
        <f t="shared" si="3"/>
        <v>-2.7875967167796278E-2</v>
      </c>
      <c r="L37" s="228">
        <f>'Anual_1947-1989 (ref1987)'!AN39</f>
        <v>0.92233425097788568</v>
      </c>
      <c r="M37" s="228">
        <f t="shared" si="4"/>
        <v>-7.7665749022114317E-2</v>
      </c>
      <c r="N37" s="228">
        <f t="shared" si="5"/>
        <v>-2.5275581792454328E-3</v>
      </c>
      <c r="O37" s="228">
        <f t="shared" si="6"/>
        <v>5.8119718321061897E-4</v>
      </c>
      <c r="P37" s="228">
        <f t="shared" si="7"/>
        <v>-1.9463609960348139E-3</v>
      </c>
      <c r="Q37" s="229">
        <f t="shared" si="8"/>
        <v>-1.9463609960348139E-3</v>
      </c>
      <c r="R37" s="228">
        <f t="shared" si="9"/>
        <v>0.99805363900396515</v>
      </c>
      <c r="S37" s="46">
        <f t="shared" si="10"/>
        <v>95.517495735848954</v>
      </c>
      <c r="U37" s="46">
        <f>'SNA 2008'!S37</f>
        <v>95.911685361722022</v>
      </c>
      <c r="V37" s="146">
        <f t="shared" si="11"/>
        <v>-1.9285820443305512E-3</v>
      </c>
      <c r="W37" s="146">
        <f t="shared" si="12"/>
        <v>1.7778951704262684E-5</v>
      </c>
      <c r="X37" s="53">
        <f t="shared" si="13"/>
        <v>3.16091123702505E-10</v>
      </c>
    </row>
    <row r="38" spans="1:26">
      <c r="A38" s="227"/>
      <c r="B38" s="115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28">
        <f t="shared" si="0"/>
        <v>0.10950179571791846</v>
      </c>
      <c r="F38" s="228">
        <f t="shared" si="1"/>
        <v>2.5871604765545939E-2</v>
      </c>
      <c r="G38" s="228">
        <f>'Cálculo Pa média harmônica'!M39</f>
        <v>2.3018619223786621</v>
      </c>
      <c r="H38" s="228">
        <f>('Anual_1947-1989 (ref1987)'!AI40)</f>
        <v>3.0545399400409101</v>
      </c>
      <c r="I38" s="228">
        <f t="shared" si="2"/>
        <v>0.75358710888155311</v>
      </c>
      <c r="J38" s="228">
        <f>('Anual_1947-1989 (ref1987)'!AP40)</f>
        <v>0.98944035360062144</v>
      </c>
      <c r="K38" s="228">
        <f t="shared" si="3"/>
        <v>-1.0559646399378564E-2</v>
      </c>
      <c r="L38" s="228">
        <f>'Anual_1947-1989 (ref1987)'!AN40</f>
        <v>1.3340488412569058</v>
      </c>
      <c r="M38" s="228">
        <f t="shared" si="4"/>
        <v>0.33404884125690582</v>
      </c>
      <c r="N38" s="228">
        <f t="shared" si="5"/>
        <v>-8.7137295702962398E-4</v>
      </c>
      <c r="O38" s="228">
        <f t="shared" si="6"/>
        <v>6.4783082343856614E-3</v>
      </c>
      <c r="P38" s="228">
        <f t="shared" si="7"/>
        <v>5.6069352773560378E-3</v>
      </c>
      <c r="Q38" s="229">
        <f t="shared" si="8"/>
        <v>5.6069352773560378E-3</v>
      </c>
      <c r="R38" s="228">
        <f t="shared" si="9"/>
        <v>1.005606935277356</v>
      </c>
      <c r="S38" s="46">
        <f t="shared" si="10"/>
        <v>96.053056152294985</v>
      </c>
      <c r="U38" s="46">
        <f>'SNA 2008'!S38</f>
        <v>96.024178173348957</v>
      </c>
      <c r="V38" s="146">
        <f t="shared" si="11"/>
        <v>1.1728791043832398E-3</v>
      </c>
      <c r="W38" s="146">
        <f t="shared" si="12"/>
        <v>-4.434056172972798E-3</v>
      </c>
      <c r="X38" s="53">
        <f t="shared" si="13"/>
        <v>1.9660854145078174E-5</v>
      </c>
    </row>
    <row r="39" spans="1:26">
      <c r="A39" s="227"/>
      <c r="B39" s="115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28">
        <f t="shared" si="0"/>
        <v>0.11914965883293699</v>
      </c>
      <c r="F39" s="228">
        <f t="shared" si="1"/>
        <v>6.2408372466481579E-2</v>
      </c>
      <c r="G39" s="228">
        <f>'Cálculo Pa média harmônica'!M40</f>
        <v>2.9845348535381424</v>
      </c>
      <c r="H39" s="228">
        <f>('Anual_1947-1989 (ref1987)'!AI41)</f>
        <v>3.3114485212482885</v>
      </c>
      <c r="I39" s="228">
        <f t="shared" si="2"/>
        <v>0.9012777442824591</v>
      </c>
      <c r="J39" s="228">
        <f>('Anual_1947-1989 (ref1987)'!AP41)</f>
        <v>1.059696046486118</v>
      </c>
      <c r="K39" s="228">
        <f t="shared" si="3"/>
        <v>5.9696046486118037E-2</v>
      </c>
      <c r="L39" s="228">
        <f>'Anual_1947-1989 (ref1987)'!AN41</f>
        <v>1.0778310636266291</v>
      </c>
      <c r="M39" s="228">
        <f t="shared" si="4"/>
        <v>7.783106362662906E-2</v>
      </c>
      <c r="N39" s="228">
        <f t="shared" si="5"/>
        <v>6.4105755082337406E-3</v>
      </c>
      <c r="O39" s="228">
        <f t="shared" si="6"/>
        <v>4.5065596754369584E-3</v>
      </c>
      <c r="P39" s="228">
        <f t="shared" si="7"/>
        <v>1.0917135183670698E-2</v>
      </c>
      <c r="Q39" s="229">
        <f t="shared" si="8"/>
        <v>1.0917135183670698E-2</v>
      </c>
      <c r="R39" s="228">
        <f t="shared" si="9"/>
        <v>1.0109171351836708</v>
      </c>
      <c r="S39" s="46">
        <f t="shared" si="10"/>
        <v>97.101680351114311</v>
      </c>
      <c r="U39" s="46">
        <f>'SNA 2008'!S39</f>
        <v>96.880508290146281</v>
      </c>
      <c r="V39" s="146">
        <f t="shared" si="11"/>
        <v>8.9178593671630502E-3</v>
      </c>
      <c r="W39" s="146">
        <f t="shared" si="12"/>
        <v>-1.999275816507648E-3</v>
      </c>
      <c r="X39" s="53">
        <f t="shared" si="13"/>
        <v>3.9971037904723223E-6</v>
      </c>
    </row>
    <row r="40" spans="1:26">
      <c r="A40" s="227"/>
      <c r="B40" s="115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28">
        <f t="shared" si="0"/>
        <v>0.10224867824317949</v>
      </c>
      <c r="F40" s="228">
        <f t="shared" si="1"/>
        <v>5.447425702166496E-2</v>
      </c>
      <c r="G40" s="228">
        <f>'Cálculo Pa média harmônica'!M41</f>
        <v>3.5217995559360014</v>
      </c>
      <c r="H40" s="228">
        <f>('Anual_1947-1989 (ref1987)'!AI42)</f>
        <v>3.1226083521248853</v>
      </c>
      <c r="I40" s="228">
        <f t="shared" si="2"/>
        <v>1.1278390239171276</v>
      </c>
      <c r="J40" s="228">
        <f>('Anual_1947-1989 (ref1987)'!AP42)</f>
        <v>0.95899699425229712</v>
      </c>
      <c r="K40" s="228">
        <f t="shared" si="3"/>
        <v>-4.1003005747702881E-2</v>
      </c>
      <c r="L40" s="228">
        <f>'Anual_1947-1989 (ref1987)'!AN42</f>
        <v>0.90540785850727701</v>
      </c>
      <c r="M40" s="228">
        <f t="shared" si="4"/>
        <v>-9.4592141492722992E-2</v>
      </c>
      <c r="N40" s="228">
        <f t="shared" si="5"/>
        <v>-4.728468651104544E-3</v>
      </c>
      <c r="O40" s="228">
        <f t="shared" si="6"/>
        <v>-5.6911772738527386E-3</v>
      </c>
      <c r="P40" s="228">
        <f t="shared" si="7"/>
        <v>-1.0419645924957283E-2</v>
      </c>
      <c r="Q40" s="229">
        <f t="shared" si="8"/>
        <v>-1.0419645924957283E-2</v>
      </c>
      <c r="R40" s="228">
        <f t="shared" si="9"/>
        <v>0.98958035407504275</v>
      </c>
      <c r="S40" s="46">
        <f t="shared" si="10"/>
        <v>96.089915223137325</v>
      </c>
      <c r="U40" s="46">
        <f>'SNA 2008'!S40</f>
        <v>95.935182938246456</v>
      </c>
      <c r="V40" s="146">
        <f t="shared" si="11"/>
        <v>-9.7576423636082099E-3</v>
      </c>
      <c r="W40" s="146">
        <f t="shared" si="12"/>
        <v>6.6200356134907268E-4</v>
      </c>
      <c r="X40" s="53">
        <f t="shared" si="13"/>
        <v>4.3824871523885545E-7</v>
      </c>
    </row>
    <row r="41" spans="1:26">
      <c r="A41" s="227"/>
      <c r="B41" s="115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28">
        <f t="shared" si="0"/>
        <v>7.9303391017031155E-2</v>
      </c>
      <c r="F41" s="228">
        <f t="shared" si="1"/>
        <v>2.5739224349383541E-2</v>
      </c>
      <c r="G41" s="228">
        <f>'Cálculo Pa média harmônica'!M42</f>
        <v>2.4484115048298509</v>
      </c>
      <c r="H41" s="228">
        <f>('Anual_1947-1989 (ref1987)'!AI43)</f>
        <v>2.2786037903238219</v>
      </c>
      <c r="I41" s="228">
        <f t="shared" si="2"/>
        <v>1.0745227034323053</v>
      </c>
      <c r="J41" s="228">
        <f>('Anual_1947-1989 (ref1987)'!AP43)</f>
        <v>1.2707583780920078</v>
      </c>
      <c r="K41" s="228">
        <f t="shared" si="3"/>
        <v>0.27075837809200776</v>
      </c>
      <c r="L41" s="228">
        <f>'Anual_1947-1989 (ref1987)'!AN43</f>
        <v>0.82556811833940769</v>
      </c>
      <c r="M41" s="228">
        <f t="shared" si="4"/>
        <v>-0.17443188166059231</v>
      </c>
      <c r="N41" s="228">
        <f t="shared" si="5"/>
        <v>2.3072213304280307E-2</v>
      </c>
      <c r="O41" s="228">
        <f t="shared" si="6"/>
        <v>-5.4383656975247711E-3</v>
      </c>
      <c r="P41" s="228">
        <f t="shared" si="7"/>
        <v>1.7633847606755536E-2</v>
      </c>
      <c r="Q41" s="229">
        <f t="shared" si="8"/>
        <v>1.7633847606755536E-2</v>
      </c>
      <c r="R41" s="228">
        <f t="shared" si="9"/>
        <v>1.0176338476067555</v>
      </c>
      <c r="S41" s="46">
        <f t="shared" si="10"/>
        <v>97.78435014472818</v>
      </c>
      <c r="U41" s="46">
        <f>'SNA 2008'!S41</f>
        <v>98.884529710298764</v>
      </c>
      <c r="V41" s="146">
        <f t="shared" si="11"/>
        <v>3.0743119278261011E-2</v>
      </c>
      <c r="W41" s="146">
        <f t="shared" si="12"/>
        <v>1.3109271671505475E-2</v>
      </c>
      <c r="X41" s="53">
        <f t="shared" si="13"/>
        <v>1.7185300375733594E-4</v>
      </c>
    </row>
    <row r="42" spans="1:26">
      <c r="A42" s="227"/>
      <c r="B42" s="115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28">
        <f t="shared" si="0"/>
        <v>8.1311850066823135E-2</v>
      </c>
      <c r="F42" s="228">
        <f t="shared" si="1"/>
        <v>3.3945349593067886E-2</v>
      </c>
      <c r="G42" s="228">
        <f>'Cálculo Pa média harmônica'!M43</f>
        <v>3.0926924572718568</v>
      </c>
      <c r="H42" s="228">
        <f>('Anual_1947-1989 (ref1987)'!AI44)</f>
        <v>2.8806362944324477</v>
      </c>
      <c r="I42" s="228">
        <f t="shared" si="2"/>
        <v>1.0736143480693001</v>
      </c>
      <c r="J42" s="228">
        <f>('Anual_1947-1989 (ref1987)'!AP44)</f>
        <v>0.891479939868144</v>
      </c>
      <c r="K42" s="228">
        <f t="shared" si="3"/>
        <v>-0.108520060131856</v>
      </c>
      <c r="L42" s="228">
        <f>'Anual_1947-1989 (ref1987)'!AN44</f>
        <v>0.98649731047763256</v>
      </c>
      <c r="M42" s="228">
        <f t="shared" si="4"/>
        <v>-1.3502689522367439E-2</v>
      </c>
      <c r="N42" s="228">
        <f t="shared" si="5"/>
        <v>-9.473537426371248E-3</v>
      </c>
      <c r="O42" s="228">
        <f t="shared" si="6"/>
        <v>-4.6462723356183958E-4</v>
      </c>
      <c r="P42" s="228">
        <f t="shared" si="7"/>
        <v>-9.9381646599330867E-3</v>
      </c>
      <c r="Q42" s="229">
        <f t="shared" si="8"/>
        <v>-9.9381646599330867E-3</v>
      </c>
      <c r="R42" s="228">
        <f t="shared" si="9"/>
        <v>0.99006183534006686</v>
      </c>
      <c r="S42" s="46">
        <f t="shared" si="10"/>
        <v>96.812553171825314</v>
      </c>
      <c r="U42" s="46">
        <f>'SNA 2008'!S42</f>
        <v>96.513448250990066</v>
      </c>
      <c r="V42" s="146">
        <f t="shared" si="11"/>
        <v>-2.3978285240929376E-2</v>
      </c>
      <c r="W42" s="146">
        <f t="shared" si="12"/>
        <v>-1.4040120580996289E-2</v>
      </c>
      <c r="X42" s="53">
        <f t="shared" si="13"/>
        <v>1.9712498592891557E-4</v>
      </c>
    </row>
    <row r="43" spans="1:26">
      <c r="A43" s="227"/>
      <c r="B43" s="115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28">
        <f t="shared" si="0"/>
        <v>8.8836147364372592E-2</v>
      </c>
      <c r="F43" s="228">
        <f t="shared" si="1"/>
        <v>5.5674943186001018E-2</v>
      </c>
      <c r="G43" s="228">
        <f>'Cálculo Pa média harmônica'!M44</f>
        <v>7.2338875217729575</v>
      </c>
      <c r="H43" s="228">
        <f>('Anual_1947-1989 (ref1987)'!AI45)</f>
        <v>7.442859984864123</v>
      </c>
      <c r="I43" s="228">
        <f t="shared" si="2"/>
        <v>0.97192309629414841</v>
      </c>
      <c r="J43" s="228">
        <f>('Anual_1947-1989 (ref1987)'!AP45)</f>
        <v>1.0793561025425611</v>
      </c>
      <c r="K43" s="228">
        <f t="shared" si="3"/>
        <v>7.9356102542561091E-2</v>
      </c>
      <c r="L43" s="228">
        <f>'Anual_1947-1989 (ref1987)'!AN45</f>
        <v>0.99034319500726498</v>
      </c>
      <c r="M43" s="228">
        <f t="shared" si="4"/>
        <v>-9.6568049927350241E-3</v>
      </c>
      <c r="N43" s="228">
        <f t="shared" si="5"/>
        <v>6.8517569406623055E-3</v>
      </c>
      <c r="O43" s="228">
        <f t="shared" si="6"/>
        <v>-5.4288460004500705E-4</v>
      </c>
      <c r="P43" s="228">
        <f t="shared" si="7"/>
        <v>6.3088723406172983E-3</v>
      </c>
      <c r="Q43" s="229">
        <f t="shared" si="8"/>
        <v>6.3088723406172983E-3</v>
      </c>
      <c r="R43" s="228">
        <f t="shared" si="9"/>
        <v>1.0063088723406173</v>
      </c>
      <c r="S43" s="46">
        <f t="shared" si="10"/>
        <v>97.423331210755578</v>
      </c>
      <c r="U43" s="46">
        <f>'SNA 2008'!S43</f>
        <v>95.250283242363807</v>
      </c>
      <c r="V43" s="146">
        <f t="shared" si="11"/>
        <v>-1.3087968894669566E-2</v>
      </c>
      <c r="W43" s="146">
        <f t="shared" si="12"/>
        <v>-1.9396841235286864E-2</v>
      </c>
      <c r="X43" s="53">
        <f t="shared" si="13"/>
        <v>3.7623744990692484E-4</v>
      </c>
    </row>
    <row r="44" spans="1:26" ht="13.5" thickBot="1">
      <c r="A44" s="227"/>
      <c r="B44" s="132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28">
        <f t="shared" si="0"/>
        <v>7.195439845693731E-2</v>
      </c>
      <c r="F44" s="228">
        <f t="shared" si="1"/>
        <v>3.4683396523905695E-2</v>
      </c>
      <c r="G44" s="228">
        <f>'Cálculo Pa média harmônica'!M45</f>
        <v>14.230270828759314</v>
      </c>
      <c r="H44" s="228">
        <f>('Anual_1947-1989 (ref1987)'!AI46)</f>
        <v>11.048864939077795</v>
      </c>
      <c r="I44" s="228">
        <f t="shared" si="2"/>
        <v>1.2879396125505593</v>
      </c>
      <c r="J44" s="228">
        <f>('Anual_1947-1989 (ref1987)'!AP46)</f>
        <v>0.95366387405000119</v>
      </c>
      <c r="K44" s="228">
        <f t="shared" si="3"/>
        <v>-4.6336125949998808E-2</v>
      </c>
      <c r="L44" s="228">
        <f>'Anual_1947-1989 (ref1987)'!AN46</f>
        <v>0.79507268529110797</v>
      </c>
      <c r="M44" s="228">
        <f t="shared" si="4"/>
        <v>-0.20492731470889203</v>
      </c>
      <c r="N44" s="228">
        <f t="shared" si="5"/>
        <v>-4.2941040965147458E-3</v>
      </c>
      <c r="O44" s="228">
        <f t="shared" si="6"/>
        <v>-8.9395289841020589E-3</v>
      </c>
      <c r="P44" s="228">
        <f t="shared" si="7"/>
        <v>-1.3233633080616805E-2</v>
      </c>
      <c r="Q44" s="229">
        <f t="shared" si="8"/>
        <v>-1.3233633080616805E-2</v>
      </c>
      <c r="R44" s="228">
        <f t="shared" si="9"/>
        <v>0.98676636691938324</v>
      </c>
      <c r="S44" s="46">
        <f t="shared" si="10"/>
        <v>96.134066592021043</v>
      </c>
      <c r="U44" s="46">
        <f>'SNA 2008'!S44</f>
        <v>93.240257376931694</v>
      </c>
      <c r="V44" s="146">
        <f t="shared" si="11"/>
        <v>-2.1102571005669479E-2</v>
      </c>
      <c r="W44" s="146">
        <f t="shared" si="12"/>
        <v>-7.8689379250526745E-3</v>
      </c>
      <c r="X44" s="53">
        <f t="shared" si="13"/>
        <v>6.1920184068332289E-5</v>
      </c>
    </row>
    <row r="45" spans="1:26">
      <c r="A45" s="116" t="s">
        <v>81</v>
      </c>
      <c r="B45" s="116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28">
        <f t="shared" si="0"/>
        <v>7.5778015084455086E-2</v>
      </c>
      <c r="F45" s="228">
        <f t="shared" si="1"/>
        <v>1.2388731008053253E-2</v>
      </c>
      <c r="G45" s="228">
        <f>'Cálculo Pa média harmônica'!M46</f>
        <v>28.677623530558023</v>
      </c>
      <c r="H45" s="228">
        <f>('Anual_1947-1989 (ref1987)'!AI47)</f>
        <v>23.563184667851882</v>
      </c>
      <c r="I45" s="228">
        <f t="shared" si="2"/>
        <v>1.2170521062750892</v>
      </c>
      <c r="J45" s="228">
        <f>('Anual_1947-1989 (ref1987)'!AP47)</f>
        <v>0.90386306159807417</v>
      </c>
      <c r="K45" s="228">
        <f t="shared" si="3"/>
        <v>-9.6136938401925831E-2</v>
      </c>
      <c r="L45" s="228">
        <f>'Anual_1947-1989 (ref1987)'!AN47</f>
        <v>0.86425023943624268</v>
      </c>
      <c r="M45" s="228">
        <f t="shared" si="4"/>
        <v>-0.13574976056375732</v>
      </c>
      <c r="N45" s="228">
        <f t="shared" si="5"/>
        <v>-8.8663053680082989E-3</v>
      </c>
      <c r="O45" s="228">
        <f t="shared" si="6"/>
        <v>-1.9459262969126338E-3</v>
      </c>
      <c r="P45" s="228">
        <f t="shared" si="7"/>
        <v>-1.0812231664920933E-2</v>
      </c>
      <c r="Q45" s="229">
        <f t="shared" si="8"/>
        <v>-1.0812231664920933E-2</v>
      </c>
      <c r="R45" s="228">
        <f t="shared" si="9"/>
        <v>0.98918776833507904</v>
      </c>
      <c r="S45" s="46">
        <f t="shared" si="10"/>
        <v>95.094642793137169</v>
      </c>
      <c r="U45" s="46">
        <f>'SNA 2008'!S45</f>
        <v>92.97006082854503</v>
      </c>
      <c r="V45" s="146">
        <f t="shared" si="11"/>
        <v>-2.8978528801606451E-3</v>
      </c>
      <c r="W45" s="146">
        <f t="shared" si="12"/>
        <v>7.9143787847602877E-3</v>
      </c>
      <c r="X45" s="53">
        <f t="shared" si="13"/>
        <v>6.2637391548663735E-5</v>
      </c>
      <c r="Y45" s="218">
        <f>AVERAGE(X45:X71)</f>
        <v>2.3247516944874777E-6</v>
      </c>
      <c r="Z45" s="218">
        <f>SQRT(Y45)</f>
        <v>1.5247136434384909E-3</v>
      </c>
    </row>
    <row r="46" spans="1:26">
      <c r="A46" s="27"/>
      <c r="B46" s="116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28">
        <f t="shared" si="0"/>
        <v>8.2960631088304912E-2</v>
      </c>
      <c r="F46" s="228">
        <f t="shared" si="1"/>
        <v>7.6308445818066561E-3</v>
      </c>
      <c r="G46" s="228">
        <f>'Anual_1900-2000 (ref1985e2000)'!J21</f>
        <v>5.1308992205187085</v>
      </c>
      <c r="H46" s="228">
        <f>('Anual_1900-2000 (ref1985e2000)'!B21)</f>
        <v>5.8063700848577797</v>
      </c>
      <c r="I46" s="228">
        <f t="shared" si="2"/>
        <v>0.88366727327618899</v>
      </c>
      <c r="J46" s="228">
        <f>('Anual_1900-2000 (ref1985e2000)'!R21)</f>
        <v>1.0864480313311555</v>
      </c>
      <c r="K46" s="228">
        <f t="shared" si="3"/>
        <v>8.6448031331155528E-2</v>
      </c>
      <c r="L46" s="228">
        <f>('Anual_1900-2000 (ref1985e2000)'!N21)</f>
        <v>1.0856922812260335</v>
      </c>
      <c r="M46" s="228">
        <f t="shared" si="4"/>
        <v>8.5692281226033451E-2</v>
      </c>
      <c r="N46" s="228">
        <f t="shared" si="5"/>
        <v>6.3374701363077537E-3</v>
      </c>
      <c r="O46" s="228">
        <f t="shared" si="6"/>
        <v>6.022926488506473E-4</v>
      </c>
      <c r="P46" s="228">
        <f>(N46+O46)</f>
        <v>6.9397627851584013E-3</v>
      </c>
      <c r="Q46" s="229">
        <f t="shared" si="8"/>
        <v>6.9397627851584013E-3</v>
      </c>
      <c r="R46" s="228">
        <f t="shared" si="9"/>
        <v>1.0069397627851584</v>
      </c>
      <c r="S46" s="46">
        <f t="shared" si="10"/>
        <v>95.754577056260914</v>
      </c>
      <c r="U46" s="46">
        <f>'SNA 2008'!S46</f>
        <v>93.619201968116556</v>
      </c>
      <c r="V46" s="146">
        <f t="shared" si="11"/>
        <v>6.9822600285125436E-3</v>
      </c>
      <c r="W46" s="146">
        <f t="shared" si="12"/>
        <v>4.249724335414224E-5</v>
      </c>
      <c r="X46" s="53">
        <f t="shared" si="13"/>
        <v>1.8060156927011868E-9</v>
      </c>
      <c r="Y46" s="218"/>
      <c r="Z46" s="218"/>
    </row>
    <row r="47" spans="1:26">
      <c r="A47" s="27"/>
      <c r="B47" s="116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28">
        <f t="shared" si="0"/>
        <v>9.6266862631278913E-2</v>
      </c>
      <c r="F47" s="228">
        <f t="shared" si="1"/>
        <v>2.4832542752625253E-2</v>
      </c>
      <c r="G47" s="228">
        <f>'Anual_1900-2000 (ref1985e2000)'!J22</f>
        <v>10.62107123210197</v>
      </c>
      <c r="H47" s="228">
        <f>('Anual_1900-2000 (ref1985e2000)'!B22)</f>
        <v>11.42626686207406</v>
      </c>
      <c r="I47" s="228">
        <f t="shared" si="2"/>
        <v>0.92953117236875615</v>
      </c>
      <c r="J47" s="228">
        <f>('Anual_1900-2000 (ref1985e2000)'!R22)</f>
        <v>1.0602849922713657</v>
      </c>
      <c r="K47" s="228">
        <f t="shared" si="3"/>
        <v>6.0284992271365745E-2</v>
      </c>
      <c r="L47" s="228">
        <f>('Anual_1900-2000 (ref1985e2000)'!N22)</f>
        <v>1.0447797204470035</v>
      </c>
      <c r="M47" s="228">
        <f t="shared" si="4"/>
        <v>4.4779720447003513E-2</v>
      </c>
      <c r="N47" s="228">
        <f t="shared" si="5"/>
        <v>5.394484958492464E-3</v>
      </c>
      <c r="O47" s="228">
        <f t="shared" si="6"/>
        <v>1.0643337544636309E-3</v>
      </c>
      <c r="P47" s="228">
        <f t="shared" si="7"/>
        <v>6.4588187129560951E-3</v>
      </c>
      <c r="Q47" s="229">
        <f t="shared" si="8"/>
        <v>6.4588187129560951E-3</v>
      </c>
      <c r="R47" s="228">
        <f t="shared" si="9"/>
        <v>1.0064588187129562</v>
      </c>
      <c r="S47" s="46">
        <f t="shared" si="10"/>
        <v>96.373038510403092</v>
      </c>
      <c r="U47" s="46">
        <f>'SNA 2008'!S47</f>
        <v>94.226840586846777</v>
      </c>
      <c r="V47" s="146">
        <f t="shared" si="11"/>
        <v>6.4905340566474568E-3</v>
      </c>
      <c r="W47" s="146">
        <f t="shared" si="12"/>
        <v>3.1715343691361697E-5</v>
      </c>
      <c r="X47" s="53">
        <f t="shared" si="13"/>
        <v>1.0058630254611962E-9</v>
      </c>
    </row>
    <row r="48" spans="1:26">
      <c r="A48" s="27"/>
      <c r="B48" s="116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28">
        <f t="shared" si="0"/>
        <v>9.7996600929077318E-2</v>
      </c>
      <c r="F48" s="228">
        <f t="shared" si="1"/>
        <v>1.4072228941557213E-2</v>
      </c>
      <c r="G48" s="228">
        <f>'Anual_1900-2000 (ref1985e2000)'!J23</f>
        <v>20.967839939882623</v>
      </c>
      <c r="H48" s="228">
        <f>('Anual_1900-2000 (ref1985e2000)'!B23)</f>
        <v>19.031375476314299</v>
      </c>
      <c r="I48" s="228">
        <f t="shared" si="2"/>
        <v>1.1017511564510076</v>
      </c>
      <c r="J48" s="228">
        <f>('Anual_1900-2000 (ref1985e2000)'!R23)</f>
        <v>1.0112655133811181</v>
      </c>
      <c r="K48" s="228">
        <f t="shared" si="3"/>
        <v>1.1265513381118142E-2</v>
      </c>
      <c r="L48" s="228">
        <f>('Anual_1900-2000 (ref1985e2000)'!N23)</f>
        <v>0.90257621875796723</v>
      </c>
      <c r="M48" s="228">
        <f t="shared" si="4"/>
        <v>-9.742378124203277E-2</v>
      </c>
      <c r="N48" s="228">
        <f t="shared" si="5"/>
        <v>1.2163134662121686E-3</v>
      </c>
      <c r="O48" s="228">
        <f t="shared" si="6"/>
        <v>-1.5189517799135681E-3</v>
      </c>
      <c r="P48" s="228">
        <f t="shared" si="7"/>
        <v>-3.0263831370139953E-4</v>
      </c>
      <c r="Q48" s="229">
        <f t="shared" si="8"/>
        <v>-3.0263831370139953E-4</v>
      </c>
      <c r="R48" s="228">
        <f t="shared" si="9"/>
        <v>0.99969736168629864</v>
      </c>
      <c r="S48" s="46">
        <f t="shared" si="10"/>
        <v>96.34387233654202</v>
      </c>
      <c r="U48" s="46">
        <f>'SNA 2008'!S48</f>
        <v>94.198309533983306</v>
      </c>
      <c r="V48" s="146">
        <f t="shared" si="11"/>
        <v>-3.0279114407083529E-4</v>
      </c>
      <c r="W48" s="146">
        <f t="shared" si="12"/>
        <v>-1.5283036943576286E-7</v>
      </c>
      <c r="X48" s="53">
        <f t="shared" si="13"/>
        <v>2.335712182187176E-14</v>
      </c>
    </row>
    <row r="49" spans="1:24">
      <c r="A49" s="27"/>
      <c r="B49" s="134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28">
        <f t="shared" si="0"/>
        <v>9.3373798980511374E-2</v>
      </c>
      <c r="F49" s="228">
        <f t="shared" si="1"/>
        <v>3.5139305793780579E-3</v>
      </c>
      <c r="G49" s="228">
        <f>'Anual_1900-2000 (ref1985e2000)'!J24</f>
        <v>23.314463274215104</v>
      </c>
      <c r="H49" s="228">
        <f>('Anual_1900-2000 (ref1985e2000)'!B24)</f>
        <v>21.571768666762537</v>
      </c>
      <c r="I49" s="228">
        <f t="shared" si="2"/>
        <v>1.0807858935617869</v>
      </c>
      <c r="J49" s="228">
        <f>('Anual_1900-2000 (ref1985e2000)'!R24)</f>
        <v>1.0405090985638821</v>
      </c>
      <c r="K49" s="228">
        <f t="shared" si="3"/>
        <v>4.0509098563882073E-2</v>
      </c>
      <c r="L49" s="228">
        <f>('Anual_1900-2000 (ref1985e2000)'!N24)</f>
        <v>0.90706287317240264</v>
      </c>
      <c r="M49" s="228">
        <f t="shared" si="4"/>
        <v>-9.2937126827597361E-2</v>
      </c>
      <c r="N49" s="228">
        <f t="shared" si="5"/>
        <v>4.0880601335821706E-3</v>
      </c>
      <c r="O49" s="228">
        <f t="shared" si="6"/>
        <v>-3.6003525398063582E-4</v>
      </c>
      <c r="P49" s="228">
        <f t="shared" si="7"/>
        <v>3.7280248796015348E-3</v>
      </c>
      <c r="Q49" s="229">
        <f t="shared" si="8"/>
        <v>3.7280248796015348E-3</v>
      </c>
      <c r="R49" s="228">
        <f t="shared" si="9"/>
        <v>1.0037280248796014</v>
      </c>
      <c r="S49" s="46">
        <f t="shared" si="10"/>
        <v>96.703044689609797</v>
      </c>
      <c r="U49" s="46">
        <f>'SNA 2008'!S49</f>
        <v>94.550724796427488</v>
      </c>
      <c r="V49" s="146">
        <f t="shared" si="11"/>
        <v>3.7412058049410835E-3</v>
      </c>
      <c r="W49" s="146">
        <f t="shared" si="12"/>
        <v>1.3180925339548698E-5</v>
      </c>
      <c r="X49" s="53">
        <f t="shared" si="13"/>
        <v>1.7373679280675695E-10</v>
      </c>
    </row>
    <row r="50" spans="1:24">
      <c r="A50" s="117" t="s">
        <v>82</v>
      </c>
      <c r="B50" s="117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28">
        <f t="shared" si="0"/>
        <v>8.6066364285001903E-2</v>
      </c>
      <c r="F50" s="228">
        <f t="shared" si="1"/>
        <v>-1.7637803499670507E-2</v>
      </c>
      <c r="G50" s="228">
        <f>'Anual_1900-2000 (ref1985e2000)'!J25</f>
        <v>1.7619374183147651</v>
      </c>
      <c r="H50" s="228">
        <f>('Anual_1900-2000 (ref1985e2000)'!B25)</f>
        <v>1.5337645307195644</v>
      </c>
      <c r="I50" s="228">
        <f t="shared" si="2"/>
        <v>1.148766569460407</v>
      </c>
      <c r="J50" s="228">
        <f>('Anual_1900-2000 (ref1985e2000)'!R25)</f>
        <v>1.0458738978519095</v>
      </c>
      <c r="K50" s="228">
        <f t="shared" si="3"/>
        <v>4.587389785190954E-2</v>
      </c>
      <c r="L50" s="228">
        <f>('Anual_1900-2000 (ref1985e2000)'!N25)</f>
        <v>0.85119399139384067</v>
      </c>
      <c r="M50" s="228">
        <f t="shared" si="4"/>
        <v>-0.14880600860615933</v>
      </c>
      <c r="N50" s="228">
        <f t="shared" si="5"/>
        <v>4.5355597142821176E-3</v>
      </c>
      <c r="O50" s="228">
        <f t="shared" si="6"/>
        <v>3.0834465067920459E-3</v>
      </c>
      <c r="P50" s="228">
        <f t="shared" si="7"/>
        <v>7.6190062210741635E-3</v>
      </c>
      <c r="Q50" s="229">
        <f t="shared" si="8"/>
        <v>7.6190062210741635E-3</v>
      </c>
      <c r="R50" s="228">
        <f t="shared" si="9"/>
        <v>1.0076190062210741</v>
      </c>
      <c r="S50" s="46">
        <f t="shared" si="10"/>
        <v>97.439825788696751</v>
      </c>
      <c r="U50" s="46">
        <f>'SNA 2008'!S50</f>
        <v>95.277138398347944</v>
      </c>
      <c r="V50" s="146">
        <f t="shared" si="11"/>
        <v>7.6827925273388331E-3</v>
      </c>
      <c r="W50" s="146">
        <f t="shared" si="12"/>
        <v>6.3786306264669579E-5</v>
      </c>
      <c r="X50" s="53">
        <f t="shared" si="13"/>
        <v>4.0686928668902253E-9</v>
      </c>
    </row>
    <row r="51" spans="1:24" ht="13.5" thickBot="1">
      <c r="B51" s="133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28">
        <f t="shared" si="0"/>
        <v>7.9434343089017617E-2</v>
      </c>
      <c r="F51" s="228">
        <f t="shared" si="1"/>
        <v>-1.9104776707794632E-2</v>
      </c>
      <c r="G51" s="228">
        <f>'Anual_1900-2000 (ref1985e2000)'!J26</f>
        <v>1.1711701863893196</v>
      </c>
      <c r="H51" s="228">
        <f>('Anual_1900-2000 (ref1985e2000)'!B26)</f>
        <v>1.0835342435636763</v>
      </c>
      <c r="I51" s="228">
        <f t="shared" si="2"/>
        <v>1.0808797168582454</v>
      </c>
      <c r="J51" s="228">
        <f>('Anual_1900-2000 (ref1985e2000)'!R26)</f>
        <v>1.0101813129872743</v>
      </c>
      <c r="K51" s="228">
        <f t="shared" si="3"/>
        <v>1.0181312987274316E-2</v>
      </c>
      <c r="L51" s="228">
        <f>('Anual_1900-2000 (ref1985e2000)'!N26)</f>
        <v>0.92049825088490445</v>
      </c>
      <c r="M51" s="228">
        <f t="shared" si="4"/>
        <v>-7.9501749115095555E-2</v>
      </c>
      <c r="N51" s="228">
        <f t="shared" si="5"/>
        <v>8.7415704905216519E-4</v>
      </c>
      <c r="O51" s="228">
        <f t="shared" si="6"/>
        <v>1.6500445962421746E-3</v>
      </c>
      <c r="P51" s="228">
        <f t="shared" si="7"/>
        <v>2.5242016452943399E-3</v>
      </c>
      <c r="Q51" s="229">
        <f t="shared" si="8"/>
        <v>2.5242016452943399E-3</v>
      </c>
      <c r="R51" s="228">
        <f t="shared" si="9"/>
        <v>1.0025242016452944</v>
      </c>
      <c r="S51" s="46">
        <f t="shared" si="10"/>
        <v>97.685783557269787</v>
      </c>
      <c r="U51" s="46">
        <f>'SNA 2008'!S51</f>
        <v>95.518271204187997</v>
      </c>
      <c r="V51" s="146">
        <f t="shared" si="11"/>
        <v>2.5308569284678839E-3</v>
      </c>
      <c r="W51" s="146">
        <f t="shared" si="12"/>
        <v>6.6552831735440174E-6</v>
      </c>
      <c r="X51" s="53">
        <f t="shared" si="13"/>
        <v>4.4292794120058125E-11</v>
      </c>
    </row>
    <row r="52" spans="1:24">
      <c r="A52" s="118" t="s">
        <v>80</v>
      </c>
      <c r="B52" s="118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28">
        <f t="shared" si="0"/>
        <v>8.2881046316685608E-2</v>
      </c>
      <c r="F52" s="228">
        <f t="shared" si="1"/>
        <v>-2.6089101087641786E-2</v>
      </c>
      <c r="G52" s="228">
        <f>'Trimestral_1996-2018 (ref2010)'!J33</f>
        <v>1.0788650583244035</v>
      </c>
      <c r="H52" s="228">
        <f>('Trimestral_1996-2018 (ref2010)'!B33)</f>
        <v>1.041086984787414</v>
      </c>
      <c r="I52" s="228">
        <f t="shared" si="2"/>
        <v>1.0362871441954522</v>
      </c>
      <c r="J52" s="228">
        <f>('Trimestral_1996-2018 (ref2010)'!R33)</f>
        <v>0.99435027299070466</v>
      </c>
      <c r="K52" s="228">
        <f t="shared" si="3"/>
        <v>-5.6497270092953356E-3</v>
      </c>
      <c r="L52" s="228">
        <f>('Trimestral_1996-2018 (ref2010)'!N33)</f>
        <v>0.96772105640562156</v>
      </c>
      <c r="M52" s="228">
        <f t="shared" si="4"/>
        <v>-3.227894359437844E-2</v>
      </c>
      <c r="N52" s="228">
        <f t="shared" si="5"/>
        <v>-4.8524693301500743E-4</v>
      </c>
      <c r="O52" s="228">
        <f t="shared" si="6"/>
        <v>8.7021835151951789E-4</v>
      </c>
      <c r="P52" s="228">
        <f t="shared" si="7"/>
        <v>3.8497141850451046E-4</v>
      </c>
      <c r="Q52" s="229">
        <f t="shared" si="8"/>
        <v>3.8497141850451046E-4</v>
      </c>
      <c r="R52" s="228">
        <f t="shared" si="9"/>
        <v>1.0003849714185045</v>
      </c>
      <c r="S52" s="46">
        <f t="shared" si="10"/>
        <v>97.723389791933542</v>
      </c>
      <c r="U52" s="46">
        <f>'SNA 2008'!S52</f>
        <v>95.554999650342111</v>
      </c>
      <c r="V52" s="146">
        <f t="shared" si="11"/>
        <v>3.8451749273815672E-4</v>
      </c>
      <c r="W52" s="146">
        <f t="shared" si="12"/>
        <v>-4.5392576635374434E-7</v>
      </c>
      <c r="X52" s="53">
        <f t="shared" si="13"/>
        <v>2.060486013598341E-13</v>
      </c>
    </row>
    <row r="53" spans="1:24">
      <c r="B53" s="118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28">
        <f t="shared" si="0"/>
        <v>8.2192924641035101E-2</v>
      </c>
      <c r="F53" s="228">
        <f t="shared" si="1"/>
        <v>-2.3775842589237234E-2</v>
      </c>
      <c r="G53" s="228">
        <f>'Trimestral_1996-2018 (ref2010)'!J34</f>
        <v>1.0392341185979013</v>
      </c>
      <c r="H53" s="228">
        <f>('Trimestral_1996-2018 (ref2010)'!B34)</f>
        <v>1.0102678571428581</v>
      </c>
      <c r="I53" s="228">
        <f t="shared" si="2"/>
        <v>1.0286718628631448</v>
      </c>
      <c r="J53" s="228">
        <f>('Trimestral_1996-2018 (ref2010)'!R34)</f>
        <v>0.97787081881831961</v>
      </c>
      <c r="K53" s="228">
        <f t="shared" si="3"/>
        <v>-2.2129181181680391E-2</v>
      </c>
      <c r="L53" s="228">
        <f>('Trimestral_1996-2018 (ref2010)'!N34)</f>
        <v>0.98306536633515984</v>
      </c>
      <c r="M53" s="228">
        <f t="shared" si="4"/>
        <v>-1.693463366484016E-2</v>
      </c>
      <c r="N53" s="228">
        <f t="shared" si="5"/>
        <v>-1.8710122865406489E-3</v>
      </c>
      <c r="O53" s="228">
        <f t="shared" si="6"/>
        <v>4.09571121219182E-4</v>
      </c>
      <c r="P53" s="228">
        <f t="shared" si="7"/>
        <v>-1.461441165321467E-3</v>
      </c>
      <c r="Q53" s="229">
        <f t="shared" si="8"/>
        <v>-1.461441165321467E-3</v>
      </c>
      <c r="R53" s="228">
        <f t="shared" si="9"/>
        <v>0.99853855883467857</v>
      </c>
      <c r="S53" s="46">
        <f t="shared" si="10"/>
        <v>97.580572807276852</v>
      </c>
      <c r="U53" s="46">
        <f>'SNA 2008'!S53</f>
        <v>95.414152659879633</v>
      </c>
      <c r="V53" s="146">
        <f t="shared" si="11"/>
        <v>-1.4739887078423219E-3</v>
      </c>
      <c r="W53" s="146">
        <f t="shared" si="12"/>
        <v>-1.2547542520854969E-5</v>
      </c>
      <c r="X53" s="53">
        <f t="shared" si="13"/>
        <v>1.5744082331266346E-10</v>
      </c>
    </row>
    <row r="54" spans="1:24">
      <c r="B54" s="118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28">
        <f t="shared" si="0"/>
        <v>0.10491083236940456</v>
      </c>
      <c r="F54" s="228">
        <f t="shared" si="1"/>
        <v>-1.8523699547508765E-2</v>
      </c>
      <c r="G54" s="228">
        <f>'Trimestral_1996-2018 (ref2010)'!J35</f>
        <v>1.0828986283211075</v>
      </c>
      <c r="H54" s="228">
        <f>('Trimestral_1996-2018 (ref2010)'!B35)</f>
        <v>1.3966473440722322</v>
      </c>
      <c r="I54" s="228">
        <f t="shared" si="2"/>
        <v>0.77535580683071981</v>
      </c>
      <c r="J54" s="228">
        <f>('Trimestral_1996-2018 (ref2010)'!R35)</f>
        <v>0.90047143396234353</v>
      </c>
      <c r="K54" s="228">
        <f t="shared" si="3"/>
        <v>-9.9528566037656474E-2</v>
      </c>
      <c r="L54" s="228">
        <f>('Trimestral_1996-2018 (ref2010)'!N35)</f>
        <v>1.3591393493172315</v>
      </c>
      <c r="M54" s="228">
        <f t="shared" si="4"/>
        <v>0.35913934931723146</v>
      </c>
      <c r="N54" s="228">
        <f t="shared" si="5"/>
        <v>-8.0959743497411949E-3</v>
      </c>
      <c r="O54" s="228">
        <f t="shared" si="6"/>
        <v>-4.8947073791823807E-3</v>
      </c>
      <c r="P54" s="228">
        <f t="shared" si="7"/>
        <v>-1.2990681728923575E-2</v>
      </c>
      <c r="Q54" s="229">
        <f t="shared" si="8"/>
        <v>-1.2990681728923575E-2</v>
      </c>
      <c r="R54" s="228">
        <f t="shared" si="9"/>
        <v>0.98700931827107641</v>
      </c>
      <c r="S54" s="46">
        <f t="shared" si="10"/>
        <v>96.312934643011459</v>
      </c>
      <c r="U54" s="46">
        <f>'SNA 2008'!S54</f>
        <v>94.179637716603011</v>
      </c>
      <c r="V54" s="146">
        <f t="shared" si="11"/>
        <v>-1.2938488776159551E-2</v>
      </c>
      <c r="W54" s="146">
        <f t="shared" si="12"/>
        <v>5.2192952764023443E-5</v>
      </c>
      <c r="X54" s="53">
        <f t="shared" si="13"/>
        <v>2.7241043182275823E-9</v>
      </c>
    </row>
    <row r="55" spans="1:24" ht="13.5" thickBot="1">
      <c r="B55" s="135">
        <v>2000</v>
      </c>
      <c r="C55" s="48">
        <f>('Trimestral_1996-2018 (ref2010)'!F8/'Trimestral_1996-2018 (ref2010)'!B8)</f>
        <v>0.10188048005849121</v>
      </c>
      <c r="D55" s="48">
        <f>('Trimestral_1996-2018 (ref2010)'!G8/'Trimestral_1996-2018 (ref2010)'!B8)</f>
        <v>0.12451713353126401</v>
      </c>
      <c r="E55" s="228">
        <f t="shared" si="0"/>
        <v>0.11319880679487761</v>
      </c>
      <c r="F55" s="228">
        <f t="shared" si="1"/>
        <v>-2.26366534727728E-2</v>
      </c>
      <c r="G55" s="228">
        <f>'Trimestral_1996-2018 (ref2010)'!J36</f>
        <v>1.0686428353299242</v>
      </c>
      <c r="H55" s="228">
        <f>('Trimestral_1996-2018 (ref2010)'!B36)</f>
        <v>1.0404176133098821</v>
      </c>
      <c r="I55" s="228">
        <f t="shared" si="2"/>
        <v>1.0271287429768217</v>
      </c>
      <c r="J55" s="228">
        <f>('Trimestral_1996-2018 (ref2010)'!R36)</f>
        <v>0.95881711569433592</v>
      </c>
      <c r="K55" s="228">
        <f t="shared" si="3"/>
        <v>-4.118288430566408E-2</v>
      </c>
      <c r="L55" s="228">
        <f>('Trimestral_1996-2018 (ref2010)'!N36)</f>
        <v>0.99427662260467908</v>
      </c>
      <c r="M55" s="228">
        <f t="shared" si="4"/>
        <v>-5.7233773953209166E-3</v>
      </c>
      <c r="N55" s="228">
        <f t="shared" si="5"/>
        <v>-4.7883235854740856E-3</v>
      </c>
      <c r="O55" s="228">
        <f t="shared" si="6"/>
        <v>1.3030388912532284E-4</v>
      </c>
      <c r="P55" s="228">
        <f t="shared" si="7"/>
        <v>-4.6580196963487627E-3</v>
      </c>
      <c r="Q55" s="229">
        <f t="shared" si="8"/>
        <v>-4.6580196963487627E-3</v>
      </c>
      <c r="R55" s="228">
        <f t="shared" si="9"/>
        <v>0.99534198030365129</v>
      </c>
      <c r="S55" s="46">
        <f t="shared" si="10"/>
        <v>95.864307096431162</v>
      </c>
      <c r="U55" s="46">
        <f>'SNA 2008'!S55</f>
        <v>93.746580711344976</v>
      </c>
      <c r="V55" s="146">
        <f t="shared" si="11"/>
        <v>-4.5982020716744954E-3</v>
      </c>
      <c r="W55" s="146">
        <f t="shared" si="12"/>
        <v>5.9817624674267378E-5</v>
      </c>
      <c r="X55" s="53">
        <f t="shared" si="13"/>
        <v>3.5781482216715215E-9</v>
      </c>
    </row>
    <row r="56" spans="1:24">
      <c r="A56" s="119" t="s">
        <v>84</v>
      </c>
      <c r="B56" s="119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28">
        <f t="shared" si="0"/>
        <v>0.13468142512471487</v>
      </c>
      <c r="F56" s="228">
        <f t="shared" si="1"/>
        <v>-2.1928636801688578E-2</v>
      </c>
      <c r="G56" s="228">
        <f>'Anual_2000-2017 (ref2010)'!D28</f>
        <v>1.0873434958905224</v>
      </c>
      <c r="H56" s="228">
        <f>('Anual_2000-2017 (ref2010)'!B28)</f>
        <v>1.2198808000626027</v>
      </c>
      <c r="I56" s="228">
        <f t="shared" si="2"/>
        <v>0.89135225001878982</v>
      </c>
      <c r="J56" s="228">
        <f>('Anual_2000-2017 (ref2010)'!K28)</f>
        <v>0.98210605030275633</v>
      </c>
      <c r="K56" s="228">
        <f t="shared" si="3"/>
        <v>-1.7893949697243672E-2</v>
      </c>
      <c r="L56" s="228">
        <f>('Anual_2000-2017 (ref2010)'!H28)</f>
        <v>1.1320652035547827</v>
      </c>
      <c r="M56" s="228">
        <f t="shared" si="4"/>
        <v>0.13206520355478268</v>
      </c>
      <c r="N56" s="228">
        <f t="shared" si="5"/>
        <v>-2.1481434543167061E-3</v>
      </c>
      <c r="O56" s="228">
        <f t="shared" si="6"/>
        <v>-2.5581652662763411E-3</v>
      </c>
      <c r="P56" s="228">
        <f t="shared" si="7"/>
        <v>-4.7063087205930472E-3</v>
      </c>
      <c r="Q56" s="229">
        <f t="shared" si="8"/>
        <v>-4.7063087205930472E-3</v>
      </c>
      <c r="R56" s="228">
        <f t="shared" si="9"/>
        <v>0.99529369127940692</v>
      </c>
      <c r="S56" s="46">
        <f t="shared" si="10"/>
        <v>95.413140071949613</v>
      </c>
      <c r="U56" s="46">
        <f>'SNA 2008'!S56</f>
        <v>93.307520371188716</v>
      </c>
      <c r="V56" s="146">
        <f t="shared" si="11"/>
        <v>-4.6834811128543263E-3</v>
      </c>
      <c r="W56" s="146">
        <f t="shared" si="12"/>
        <v>2.2827607738720897E-5</v>
      </c>
      <c r="X56" s="53">
        <f t="shared" si="13"/>
        <v>5.2109967507291017E-10</v>
      </c>
    </row>
    <row r="57" spans="1:24">
      <c r="B57" s="119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28">
        <f t="shared" si="0"/>
        <v>0.13809178703858679</v>
      </c>
      <c r="F57" s="228">
        <f t="shared" si="1"/>
        <v>8.428231405140485E-3</v>
      </c>
      <c r="G57" s="228">
        <f>'Anual_2000-2017 (ref2010)'!D29</f>
        <v>1.0945322863233085</v>
      </c>
      <c r="H57" s="228">
        <f>('Anual_2000-2017 (ref2010)'!B29)</f>
        <v>1.2223498918633622</v>
      </c>
      <c r="I57" s="228">
        <f t="shared" si="2"/>
        <v>0.89543288186886705</v>
      </c>
      <c r="J57" s="228">
        <f>('Anual_2000-2017 (ref2010)'!K29)</f>
        <v>1.0188503787534173</v>
      </c>
      <c r="K57" s="228">
        <f t="shared" si="3"/>
        <v>1.8850378753417329E-2</v>
      </c>
      <c r="L57" s="228">
        <f>('Anual_2000-2017 (ref2010)'!H29)</f>
        <v>1.1063989526491069</v>
      </c>
      <c r="M57" s="228">
        <f t="shared" si="4"/>
        <v>0.10639895264910693</v>
      </c>
      <c r="N57" s="228">
        <f t="shared" si="5"/>
        <v>2.3308856543425779E-3</v>
      </c>
      <c r="O57" s="228">
        <f t="shared" si="6"/>
        <v>8.1051685022307061E-4</v>
      </c>
      <c r="P57" s="228">
        <f t="shared" si="7"/>
        <v>3.1414025045656485E-3</v>
      </c>
      <c r="Q57" s="229">
        <f t="shared" si="8"/>
        <v>3.1414025045656485E-3</v>
      </c>
      <c r="R57" s="228">
        <f t="shared" si="9"/>
        <v>1.0031414025045657</v>
      </c>
      <c r="S57" s="46">
        <f t="shared" si="10"/>
        <v>95.712871149140113</v>
      </c>
      <c r="U57" s="46">
        <f>'SNA 2008'!S57</f>
        <v>93.601529365895715</v>
      </c>
      <c r="V57" s="146">
        <f t="shared" si="11"/>
        <v>3.1509678270025265E-3</v>
      </c>
      <c r="W57" s="146">
        <f t="shared" si="12"/>
        <v>9.5653224368779863E-6</v>
      </c>
      <c r="X57" s="53">
        <f t="shared" si="13"/>
        <v>9.149539332144142E-11</v>
      </c>
    </row>
    <row r="58" spans="1:24">
      <c r="B58" s="119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28">
        <f t="shared" si="0"/>
        <v>0.14070192360774436</v>
      </c>
      <c r="F58" s="228">
        <f t="shared" si="1"/>
        <v>2.2211826899428883E-2</v>
      </c>
      <c r="G58" s="228">
        <f>'Anual_2000-2017 (ref2010)'!D30</f>
        <v>1.1435543395540388</v>
      </c>
      <c r="H58" s="228">
        <f>('Anual_2000-2017 (ref2010)'!B30)</f>
        <v>1.108827318550853</v>
      </c>
      <c r="I58" s="228">
        <f t="shared" si="2"/>
        <v>1.031318691758579</v>
      </c>
      <c r="J58" s="228">
        <f>('Anual_2000-2017 (ref2010)'!K30)</f>
        <v>0.98786492040016904</v>
      </c>
      <c r="K58" s="228">
        <f t="shared" si="3"/>
        <v>-1.2135079599830956E-2</v>
      </c>
      <c r="L58" s="228">
        <f>('Anual_2000-2017 (ref2010)'!H30)</f>
        <v>0.97556975824810943</v>
      </c>
      <c r="M58" s="228">
        <f t="shared" si="4"/>
        <v>-2.4430241751890569E-2</v>
      </c>
      <c r="N58" s="228">
        <f t="shared" si="5"/>
        <v>-1.7609034867213291E-3</v>
      </c>
      <c r="O58" s="228">
        <f t="shared" si="6"/>
        <v>-5.5622911259431212E-4</v>
      </c>
      <c r="P58" s="228">
        <f t="shared" si="7"/>
        <v>-2.3171325993156413E-3</v>
      </c>
      <c r="Q58" s="229">
        <f t="shared" si="8"/>
        <v>-2.3171325993156413E-3</v>
      </c>
      <c r="R58" s="228">
        <f t="shared" si="9"/>
        <v>0.99768286740068435</v>
      </c>
      <c r="S58" s="46">
        <f t="shared" si="10"/>
        <v>95.491091735226348</v>
      </c>
      <c r="U58" s="46">
        <f>'SNA 2008'!S58</f>
        <v>93.385104078518637</v>
      </c>
      <c r="V58" s="146">
        <f t="shared" si="11"/>
        <v>-2.3121981963676319E-3</v>
      </c>
      <c r="W58" s="146">
        <f t="shared" si="12"/>
        <v>4.9344029480094358E-6</v>
      </c>
      <c r="X58" s="53">
        <f t="shared" si="13"/>
        <v>2.434833245332421E-11</v>
      </c>
    </row>
    <row r="59" spans="1:24">
      <c r="B59" s="119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28">
        <f t="shared" si="0"/>
        <v>0.1483912624017471</v>
      </c>
      <c r="F59" s="228">
        <f t="shared" si="1"/>
        <v>3.4132705474457126E-2</v>
      </c>
      <c r="G59" s="228">
        <f>'Anual_2000-2017 (ref2010)'!D31</f>
        <v>1.0719108225842768</v>
      </c>
      <c r="H59" s="228">
        <f>('Anual_2000-2017 (ref2010)'!B31)</f>
        <v>1.0850092153267767</v>
      </c>
      <c r="I59" s="228">
        <f t="shared" si="2"/>
        <v>0.98792785115787707</v>
      </c>
      <c r="J59" s="228">
        <f>('Anual_2000-2017 (ref2010)'!K31)</f>
        <v>1.0369520539142594</v>
      </c>
      <c r="K59" s="228">
        <f t="shared" si="3"/>
        <v>3.6952053914259375E-2</v>
      </c>
      <c r="L59" s="228">
        <f>('Anual_2000-2017 (ref2010)'!H31)</f>
        <v>0.99402071017522675</v>
      </c>
      <c r="M59" s="228">
        <f t="shared" si="4"/>
        <v>-5.9792898247732484E-3</v>
      </c>
      <c r="N59" s="228">
        <f t="shared" si="5"/>
        <v>5.4171659673161818E-3</v>
      </c>
      <c r="O59" s="228">
        <f t="shared" si="6"/>
        <v>-2.0531698831448552E-4</v>
      </c>
      <c r="P59" s="228">
        <f t="shared" si="7"/>
        <v>5.2118489790016964E-3</v>
      </c>
      <c r="Q59" s="229">
        <f t="shared" si="8"/>
        <v>5.2118489790016964E-3</v>
      </c>
      <c r="R59" s="228">
        <f t="shared" si="9"/>
        <v>1.0052118489790016</v>
      </c>
      <c r="S59" s="46">
        <f t="shared" si="10"/>
        <v>95.988776884190344</v>
      </c>
      <c r="U59" s="46">
        <f>'SNA 2008'!S59</f>
        <v>93.873829769138013</v>
      </c>
      <c r="V59" s="146">
        <f t="shared" si="11"/>
        <v>5.2334437643122289E-3</v>
      </c>
      <c r="W59" s="146">
        <f t="shared" si="12"/>
        <v>2.1594785310532529E-5</v>
      </c>
      <c r="X59" s="53">
        <f t="shared" si="13"/>
        <v>4.6633475260799143E-10</v>
      </c>
    </row>
    <row r="60" spans="1:24">
      <c r="B60" s="119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28">
        <f t="shared" si="0"/>
        <v>0.13543397603712182</v>
      </c>
      <c r="F60" s="228">
        <f t="shared" si="1"/>
        <v>3.4008633245391745E-2</v>
      </c>
      <c r="G60" s="228">
        <f>'Anual_2000-2017 (ref2010)'!D32</f>
        <v>1.0799382157355064</v>
      </c>
      <c r="H60" s="228">
        <f>('Anual_2000-2017 (ref2010)'!B32)</f>
        <v>0.93162461234649963</v>
      </c>
      <c r="I60" s="228">
        <f t="shared" si="2"/>
        <v>1.1591988891485452</v>
      </c>
      <c r="J60" s="228">
        <f>('Anual_2000-2017 (ref2010)'!K32)</f>
        <v>1.0012916881104064</v>
      </c>
      <c r="K60" s="228">
        <f t="shared" si="3"/>
        <v>1.2916881104063638E-3</v>
      </c>
      <c r="L60" s="228">
        <f>('Anual_2000-2017 (ref2010)'!H32)</f>
        <v>0.86210812510175994</v>
      </c>
      <c r="M60" s="228">
        <f t="shared" si="4"/>
        <v>-0.13789187489824006</v>
      </c>
      <c r="N60" s="228">
        <f t="shared" si="5"/>
        <v>2.0278846455105154E-4</v>
      </c>
      <c r="O60" s="228">
        <f t="shared" si="6"/>
        <v>-5.4395893790934336E-3</v>
      </c>
      <c r="P60" s="228">
        <f t="shared" si="7"/>
        <v>-5.2368009145423817E-3</v>
      </c>
      <c r="Q60" s="229">
        <f t="shared" si="8"/>
        <v>-5.2368009145423817E-3</v>
      </c>
      <c r="R60" s="228">
        <f t="shared" si="9"/>
        <v>0.99476319908545763</v>
      </c>
      <c r="S60" s="46">
        <f t="shared" si="10"/>
        <v>95.486102769617418</v>
      </c>
      <c r="U60" s="46">
        <f>'SNA 2008'!S60</f>
        <v>93.38479144061202</v>
      </c>
      <c r="V60" s="146">
        <f t="shared" si="11"/>
        <v>-5.2095278282421331E-3</v>
      </c>
      <c r="W60" s="146">
        <f t="shared" si="12"/>
        <v>2.7273086300248599E-5</v>
      </c>
      <c r="X60" s="53">
        <f t="shared" si="13"/>
        <v>7.4382123634080781E-10</v>
      </c>
    </row>
    <row r="61" spans="1:24">
      <c r="B61" s="119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28">
        <f t="shared" si="0"/>
        <v>0.13020849942674478</v>
      </c>
      <c r="F61" s="228">
        <f t="shared" si="1"/>
        <v>2.706932719506322E-2</v>
      </c>
      <c r="G61" s="228">
        <f>'Anual_2000-2017 (ref2010)'!D33</f>
        <v>1.0595768006859623</v>
      </c>
      <c r="H61" s="228">
        <f>('Anual_2000-2017 (ref2010)'!B33)</f>
        <v>0.99843080052075917</v>
      </c>
      <c r="I61" s="228">
        <f t="shared" si="2"/>
        <v>1.0612421012385742</v>
      </c>
      <c r="J61" s="228">
        <f>('Anual_2000-2017 (ref2010)'!K33)</f>
        <v>1.0751550437489548</v>
      </c>
      <c r="K61" s="228">
        <f t="shared" si="3"/>
        <v>7.5155043748954764E-2</v>
      </c>
      <c r="L61" s="228">
        <f>('Anual_2000-2017 (ref2010)'!H33)</f>
        <v>0.90876162793216453</v>
      </c>
      <c r="M61" s="228">
        <f t="shared" si="4"/>
        <v>-9.1238372067835471E-2</v>
      </c>
      <c r="N61" s="228">
        <f t="shared" si="5"/>
        <v>1.0385129985094801E-2</v>
      </c>
      <c r="O61" s="228">
        <f t="shared" si="6"/>
        <v>-2.7177218649393868E-3</v>
      </c>
      <c r="P61" s="228">
        <f t="shared" si="7"/>
        <v>7.667408120155414E-3</v>
      </c>
      <c r="Q61" s="229">
        <f t="shared" si="8"/>
        <v>7.667408120155414E-3</v>
      </c>
      <c r="R61" s="228">
        <f t="shared" si="9"/>
        <v>1.0076674081201553</v>
      </c>
      <c r="S61" s="46">
        <f t="shared" si="10"/>
        <v>96.218233689355174</v>
      </c>
      <c r="U61" s="46">
        <f>'SNA 2008'!S61</f>
        <v>94.104488824023136</v>
      </c>
      <c r="V61" s="146">
        <f t="shared" si="11"/>
        <v>7.7067943538622341E-3</v>
      </c>
      <c r="W61" s="146">
        <f t="shared" si="12"/>
        <v>3.9386233706820151E-5</v>
      </c>
      <c r="X61" s="53">
        <f t="shared" si="13"/>
        <v>1.5512754056082558E-9</v>
      </c>
    </row>
    <row r="62" spans="1:24">
      <c r="B62" s="119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28">
        <f t="shared" si="0"/>
        <v>0.126463056853963</v>
      </c>
      <c r="F62" s="228">
        <f t="shared" si="1"/>
        <v>1.3627388369193263E-2</v>
      </c>
      <c r="G62" s="228">
        <f>'Anual_2000-2017 (ref2010)'!D34</f>
        <v>1.0630429858409842</v>
      </c>
      <c r="H62" s="228">
        <f>('Anual_2000-2017 (ref2010)'!B34)</f>
        <v>0.98590122086160814</v>
      </c>
      <c r="I62" s="228">
        <f t="shared" si="2"/>
        <v>1.0782449228655582</v>
      </c>
      <c r="J62" s="228">
        <f>('Anual_2000-2017 (ref2010)'!K34)</f>
        <v>1.0180771599836109</v>
      </c>
      <c r="K62" s="228">
        <f t="shared" si="3"/>
        <v>1.8077159983610924E-2</v>
      </c>
      <c r="L62" s="228">
        <f>('Anual_2000-2017 (ref2010)'!H34)</f>
        <v>0.91916235873491425</v>
      </c>
      <c r="M62" s="228">
        <f t="shared" si="4"/>
        <v>-8.0837641265085747E-2</v>
      </c>
      <c r="N62" s="228">
        <f t="shared" si="5"/>
        <v>2.464968074231925E-3</v>
      </c>
      <c r="O62" s="228">
        <f t="shared" si="6"/>
        <v>-1.1984889523598836E-3</v>
      </c>
      <c r="P62" s="228">
        <f t="shared" si="7"/>
        <v>1.2664791218720414E-3</v>
      </c>
      <c r="Q62" s="229">
        <f t="shared" si="8"/>
        <v>1.2664791218720414E-3</v>
      </c>
      <c r="R62" s="228">
        <f t="shared" si="9"/>
        <v>1.0012664791218719</v>
      </c>
      <c r="S62" s="46">
        <f t="shared" si="10"/>
        <v>96.340092073466138</v>
      </c>
      <c r="U62" s="46">
        <f>'SNA 2008'!S62</f>
        <v>94.223765207216857</v>
      </c>
      <c r="V62" s="146">
        <f t="shared" si="11"/>
        <v>1.2674887742791796E-3</v>
      </c>
      <c r="W62" s="146">
        <f t="shared" si="12"/>
        <v>1.0096524071382448E-6</v>
      </c>
      <c r="X62" s="53">
        <f t="shared" si="13"/>
        <v>1.0193979832400519E-12</v>
      </c>
    </row>
    <row r="63" spans="1:24">
      <c r="B63" s="119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28">
        <f t="shared" si="0"/>
        <v>0.13628784709800298</v>
      </c>
      <c r="F63" s="228">
        <f t="shared" si="1"/>
        <v>-1.8956839260116931E-3</v>
      </c>
      <c r="G63" s="228">
        <f>'Anual_2000-2017 (ref2010)'!D35</f>
        <v>1.0834575227612977</v>
      </c>
      <c r="H63" s="228">
        <f>('Anual_2000-2017 (ref2010)'!B35)</f>
        <v>1.1561656714787751</v>
      </c>
      <c r="I63" s="228">
        <f t="shared" si="2"/>
        <v>0.93711269023886412</v>
      </c>
      <c r="J63" s="228">
        <f>('Anual_2000-2017 (ref2010)'!K35)</f>
        <v>1.031864502196991</v>
      </c>
      <c r="K63" s="228">
        <f t="shared" si="3"/>
        <v>3.1864502196990996E-2</v>
      </c>
      <c r="L63" s="228">
        <f>('Anual_2000-2017 (ref2010)'!H35)</f>
        <v>1.0505019061856185</v>
      </c>
      <c r="M63" s="228">
        <f t="shared" si="4"/>
        <v>5.050190618561845E-2</v>
      </c>
      <c r="N63" s="228">
        <f t="shared" si="5"/>
        <v>4.0696408907751379E-3</v>
      </c>
      <c r="O63" s="228">
        <f t="shared" si="6"/>
        <v>-9.1133248997752304E-5</v>
      </c>
      <c r="P63" s="228">
        <f t="shared" si="7"/>
        <v>3.9785076417773856E-3</v>
      </c>
      <c r="Q63" s="229">
        <f t="shared" si="8"/>
        <v>3.9785076417773856E-3</v>
      </c>
      <c r="R63" s="228">
        <f t="shared" si="9"/>
        <v>1.0039785076417773</v>
      </c>
      <c r="S63" s="46">
        <f t="shared" si="10"/>
        <v>96.72338186598995</v>
      </c>
      <c r="U63" s="46">
        <f>'SNA 2008'!S63</f>
        <v>94.60015363734108</v>
      </c>
      <c r="V63" s="146">
        <f t="shared" si="11"/>
        <v>3.9946231112337749E-3</v>
      </c>
      <c r="W63" s="146">
        <f t="shared" si="12"/>
        <v>1.6115469456389267E-5</v>
      </c>
      <c r="X63" s="53">
        <f t="shared" si="13"/>
        <v>2.597083557998154E-10</v>
      </c>
    </row>
    <row r="64" spans="1:24">
      <c r="B64" s="119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28">
        <f t="shared" si="0"/>
        <v>0.1105298779898245</v>
      </c>
      <c r="F64" s="228">
        <f t="shared" si="1"/>
        <v>-4.032333362426796E-3</v>
      </c>
      <c r="G64" s="228">
        <f>'Anual_2000-2017 (ref2010)'!D36</f>
        <v>1.0731874915465882</v>
      </c>
      <c r="H64" s="228">
        <f>('Anual_2000-2017 (ref2010)'!B36)</f>
        <v>0.94690259658060627</v>
      </c>
      <c r="I64" s="228">
        <f t="shared" si="2"/>
        <v>1.1333662991547535</v>
      </c>
      <c r="J64" s="228">
        <f>('Anual_2000-2017 (ref2010)'!K36)</f>
        <v>0.99539925318796751</v>
      </c>
      <c r="K64" s="228">
        <f t="shared" si="3"/>
        <v>-4.6007468120324857E-3</v>
      </c>
      <c r="L64" s="228">
        <f>('Anual_2000-2017 (ref2010)'!H36)</f>
        <v>0.88436398919358128</v>
      </c>
      <c r="M64" s="228">
        <f t="shared" si="4"/>
        <v>-0.11563601080641872</v>
      </c>
      <c r="N64" s="228">
        <f t="shared" si="5"/>
        <v>-5.7633941208113575E-4</v>
      </c>
      <c r="O64" s="228">
        <f t="shared" si="6"/>
        <v>5.2725229653217086E-4</v>
      </c>
      <c r="P64" s="228">
        <f t="shared" si="7"/>
        <v>-4.9087115548964886E-5</v>
      </c>
      <c r="Q64" s="229">
        <f t="shared" si="8"/>
        <v>-4.9087115548964886E-5</v>
      </c>
      <c r="R64" s="228">
        <f t="shared" si="9"/>
        <v>0.99995091288445104</v>
      </c>
      <c r="S64" s="46">
        <f t="shared" si="10"/>
        <v>96.718633994168002</v>
      </c>
      <c r="U64" s="46">
        <f>'SNA 2008'!S64</f>
        <v>94.595511363019696</v>
      </c>
      <c r="V64" s="146">
        <f t="shared" si="11"/>
        <v>-4.9072587547605018E-5</v>
      </c>
      <c r="W64" s="146">
        <f t="shared" si="12"/>
        <v>1.4528001359868578E-8</v>
      </c>
      <c r="X64" s="53">
        <f t="shared" si="13"/>
        <v>2.1106282351234326E-16</v>
      </c>
    </row>
    <row r="65" spans="1:24">
      <c r="B65" s="119">
        <v>2010</v>
      </c>
      <c r="C65" s="48">
        <f>('Anual_2000-2017 (ref2010)'!H14/'Anual_2000-2017 (ref2010)'!B14)</f>
        <v>0.10865584774696482</v>
      </c>
      <c r="D65" s="48">
        <f>-('Anual_2000-2017 (ref2010)'!I14/'Anual_2000-2017 (ref2010)'!B14)</f>
        <v>0.11906593337308442</v>
      </c>
      <c r="E65" s="228">
        <f t="shared" si="0"/>
        <v>0.11386089056002463</v>
      </c>
      <c r="F65" s="228">
        <f t="shared" si="1"/>
        <v>-1.04100856261196E-2</v>
      </c>
      <c r="G65" s="228">
        <f>'Anual_2000-2017 (ref2010)'!D37</f>
        <v>1.0665842692326255</v>
      </c>
      <c r="H65" s="228">
        <f>('Anual_2000-2017 (ref2010)'!B37)</f>
        <v>1.0449033543555839</v>
      </c>
      <c r="I65" s="228">
        <f t="shared" si="2"/>
        <v>1.0207492059305454</v>
      </c>
      <c r="J65" s="228">
        <f>('Anual_2000-2017 (ref2010)'!K37)</f>
        <v>1.1321575876997159</v>
      </c>
      <c r="K65" s="228">
        <f t="shared" si="3"/>
        <v>0.13215758769971586</v>
      </c>
      <c r="L65" s="228">
        <f>('Anual_2000-2017 (ref2010)'!H37)</f>
        <v>0.92071985462911021</v>
      </c>
      <c r="M65" s="228">
        <f t="shared" si="4"/>
        <v>-7.9280145370889787E-2</v>
      </c>
      <c r="N65" s="228">
        <f t="shared" si="5"/>
        <v>1.535980597899746E-2</v>
      </c>
      <c r="O65" s="228">
        <f t="shared" si="6"/>
        <v>8.9637808679017745E-4</v>
      </c>
      <c r="P65" s="228">
        <f t="shared" si="7"/>
        <v>1.6256184065787639E-2</v>
      </c>
      <c r="Q65" s="229">
        <f t="shared" si="8"/>
        <v>1.6256184065787639E-2</v>
      </c>
      <c r="R65" s="228">
        <f t="shared" si="9"/>
        <v>1.0162561840657875</v>
      </c>
      <c r="S65" s="46">
        <f t="shared" si="10"/>
        <v>98.290909910968736</v>
      </c>
      <c r="U65" s="46">
        <f>'SNA 2008'!S65</f>
        <v>96.160813818750142</v>
      </c>
      <c r="V65" s="146">
        <f t="shared" si="11"/>
        <v>1.6547322734198788E-2</v>
      </c>
      <c r="W65" s="146">
        <f t="shared" si="12"/>
        <v>2.9113866841114916E-4</v>
      </c>
      <c r="X65" s="53">
        <f t="shared" si="13"/>
        <v>8.4761724244217062E-8</v>
      </c>
    </row>
    <row r="66" spans="1:24">
      <c r="B66" s="119">
        <v>2011</v>
      </c>
      <c r="C66" s="48">
        <f>('Anual_2000-2017 (ref2010)'!H15/'Anual_2000-2017 (ref2010)'!B15)</f>
        <v>0.11582512678280826</v>
      </c>
      <c r="D66" s="48">
        <f>-('Anual_2000-2017 (ref2010)'!I15/'Anual_2000-2017 (ref2010)'!B15)</f>
        <v>0.12351892499329355</v>
      </c>
      <c r="E66" s="228">
        <f t="shared" si="0"/>
        <v>0.1196720258880509</v>
      </c>
      <c r="F66" s="228">
        <f t="shared" si="1"/>
        <v>-7.6937982104852837E-3</v>
      </c>
      <c r="G66" s="228">
        <f>'Anual_2000-2017 (ref2010)'!D38</f>
        <v>1.0746052152571639</v>
      </c>
      <c r="H66" s="228">
        <f>('Anual_2000-2017 (ref2010)'!B38)</f>
        <v>1.1454296476904755</v>
      </c>
      <c r="I66" s="228">
        <f t="shared" si="2"/>
        <v>0.93816780229487284</v>
      </c>
      <c r="J66" s="228">
        <f>('Anual_2000-2017 (ref2010)'!K38)</f>
        <v>1.0724658939794138</v>
      </c>
      <c r="K66" s="228">
        <f t="shared" si="3"/>
        <v>7.2465893979413831E-2</v>
      </c>
      <c r="L66" s="228">
        <f>('Anual_2000-2017 (ref2010)'!H38)</f>
        <v>1.0292662470335501</v>
      </c>
      <c r="M66" s="228">
        <f t="shared" si="4"/>
        <v>2.9266247033550075E-2</v>
      </c>
      <c r="N66" s="228">
        <f t="shared" si="5"/>
        <v>8.1359228442568071E-3</v>
      </c>
      <c r="O66" s="228">
        <f t="shared" si="6"/>
        <v>-2.1876613529619435E-4</v>
      </c>
      <c r="P66" s="228">
        <f t="shared" si="7"/>
        <v>7.9171567089606123E-3</v>
      </c>
      <c r="Q66" s="229">
        <f t="shared" si="8"/>
        <v>7.9171567089606123E-3</v>
      </c>
      <c r="R66" s="228">
        <f t="shared" si="9"/>
        <v>1.0079171567089606</v>
      </c>
      <c r="S66" s="46">
        <f t="shared" si="10"/>
        <v>99.069094447800211</v>
      </c>
      <c r="U66" s="46">
        <f>'SNA 2008'!S66</f>
        <v>96.928656511037175</v>
      </c>
      <c r="V66" s="146">
        <f t="shared" si="11"/>
        <v>7.9849853780804558E-3</v>
      </c>
      <c r="W66" s="146">
        <f t="shared" si="12"/>
        <v>6.7828669119843546E-5</v>
      </c>
      <c r="X66" s="53">
        <f t="shared" si="13"/>
        <v>4.6007283545692171E-9</v>
      </c>
    </row>
    <row r="67" spans="1:24">
      <c r="B67" s="119">
        <v>2012</v>
      </c>
      <c r="C67" s="48">
        <f>('Anual_2000-2017 (ref2010)'!H16/'Anual_2000-2017 (ref2010)'!B16)</f>
        <v>0.11877539067367844</v>
      </c>
      <c r="D67" s="48">
        <f>-('Anual_2000-2017 (ref2010)'!I16/'Anual_2000-2017 (ref2010)'!B16)</f>
        <v>0.13236734541285547</v>
      </c>
      <c r="E67" s="228">
        <f t="shared" ref="E67:E72" si="14">(C67+D67)/2</f>
        <v>0.12557136804326696</v>
      </c>
      <c r="F67" s="228">
        <f t="shared" ref="F67:F72" si="15">(C67-D67)</f>
        <v>-1.3591954739177028E-2</v>
      </c>
      <c r="G67" s="228">
        <f>'Anual_2000-2017 (ref2010)'!D39</f>
        <v>1.0852955873663479</v>
      </c>
      <c r="H67" s="228">
        <f>('Anual_2000-2017 (ref2010)'!B39)</f>
        <v>1.1202647693748262</v>
      </c>
      <c r="I67" s="228">
        <f t="shared" si="2"/>
        <v>0.96878489535291445</v>
      </c>
      <c r="J67" s="228">
        <f>('Anual_2000-2017 (ref2010)'!K39)</f>
        <v>0.96094286494328662</v>
      </c>
      <c r="K67" s="228">
        <f t="shared" si="3"/>
        <v>-3.9057135056713377E-2</v>
      </c>
      <c r="L67" s="228">
        <f>('Anual_2000-2017 (ref2010)'!H39)</f>
        <v>1.0529890568261873</v>
      </c>
      <c r="M67" s="228">
        <f t="shared" si="4"/>
        <v>5.2989056826187264E-2</v>
      </c>
      <c r="N67" s="228">
        <f t="shared" si="5"/>
        <v>-4.7513647149319323E-3</v>
      </c>
      <c r="O67" s="228">
        <f t="shared" si="6"/>
        <v>-6.8398133616321289E-4</v>
      </c>
      <c r="P67" s="228">
        <f t="shared" si="7"/>
        <v>-5.4353460510951452E-3</v>
      </c>
      <c r="Q67" s="229">
        <f t="shared" si="8"/>
        <v>-5.4353460510951452E-3</v>
      </c>
      <c r="R67" s="228">
        <f t="shared" si="9"/>
        <v>0.99456465394890481</v>
      </c>
      <c r="S67" s="46">
        <f t="shared" si="10"/>
        <v>98.53061963650778</v>
      </c>
      <c r="U67" s="46">
        <f>'SNA 2008'!S67</f>
        <v>96.404909371135744</v>
      </c>
      <c r="V67" s="146">
        <f t="shared" si="11"/>
        <v>-5.4034292721450994E-3</v>
      </c>
      <c r="W67" s="146">
        <f t="shared" si="12"/>
        <v>3.1916778950045847E-5</v>
      </c>
      <c r="X67" s="53">
        <f t="shared" si="13"/>
        <v>1.0186807785460897E-9</v>
      </c>
    </row>
    <row r="68" spans="1:24">
      <c r="B68" s="238">
        <v>2013</v>
      </c>
      <c r="C68" s="48">
        <f>('Anual_2000-2017 (ref2010)'!H17/'Anual_2000-2017 (ref2010)'!B17)</f>
        <v>0.11742230643262394</v>
      </c>
      <c r="D68" s="48">
        <f>-('Anual_2000-2017 (ref2010)'!I17/'Anual_2000-2017 (ref2010)'!B17)</f>
        <v>0.1404372668039483</v>
      </c>
      <c r="E68" s="228">
        <f t="shared" si="14"/>
        <v>0.12892978661828614</v>
      </c>
      <c r="F68" s="228">
        <f t="shared" si="15"/>
        <v>-2.3014960371324361E-2</v>
      </c>
      <c r="G68" s="228">
        <f>'Anual_2000-2017 (ref2010)'!D40</f>
        <v>1.0785872103497052</v>
      </c>
      <c r="H68" s="228">
        <f>('Anual_2000-2017 (ref2010)'!B40)</f>
        <v>1.075057268752726</v>
      </c>
      <c r="I68" s="228">
        <f t="shared" ref="I68:I72" si="16">(G68/H68)</f>
        <v>1.0032834916795406</v>
      </c>
      <c r="J68" s="228">
        <f>('Anual_2000-2017 (ref2010)'!K40)</f>
        <v>0.97608270318654777</v>
      </c>
      <c r="K68" s="228">
        <f t="shared" ref="K68:K73" si="17">J68-1</f>
        <v>-2.3917296813452227E-2</v>
      </c>
      <c r="L68" s="228">
        <f>('Anual_2000-2017 (ref2010)'!H40)</f>
        <v>1.0088649296511916</v>
      </c>
      <c r="M68" s="228">
        <f t="shared" ref="M68:M73" si="18">L68-1</f>
        <v>8.8649296511915665E-3</v>
      </c>
      <c r="N68" s="228">
        <f t="shared" ref="N68:N72" si="19">(E68)*(I68)*(K68)</f>
        <v>-3.0937771202459549E-3</v>
      </c>
      <c r="O68" s="228">
        <f t="shared" ref="O68:O72" si="20">(F68*M68)/L68</f>
        <v>-2.0223322133647051E-4</v>
      </c>
      <c r="P68" s="228">
        <f t="shared" ref="P68:P72" si="21">(N68+O68)</f>
        <v>-3.2960103415824254E-3</v>
      </c>
      <c r="Q68" s="229">
        <f t="shared" ref="Q68:Q73" si="22">P68</f>
        <v>-3.2960103415824254E-3</v>
      </c>
      <c r="R68" s="228">
        <f t="shared" ref="R68:R72" si="23">P68+1</f>
        <v>0.99670398965841756</v>
      </c>
      <c r="S68" s="46">
        <f t="shared" ref="S68:S72" si="24">S67*R68</f>
        <v>98.205861695223319</v>
      </c>
      <c r="U68" s="46">
        <f>'SNA 2008'!S68</f>
        <v>96.088361712867822</v>
      </c>
      <c r="V68" s="146">
        <f>(U68/U67)-1</f>
        <v>-3.2835221809014437E-3</v>
      </c>
      <c r="W68" s="146">
        <f>V68-Q68</f>
        <v>1.248816068098171E-5</v>
      </c>
      <c r="X68" s="53">
        <f>W68^2</f>
        <v>1.5595415719401757E-10</v>
      </c>
    </row>
    <row r="69" spans="1:24">
      <c r="A69" s="27"/>
      <c r="B69" s="119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28">
        <f t="shared" si="14"/>
        <v>0.12342702908294979</v>
      </c>
      <c r="F69" s="228">
        <f t="shared" si="15"/>
        <v>-2.661520175021323E-2</v>
      </c>
      <c r="G69" s="228">
        <f>'Anual_2000-2017 (ref2010)'!D41</f>
        <v>1.0838050928286407</v>
      </c>
      <c r="H69" s="228">
        <f>('Anual_2000-2017 (ref2010)'!B41)</f>
        <v>1.032700771148154</v>
      </c>
      <c r="I69" s="228">
        <f t="shared" si="16"/>
        <v>1.0494860884277921</v>
      </c>
      <c r="J69" s="228">
        <f>('Anual_2000-2017 (ref2010)'!K41)</f>
        <v>0.95632997822700339</v>
      </c>
      <c r="K69" s="228">
        <f t="shared" si="17"/>
        <v>-4.3670021772996614E-2</v>
      </c>
      <c r="L69" s="228">
        <f>('Anual_2000-2017 (ref2010)'!H41)</f>
        <v>0.97435996004992598</v>
      </c>
      <c r="M69" s="228">
        <f t="shared" si="18"/>
        <v>-2.5640039950074023E-2</v>
      </c>
      <c r="N69" s="228">
        <f t="shared" si="19"/>
        <v>-5.6567940850529592E-3</v>
      </c>
      <c r="O69" s="228">
        <f t="shared" si="20"/>
        <v>7.0037241279883916E-4</v>
      </c>
      <c r="P69" s="228">
        <f t="shared" si="21"/>
        <v>-4.9564216722541203E-3</v>
      </c>
      <c r="Q69" s="229">
        <f t="shared" si="22"/>
        <v>-4.9564216722541203E-3</v>
      </c>
      <c r="R69" s="228">
        <f t="shared" si="23"/>
        <v>0.99504357832774593</v>
      </c>
      <c r="S69" s="46">
        <f t="shared" si="24"/>
        <v>97.719112033974724</v>
      </c>
      <c r="U69" s="46">
        <f>'SNA 2008'!S69</f>
        <v>95.615103895936855</v>
      </c>
      <c r="V69" s="146">
        <f>(U69/U68)-1</f>
        <v>-4.9252355695807992E-3</v>
      </c>
      <c r="W69" s="146">
        <f>V69-Q69</f>
        <v>3.1186102673321121E-5</v>
      </c>
      <c r="X69" s="53">
        <f>W69^2</f>
        <v>9.7257299995092669E-10</v>
      </c>
    </row>
    <row r="70" spans="1:24">
      <c r="B70" s="119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28">
        <f t="shared" si="14"/>
        <v>0.13476812968839619</v>
      </c>
      <c r="F70" s="228">
        <f t="shared" si="15"/>
        <v>-1.153243102198262E-2</v>
      </c>
      <c r="G70" s="228">
        <f>'Anual_2000-2017 (ref2010)'!D42</f>
        <v>1.0884029874075856</v>
      </c>
      <c r="H70" s="228">
        <f>('Anual_2000-2017 (ref2010)'!B42)</f>
        <v>1.1378327765298122</v>
      </c>
      <c r="I70" s="228">
        <f t="shared" si="16"/>
        <v>0.95655794933858496</v>
      </c>
      <c r="J70" s="228">
        <f>('Anual_2000-2017 (ref2010)'!K42)</f>
        <v>0.91561337926834319</v>
      </c>
      <c r="K70" s="228">
        <f t="shared" si="17"/>
        <v>-8.4386620731656814E-2</v>
      </c>
      <c r="L70" s="228">
        <f>('Anual_2000-2017 (ref2010)'!H42)</f>
        <v>1.0925281851086823</v>
      </c>
      <c r="M70" s="228">
        <f t="shared" si="18"/>
        <v>9.2528185108682326E-2</v>
      </c>
      <c r="N70" s="228">
        <f t="shared" si="19"/>
        <v>-1.087857680641203E-2</v>
      </c>
      <c r="O70" s="228">
        <f t="shared" si="20"/>
        <v>-9.76702410884684E-4</v>
      </c>
      <c r="P70" s="228">
        <f t="shared" si="21"/>
        <v>-1.1855279217296713E-2</v>
      </c>
      <c r="Q70" s="229">
        <f t="shared" si="22"/>
        <v>-1.1855279217296713E-2</v>
      </c>
      <c r="R70" s="228">
        <f t="shared" si="23"/>
        <v>0.98814472078270332</v>
      </c>
      <c r="S70" s="46">
        <f t="shared" si="24"/>
        <v>96.560624675945661</v>
      </c>
      <c r="U70" s="46">
        <f>'SNA 2008'!S70</f>
        <v>94.495799061044096</v>
      </c>
      <c r="V70" s="146">
        <f>(U70/U69)-1</f>
        <v>-1.1706360075819822E-2</v>
      </c>
      <c r="W70" s="146">
        <f>V70-Q70</f>
        <v>1.4891914147689179E-4</v>
      </c>
      <c r="X70" s="53">
        <f>W70^2</f>
        <v>2.2176910698214514E-8</v>
      </c>
    </row>
    <row r="71" spans="1:24">
      <c r="B71" s="119">
        <v>2016</v>
      </c>
      <c r="C71" s="48">
        <f>('Anual_2000-2017 (ref2010)'!H20/'Anual_2000-2017 (ref2010)'!B20)</f>
        <v>0.12466679044388808</v>
      </c>
      <c r="D71" s="48">
        <f>-('Anual_2000-2017 (ref2010)'!I20/'Anual_2000-2017 (ref2010)'!B20)</f>
        <v>0.12067003034456006</v>
      </c>
      <c r="E71" s="228">
        <f t="shared" ref="E71:E72" si="25">(C71+D71)/2</f>
        <v>0.12266841039422408</v>
      </c>
      <c r="F71" s="228">
        <f t="shared" ref="F71:F72" si="26">(C71-D71)</f>
        <v>3.99676009932802E-3</v>
      </c>
      <c r="G71" s="228">
        <f>'Anual_2000-2017 (ref2010)'!D43</f>
        <v>1.0813172795972217</v>
      </c>
      <c r="H71" s="228">
        <f>('Anual_2000-2017 (ref2010)'!B43)</f>
        <v>1.0018368403781865</v>
      </c>
      <c r="I71" s="228">
        <f t="shared" si="16"/>
        <v>1.0793347140129443</v>
      </c>
      <c r="J71" s="228">
        <f>('Anual_2000-2017 (ref2010)'!K43)</f>
        <v>1.0004370868484982</v>
      </c>
      <c r="K71" s="228">
        <f t="shared" si="17"/>
        <v>4.3708684849819157E-4</v>
      </c>
      <c r="L71" s="228">
        <f>('Anual_2000-2017 (ref2010)'!H43)</f>
        <v>0.92629423960093094</v>
      </c>
      <c r="M71" s="228">
        <f t="shared" si="18"/>
        <v>-7.3705760399069065E-2</v>
      </c>
      <c r="N71" s="228">
        <f t="shared" si="19"/>
        <v>5.7870418350532771E-5</v>
      </c>
      <c r="O71" s="228">
        <f t="shared" si="20"/>
        <v>-3.1802447824844972E-4</v>
      </c>
      <c r="P71" s="228">
        <f t="shared" si="21"/>
        <v>-2.6015405989791694E-4</v>
      </c>
      <c r="Q71" s="229">
        <f t="shared" si="22"/>
        <v>-2.6015405989791694E-4</v>
      </c>
      <c r="R71" s="228">
        <f t="shared" si="23"/>
        <v>0.99973984594010212</v>
      </c>
      <c r="S71" s="46">
        <f t="shared" si="24"/>
        <v>96.535504037409936</v>
      </c>
      <c r="U71" s="46">
        <f>'SNA 2008'!S71</f>
        <v>94.471221979372601</v>
      </c>
      <c r="V71" s="146">
        <f>(U71/U70)-1</f>
        <v>-2.6008650030695524E-4</v>
      </c>
      <c r="W71" s="146">
        <f>V71-Q71</f>
        <v>6.7559590961701037E-8</v>
      </c>
      <c r="X71" s="53">
        <f>W71^2</f>
        <v>4.5642983309123562E-15</v>
      </c>
    </row>
    <row r="72" spans="1:24">
      <c r="B72" s="119">
        <v>2017</v>
      </c>
      <c r="C72" s="48">
        <f>('Anual_2000-2017 (ref2010)'!H21/'Anual_2000-2017 (ref2010)'!B21)</f>
        <v>0.12518967868548361</v>
      </c>
      <c r="D72" s="48">
        <f>-('Anual_2000-2017 (ref2010)'!I21/'Anual_2000-2017 (ref2010)'!B21)</f>
        <v>0.11800766504608093</v>
      </c>
      <c r="E72" s="228">
        <f t="shared" si="25"/>
        <v>0.12159867186578227</v>
      </c>
      <c r="F72" s="228">
        <f t="shared" si="26"/>
        <v>7.1820136394026846E-3</v>
      </c>
      <c r="G72" s="228">
        <f>'Anual_2000-2017 (ref2010)'!D44</f>
        <v>1.0313151109957877</v>
      </c>
      <c r="H72" s="228">
        <f>('Anual_2000-2017 (ref2010)'!B44)</f>
        <v>1.0054772100011831</v>
      </c>
      <c r="I72" s="228">
        <f t="shared" ref="I72:I73" si="27">(G72/H72)</f>
        <v>1.0256971522950522</v>
      </c>
      <c r="J72" s="228">
        <f>('Anual_2000-2017 (ref2010)'!K44)</f>
        <v>1.0445480569530277</v>
      </c>
      <c r="K72" s="228">
        <f t="shared" ref="K72:K73" si="28">J72-1</f>
        <v>4.4548056953027659E-2</v>
      </c>
      <c r="L72" s="228">
        <f>('Anual_2000-2017 (ref2010)'!H44)</f>
        <v>0.95393028643734656</v>
      </c>
      <c r="M72" s="228">
        <f t="shared" ref="M72:M73" si="29">L72-1</f>
        <v>-4.6069713562653436E-2</v>
      </c>
      <c r="N72" s="228">
        <f t="shared" ref="N72:N73" si="30">(E72)*(I72)*(K72)</f>
        <v>5.5561856368996753E-3</v>
      </c>
      <c r="O72" s="228">
        <f t="shared" ref="O72:O73" si="31">(F72*M72)/L72</f>
        <v>-3.4685271646638652E-4</v>
      </c>
      <c r="P72" s="228">
        <f t="shared" ref="P72:P73" si="32">(N72+O72)</f>
        <v>5.2093329204332892E-3</v>
      </c>
      <c r="Q72" s="229">
        <f t="shared" ref="Q72:Q73" si="33">P72</f>
        <v>5.2093329204332892E-3</v>
      </c>
      <c r="R72" s="228">
        <f t="shared" ref="R72:R73" si="34">P72+1</f>
        <v>1.0052093329204332</v>
      </c>
      <c r="S72" s="46">
        <f t="shared" ref="S72:S73" si="35">S71*R72</f>
        <v>97.038389616582634</v>
      </c>
      <c r="U72" s="46">
        <f>'SNA 2008'!S72</f>
        <v>94.964669455423802</v>
      </c>
      <c r="V72" s="146">
        <f>(U72/U71)-1</f>
        <v>5.2232570481509644E-3</v>
      </c>
      <c r="W72" s="146">
        <f>V72-Q72</f>
        <v>1.3924127717675205E-5</v>
      </c>
      <c r="X72" s="53">
        <f>W72^2</f>
        <v>1.9388133269813092E-10</v>
      </c>
    </row>
    <row r="73" spans="1:24" ht="13.5" thickBot="1">
      <c r="B73" s="136">
        <v>2018</v>
      </c>
      <c r="C73" s="81">
        <f>('Anual_2000-2017 (ref2010)'!H22/'Anual_2000-2017 (ref2010)'!B22)</f>
        <v>0.14634999495298567</v>
      </c>
      <c r="D73" s="81">
        <f>-('Anual_2000-2017 (ref2010)'!I22/'Anual_2000-2017 (ref2010)'!B22)</f>
        <v>0.14241203882103459</v>
      </c>
      <c r="E73" s="310">
        <f t="shared" ref="E73" si="36">(C73+D73)/2</f>
        <v>0.14438101688701013</v>
      </c>
      <c r="F73" s="310">
        <f t="shared" ref="F73" si="37">(C73-D73)</f>
        <v>3.9379561319510814E-3</v>
      </c>
      <c r="G73" s="310">
        <f>'Anual_2000-2017 (ref2010)'!D45</f>
        <v>1.0440196504191157</v>
      </c>
      <c r="H73" s="310">
        <f>('Anual_2000-2017 (ref2010)'!B45)</f>
        <v>1.1949142564717101</v>
      </c>
      <c r="I73" s="310">
        <f t="shared" si="27"/>
        <v>0.87371930225508454</v>
      </c>
      <c r="J73" s="310">
        <f>('Anual_2000-2017 (ref2010)'!K45)</f>
        <v>1.0030461557615247</v>
      </c>
      <c r="K73" s="310">
        <f t="shared" si="28"/>
        <v>3.0461557615246715E-3</v>
      </c>
      <c r="L73" s="310">
        <f>('Anual_2000-2017 (ref2010)'!H45)</f>
        <v>1.1427931034395213</v>
      </c>
      <c r="M73" s="310">
        <f t="shared" si="29"/>
        <v>0.14279310343952134</v>
      </c>
      <c r="N73" s="310">
        <f t="shared" si="30"/>
        <v>3.8426792322131801E-4</v>
      </c>
      <c r="O73" s="310">
        <f t="shared" si="31"/>
        <v>4.9205142697971024E-4</v>
      </c>
      <c r="P73" s="310">
        <f t="shared" si="32"/>
        <v>8.763193502010283E-4</v>
      </c>
      <c r="Q73" s="311">
        <f t="shared" si="33"/>
        <v>8.763193502010283E-4</v>
      </c>
      <c r="R73" s="310">
        <f t="shared" si="34"/>
        <v>1.000876319350201</v>
      </c>
      <c r="S73" s="137">
        <f t="shared" si="35"/>
        <v>97.123426235116</v>
      </c>
      <c r="T73" s="358"/>
      <c r="U73" s="137">
        <f>'SNA 2008'!S73</f>
        <v>95.048653937171395</v>
      </c>
      <c r="V73" s="151">
        <f>(U73/U72)-1</f>
        <v>8.8437607616809188E-4</v>
      </c>
      <c r="W73" s="151">
        <f>V73-Q73</f>
        <v>8.0567259670635827E-6</v>
      </c>
      <c r="X73" s="358">
        <f>W73^2</f>
        <v>6.4910833308356616E-11</v>
      </c>
    </row>
    <row r="74" spans="1:24">
      <c r="A74" s="118" t="s">
        <v>80</v>
      </c>
      <c r="B74" s="118">
        <v>2019</v>
      </c>
      <c r="C74" s="48">
        <f>('Trimestral_1996-2018 (ref2010)'!F27/'Trimestral_1996-2018 (ref2010)'!B27)</f>
        <v>0.14105362128695331</v>
      </c>
      <c r="D74" s="48">
        <f>('Trimestral_1996-2018 (ref2010)'!G27/'Trimestral_1996-2018 (ref2010)'!B27)</f>
        <v>0.14350575186541906</v>
      </c>
      <c r="E74" s="228">
        <f t="shared" ref="E73:E74" si="38">(C74+D74)/2</f>
        <v>0.14227968657618617</v>
      </c>
      <c r="F74" s="228">
        <f t="shared" ref="F73:F74" si="39">(C74-D74)</f>
        <v>-2.4521305784657443E-3</v>
      </c>
      <c r="G74" s="228">
        <f>'Trimestral_1996-2018 (ref2010)'!J55</f>
        <v>1.0440869413470584</v>
      </c>
      <c r="H74" s="228">
        <f>('Trimestral_1996-2018 (ref2010)'!B55)</f>
        <v>1.0441225485549528</v>
      </c>
      <c r="I74" s="228">
        <f t="shared" ref="I73:I74" si="40">(G74/H74)</f>
        <v>0.99996589748210718</v>
      </c>
      <c r="J74" s="228">
        <f>('Trimestral_1996-2018 (ref2010)'!R55)</f>
        <v>0.99083538014027173</v>
      </c>
      <c r="K74" s="228">
        <f t="shared" ref="K74" si="41">J74-1</f>
        <v>-9.1646198597282735E-3</v>
      </c>
      <c r="L74" s="228">
        <f>('Trimestral_1996-2018 (ref2010)'!N55)</f>
        <v>1.0046483098016059</v>
      </c>
      <c r="M74" s="228">
        <f t="shared" ref="M74" si="42">L74-1</f>
        <v>4.6483098016059099E-3</v>
      </c>
      <c r="N74" s="228">
        <f t="shared" ref="N73:N74" si="43">(E74)*(I74)*(K74)</f>
        <v>-1.3038947736207247E-3</v>
      </c>
      <c r="O74" s="228">
        <f t="shared" ref="O73:O74" si="44">(F74*M74)/L74</f>
        <v>-1.134552508723254E-5</v>
      </c>
      <c r="P74" s="228">
        <f t="shared" ref="P73:P74" si="45">(N74+O74)</f>
        <v>-1.3152402987079571E-3</v>
      </c>
      <c r="Q74" s="229">
        <f t="shared" ref="Q74" si="46">P74</f>
        <v>-1.3152402987079571E-3</v>
      </c>
      <c r="R74" s="228">
        <f t="shared" ref="R73:R74" si="47">P74+1</f>
        <v>0.998684759701292</v>
      </c>
      <c r="S74" s="46">
        <f t="shared" ref="S73:S74" si="48">S73*R74</f>
        <v>96.995685590982987</v>
      </c>
      <c r="U74" s="46"/>
      <c r="V74" s="146"/>
      <c r="W74" s="14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0"/>
  <sheetViews>
    <sheetView workbookViewId="0">
      <pane xSplit="1" ySplit="3" topLeftCell="B37" activePane="bottomRight" state="frozen"/>
      <selection activeCell="U5" sqref="U5"/>
      <selection pane="topRight" activeCell="U5" sqref="U5"/>
      <selection pane="bottomLeft" activeCell="U5" sqref="U5"/>
      <selection pane="bottomRight" activeCell="F47" sqref="F47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88" customWidth="1"/>
    <col min="19" max="19" width="20.7109375" style="88" customWidth="1"/>
    <col min="20" max="20" width="24.140625" style="88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89" customFormat="1" ht="15.7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28</v>
      </c>
      <c r="K1" s="17"/>
      <c r="L1" s="17"/>
      <c r="M1" s="17"/>
      <c r="N1" s="17"/>
      <c r="O1" s="17"/>
      <c r="P1" s="17"/>
      <c r="Q1" s="17"/>
      <c r="R1" s="331" t="s">
        <v>146</v>
      </c>
      <c r="S1" s="331"/>
      <c r="T1" s="331"/>
      <c r="U1" s="331"/>
      <c r="V1" s="331"/>
      <c r="W1" s="331"/>
      <c r="X1" s="331"/>
      <c r="Y1" s="330" t="s">
        <v>65</v>
      </c>
      <c r="Z1" s="330"/>
      <c r="AA1" s="330"/>
      <c r="AB1" s="330"/>
      <c r="AC1" s="330"/>
      <c r="AD1" s="330"/>
      <c r="AE1" s="322" t="s">
        <v>40</v>
      </c>
      <c r="AF1" s="322"/>
      <c r="AG1" s="322"/>
      <c r="AH1" s="322"/>
      <c r="AI1" s="322"/>
      <c r="AJ1" s="322"/>
      <c r="AK1" s="322"/>
      <c r="AL1" s="322"/>
      <c r="AM1" s="280"/>
      <c r="AN1" s="258"/>
      <c r="AO1" s="91"/>
      <c r="AP1" s="158"/>
      <c r="AQ1" s="324" t="s">
        <v>52</v>
      </c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00"/>
      <c r="BG1" s="300"/>
      <c r="BH1" s="328" t="s">
        <v>53</v>
      </c>
      <c r="BI1" s="328"/>
      <c r="BJ1" s="328"/>
    </row>
    <row r="2" spans="1:63" s="89" customFormat="1" ht="15.75" customHeight="1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12"/>
      <c r="Q2" s="15"/>
      <c r="R2" s="282"/>
      <c r="S2" s="282"/>
      <c r="T2" s="282"/>
      <c r="U2" s="282"/>
      <c r="V2" s="282"/>
      <c r="W2" s="282"/>
      <c r="X2" s="282"/>
      <c r="Y2" s="330"/>
      <c r="Z2" s="330"/>
      <c r="AA2" s="330"/>
      <c r="AB2" s="330"/>
      <c r="AC2" s="330"/>
      <c r="AD2" s="330"/>
      <c r="AE2" s="323"/>
      <c r="AF2" s="323"/>
      <c r="AG2" s="323"/>
      <c r="AH2" s="323"/>
      <c r="AI2" s="323"/>
      <c r="AJ2" s="323"/>
      <c r="AK2" s="323"/>
      <c r="AL2" s="323"/>
      <c r="AM2" s="281"/>
      <c r="AN2" s="259"/>
      <c r="AO2" s="92"/>
      <c r="AP2" s="158"/>
      <c r="AQ2" s="326"/>
      <c r="AR2" s="327"/>
      <c r="AS2" s="327"/>
      <c r="AT2" s="327"/>
      <c r="AU2" s="327"/>
      <c r="AV2" s="327"/>
      <c r="AW2" s="327"/>
      <c r="AX2" s="327"/>
      <c r="AY2" s="327"/>
      <c r="AZ2" s="327"/>
      <c r="BA2" s="327"/>
      <c r="BB2" s="327"/>
      <c r="BC2" s="327"/>
      <c r="BD2" s="327"/>
      <c r="BE2" s="327"/>
      <c r="BF2" s="301"/>
      <c r="BG2" s="301"/>
      <c r="BH2" s="329"/>
      <c r="BI2" s="329"/>
      <c r="BJ2" s="329"/>
    </row>
    <row r="3" spans="1:63" s="185" customFormat="1" ht="103.5" customHeight="1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20</v>
      </c>
      <c r="G3" s="30" t="s">
        <v>21</v>
      </c>
      <c r="H3" s="30" t="s">
        <v>22</v>
      </c>
      <c r="I3" s="31" t="s">
        <v>23</v>
      </c>
      <c r="J3" s="161" t="s">
        <v>16</v>
      </c>
      <c r="K3" s="162" t="s">
        <v>17</v>
      </c>
      <c r="L3" s="162" t="s">
        <v>18</v>
      </c>
      <c r="M3" s="162" t="s">
        <v>19</v>
      </c>
      <c r="N3" s="162" t="s">
        <v>24</v>
      </c>
      <c r="O3" s="162" t="s">
        <v>21</v>
      </c>
      <c r="P3" s="162" t="s">
        <v>22</v>
      </c>
      <c r="Q3" s="162" t="s">
        <v>23</v>
      </c>
      <c r="R3" s="163" t="s">
        <v>60</v>
      </c>
      <c r="S3" s="164" t="s">
        <v>61</v>
      </c>
      <c r="T3" s="165" t="s">
        <v>62</v>
      </c>
      <c r="U3" s="166" t="s">
        <v>63</v>
      </c>
      <c r="V3" s="166" t="s">
        <v>64</v>
      </c>
      <c r="W3" s="167" t="s">
        <v>63</v>
      </c>
      <c r="X3" s="167" t="s">
        <v>64</v>
      </c>
      <c r="Y3" s="168" t="s">
        <v>69</v>
      </c>
      <c r="Z3" s="169" t="s">
        <v>70</v>
      </c>
      <c r="AA3" s="284" t="s">
        <v>150</v>
      </c>
      <c r="AB3" s="285" t="s">
        <v>148</v>
      </c>
      <c r="AC3" s="170" t="s">
        <v>147</v>
      </c>
      <c r="AD3" s="283" t="s">
        <v>149</v>
      </c>
      <c r="AE3" s="90" t="s">
        <v>66</v>
      </c>
      <c r="AF3" s="90" t="s">
        <v>152</v>
      </c>
      <c r="AG3" s="286" t="s">
        <v>151</v>
      </c>
      <c r="AH3" s="271" t="s">
        <v>138</v>
      </c>
      <c r="AI3" s="90" t="s">
        <v>67</v>
      </c>
      <c r="AJ3" s="90" t="s">
        <v>68</v>
      </c>
      <c r="AK3" s="181" t="s">
        <v>93</v>
      </c>
      <c r="AL3" s="182" t="s">
        <v>94</v>
      </c>
      <c r="AM3" s="287" t="s">
        <v>153</v>
      </c>
      <c r="AN3" s="270" t="s">
        <v>139</v>
      </c>
      <c r="AO3" s="159" t="s">
        <v>38</v>
      </c>
      <c r="AP3" s="160" t="s">
        <v>90</v>
      </c>
      <c r="AQ3" s="299" t="s">
        <v>41</v>
      </c>
      <c r="AR3" s="299" t="s">
        <v>42</v>
      </c>
      <c r="AS3" s="288" t="s">
        <v>154</v>
      </c>
      <c r="AT3" s="277" t="s">
        <v>142</v>
      </c>
      <c r="AU3" s="299" t="s">
        <v>71</v>
      </c>
      <c r="AV3" s="299" t="s">
        <v>72</v>
      </c>
      <c r="AW3" s="305" t="s">
        <v>45</v>
      </c>
      <c r="AX3" s="303" t="s">
        <v>46</v>
      </c>
      <c r="AY3" s="289" t="s">
        <v>155</v>
      </c>
      <c r="AZ3" s="278" t="s">
        <v>143</v>
      </c>
      <c r="BA3" s="303" t="s">
        <v>47</v>
      </c>
      <c r="BB3" s="304" t="s">
        <v>48</v>
      </c>
      <c r="BC3" s="288" t="s">
        <v>156</v>
      </c>
      <c r="BD3" s="277" t="s">
        <v>144</v>
      </c>
      <c r="BE3" s="302" t="s">
        <v>49</v>
      </c>
      <c r="BF3" s="290" t="s">
        <v>157</v>
      </c>
      <c r="BG3" s="279" t="s">
        <v>145</v>
      </c>
      <c r="BH3" s="296" t="s">
        <v>16</v>
      </c>
      <c r="BI3" s="297" t="s">
        <v>55</v>
      </c>
      <c r="BJ3" s="298" t="s">
        <v>54</v>
      </c>
      <c r="BK3" s="171"/>
    </row>
    <row r="4" spans="1:63" s="89" customFormat="1">
      <c r="A4" s="49">
        <v>1947</v>
      </c>
      <c r="B4" s="98">
        <v>6.4909090909090909E-5</v>
      </c>
      <c r="C4" s="98">
        <v>4.9418181818181814E-5</v>
      </c>
      <c r="D4" s="98">
        <v>6.4000000000000006E-6</v>
      </c>
      <c r="E4" s="98">
        <v>9.6727272727272722E-6</v>
      </c>
      <c r="F4" s="98">
        <v>-1.0909090909090908E-7</v>
      </c>
      <c r="G4" s="98">
        <v>8.2181818181818176E-6</v>
      </c>
      <c r="H4" s="98">
        <v>8.6909090909090915E-6</v>
      </c>
      <c r="I4" s="99">
        <f>SUM(C4:F4)</f>
        <v>6.5381818181818184E-5</v>
      </c>
      <c r="J4" s="100"/>
      <c r="K4" s="100"/>
      <c r="L4" s="100"/>
      <c r="M4" s="100"/>
      <c r="N4" s="100"/>
      <c r="O4" s="100"/>
      <c r="P4" s="100"/>
      <c r="Q4" s="101"/>
      <c r="R4" s="95">
        <v>13.4332817016909</v>
      </c>
      <c r="S4" s="95">
        <v>15.694916549148999</v>
      </c>
      <c r="T4" s="95">
        <v>6.6836363636363598E-15</v>
      </c>
      <c r="U4" s="102">
        <f t="shared" ref="U4:U47" si="0">(R4*T4)</f>
        <v>8.9783170064392224E-14</v>
      </c>
      <c r="V4" s="102">
        <f t="shared" ref="V4:V47" si="1">(S4*T4)</f>
        <v>1.0489911497213034E-13</v>
      </c>
      <c r="W4" s="102"/>
      <c r="X4" s="102"/>
      <c r="Y4" s="96"/>
      <c r="Z4" s="96"/>
      <c r="AA4" s="96">
        <v>21.87322421966482</v>
      </c>
      <c r="AB4" s="96">
        <f>AA4/100+1</f>
        <v>1.2187322421966482</v>
      </c>
      <c r="AC4" s="95">
        <v>5.8674557235843796</v>
      </c>
      <c r="AD4" s="96">
        <f>AC4/100+1</f>
        <v>1.0586745572358438</v>
      </c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96">
        <v>100</v>
      </c>
      <c r="BI4" s="96">
        <v>100</v>
      </c>
      <c r="BJ4" s="96">
        <f>(BI4/BH4)*100</f>
        <v>100</v>
      </c>
    </row>
    <row r="5" spans="1:63" s="89" customFormat="1" ht="12.75">
      <c r="A5" s="52">
        <v>1948</v>
      </c>
      <c r="B5" s="98">
        <v>7.5418181818181823E-5</v>
      </c>
      <c r="C5" s="98">
        <v>5.7236363636363641E-5</v>
      </c>
      <c r="D5" s="98">
        <v>7.927272727272727E-6</v>
      </c>
      <c r="E5" s="98">
        <v>9.5999999999999996E-6</v>
      </c>
      <c r="F5" s="98">
        <v>-7.2727272727272726E-8</v>
      </c>
      <c r="G5" s="98">
        <v>8.3636363636363629E-6</v>
      </c>
      <c r="H5" s="98">
        <v>7.6363636363636364E-6</v>
      </c>
      <c r="I5" s="99">
        <f t="shared" ref="I5:I47" si="2">SUM(C5:F5)</f>
        <v>7.4690909090909097E-5</v>
      </c>
      <c r="J5" s="120">
        <f t="shared" ref="J5:Q5" si="3">(B5/B4)</f>
        <v>1.161904761904762</v>
      </c>
      <c r="K5" s="120">
        <f t="shared" si="3"/>
        <v>1.1582045621780723</v>
      </c>
      <c r="L5" s="120">
        <f t="shared" si="3"/>
        <v>1.2386363636363635</v>
      </c>
      <c r="M5" s="120">
        <f t="shared" si="3"/>
        <v>0.99248120300751885</v>
      </c>
      <c r="N5" s="120">
        <f t="shared" si="3"/>
        <v>0.66666666666666674</v>
      </c>
      <c r="O5" s="120">
        <f t="shared" si="3"/>
        <v>1.0176991150442478</v>
      </c>
      <c r="P5" s="120">
        <f t="shared" si="3"/>
        <v>0.87866108786610875</v>
      </c>
      <c r="Q5" s="120">
        <f t="shared" si="3"/>
        <v>1.1423804226918799</v>
      </c>
      <c r="R5" s="95">
        <v>13.945433903746</v>
      </c>
      <c r="S5" s="95">
        <v>16.826558362550301</v>
      </c>
      <c r="T5" s="95">
        <v>6.6836363636363598E-15</v>
      </c>
      <c r="U5" s="102">
        <f t="shared" si="0"/>
        <v>9.3206209145764124E-14</v>
      </c>
      <c r="V5" s="102">
        <f t="shared" si="1"/>
        <v>1.1246259734679068E-13</v>
      </c>
      <c r="W5" s="96">
        <f t="shared" ref="W5:W47" si="4">(U5/U4)</f>
        <v>1.0381256206359935</v>
      </c>
      <c r="X5" s="96">
        <f t="shared" ref="X5:X47" si="5">(V5/V4)</f>
        <v>1.0721024422052541</v>
      </c>
      <c r="Y5" s="97">
        <v>9.6999999999999993</v>
      </c>
      <c r="Z5" s="96">
        <f>Y5/100+1</f>
        <v>1.097</v>
      </c>
      <c r="AA5" s="96">
        <v>3.37211320781452</v>
      </c>
      <c r="AB5" s="96">
        <f t="shared" ref="AB5:AB47" si="6">AA5/100+1</f>
        <v>1.0337211320781452</v>
      </c>
      <c r="AC5" s="95">
        <v>3.3972476979430102</v>
      </c>
      <c r="AD5" s="96">
        <f t="shared" ref="AD5:AD47" si="7">AC5/100+1</f>
        <v>1.0339724769794301</v>
      </c>
      <c r="AE5" s="96">
        <f t="shared" ref="AE5:AE47" si="8">(J5/Z5)</f>
        <v>1.0591656899769937</v>
      </c>
      <c r="AF5" s="96">
        <f>(AD5)</f>
        <v>1.0339724769794301</v>
      </c>
      <c r="AG5" s="96">
        <f>AB5</f>
        <v>1.0337211320781452</v>
      </c>
      <c r="AH5" s="96">
        <f>'Cálculo Pa média harmônica'!M4</f>
        <v>1.0628891673399028</v>
      </c>
      <c r="AI5" s="96">
        <f t="shared" ref="AI5:AI47" si="9">(W5)</f>
        <v>1.0381256206359935</v>
      </c>
      <c r="AJ5" s="96">
        <f t="shared" ref="AJ5:AJ47" si="10">(X5)</f>
        <v>1.0721024422052541</v>
      </c>
      <c r="AK5" s="96">
        <f>GEOMEAN(AI5:AJ5)</f>
        <v>1.0549772571954779</v>
      </c>
      <c r="AL5" s="96">
        <f t="shared" ref="AL5:AL47" si="11">(AK5/AF5)</f>
        <v>1.020314641524511</v>
      </c>
      <c r="AM5" s="96">
        <f>(AK5/AG5)</f>
        <v>1.020562726694578</v>
      </c>
      <c r="AN5" s="96">
        <f t="shared" ref="AN5:AN47" si="12">(AK5/AH5)</f>
        <v>0.9925562228052186</v>
      </c>
      <c r="AO5" s="102">
        <f t="shared" ref="AO5:AO47" si="13">(B5/AE5)</f>
        <v>7.1205272727272725E-5</v>
      </c>
      <c r="AP5" s="96">
        <f t="shared" ref="AP5:AP46" si="14">(AI5/AJ5)</f>
        <v>0.96830823228107543</v>
      </c>
      <c r="AQ5" s="102">
        <f t="shared" ref="AQ5:AQ47" si="15">(G5-H5)</f>
        <v>7.2727272727272647E-7</v>
      </c>
      <c r="AR5" s="102">
        <f>(AQ5/AF5)</f>
        <v>7.0337725951596567E-7</v>
      </c>
      <c r="AS5" s="102">
        <f>(AQ5/AG5)</f>
        <v>7.0354828270817199E-7</v>
      </c>
      <c r="AT5" s="102">
        <f t="shared" ref="AT5:AT47" si="16">AQ5/AH5</f>
        <v>6.8424135800807439E-7</v>
      </c>
      <c r="AU5" s="102">
        <f t="shared" ref="AU5:AU47" si="17">(G5/AI5)</f>
        <v>8.0564781346138977E-6</v>
      </c>
      <c r="AV5" s="102">
        <f t="shared" ref="AV5:AV47" si="18">(H5/AJ5)</f>
        <v>7.122792874770501E-6</v>
      </c>
      <c r="AW5" s="102">
        <f>(AU5-AV5)</f>
        <v>9.3368525984339669E-7</v>
      </c>
      <c r="AX5" s="102">
        <f>(AR5-AW5)</f>
        <v>-2.3030800032743101E-7</v>
      </c>
      <c r="AY5" s="102">
        <f>(AS5-AW5)</f>
        <v>-2.3013697713522469E-7</v>
      </c>
      <c r="AZ5" s="102">
        <f>(AT5-AW5)</f>
        <v>-2.494439018353223E-7</v>
      </c>
      <c r="BA5" s="93">
        <f>(AX5/AO5)</f>
        <v>-3.2344234002100727E-3</v>
      </c>
      <c r="BB5" s="102">
        <f>(AO5+AX5)</f>
        <v>7.097496472694529E-5</v>
      </c>
      <c r="BC5" s="102">
        <f>(AO5+AY5)</f>
        <v>7.0975135750137494E-5</v>
      </c>
      <c r="BD5" s="102">
        <f>(AO5+AZ5)</f>
        <v>7.0955828825437401E-5</v>
      </c>
      <c r="BE5" s="96">
        <f t="shared" ref="BE5:BE47" si="19">(BB5/B4)</f>
        <v>1.0934518375299696</v>
      </c>
      <c r="BF5" s="96">
        <f>(BC5/B4)</f>
        <v>1.0934544723410538</v>
      </c>
      <c r="BG5" s="96">
        <f t="shared" ref="BG5:BG47" si="20">(BD5/B4)</f>
        <v>1.0931570267224249</v>
      </c>
      <c r="BH5" s="96">
        <f t="shared" ref="BH5:BH47" si="21">(BH4*Z5)</f>
        <v>109.7</v>
      </c>
      <c r="BI5" s="96">
        <f t="shared" ref="BI5:BI47" si="22">(BI4*BE5)</f>
        <v>109.34518375299696</v>
      </c>
      <c r="BJ5" s="96">
        <f t="shared" ref="BJ5:BJ46" si="23">(BI5/BH5)*100</f>
        <v>99.676557659978997</v>
      </c>
    </row>
    <row r="6" spans="1:63" s="89" customFormat="1" ht="12.75">
      <c r="A6" s="49">
        <v>1949</v>
      </c>
      <c r="B6" s="98">
        <v>8.7963636363636372E-5</v>
      </c>
      <c r="C6" s="98">
        <v>6.7127272727272728E-5</v>
      </c>
      <c r="D6" s="98">
        <v>9.8909090909090902E-6</v>
      </c>
      <c r="E6" s="98">
        <v>1.1454545454545455E-5</v>
      </c>
      <c r="F6" s="98">
        <v>-6.1818181818181813E-7</v>
      </c>
      <c r="G6" s="98">
        <v>7.818181818181818E-6</v>
      </c>
      <c r="H6" s="98">
        <v>7.7090909090909091E-6</v>
      </c>
      <c r="I6" s="99">
        <f t="shared" si="2"/>
        <v>8.7854545454545452E-5</v>
      </c>
      <c r="J6" s="120">
        <f t="shared" ref="J6:J46" si="24">(B6/B5)</f>
        <v>1.1663452266152363</v>
      </c>
      <c r="K6" s="120">
        <f t="shared" ref="K6:K47" si="25">(C6/C5)</f>
        <v>1.1728081321473951</v>
      </c>
      <c r="L6" s="120">
        <f t="shared" ref="L6:L47" si="26">(D6/D5)</f>
        <v>1.2477064220183485</v>
      </c>
      <c r="M6" s="120">
        <f t="shared" ref="M6:M47" si="27">(E6/E5)</f>
        <v>1.1931818181818183</v>
      </c>
      <c r="N6" s="120">
        <f t="shared" ref="N6:N44" si="28">(F6/F5)</f>
        <v>8.5</v>
      </c>
      <c r="O6" s="120">
        <f t="shared" ref="O6:O47" si="29">(G6/G5)</f>
        <v>0.93478260869565222</v>
      </c>
      <c r="P6" s="120">
        <f t="shared" ref="P6:Q47" si="30">(H6/H5)</f>
        <v>1.0095238095238095</v>
      </c>
      <c r="Q6" s="120">
        <f t="shared" ref="Q6:Q20" si="31">(I6/I5)</f>
        <v>1.1762414800389482</v>
      </c>
      <c r="R6" s="95">
        <v>14.5347884497697</v>
      </c>
      <c r="S6" s="95">
        <v>17.5380215455199</v>
      </c>
      <c r="T6" s="95">
        <v>6.6836363636363598E-15</v>
      </c>
      <c r="U6" s="102">
        <f t="shared" si="0"/>
        <v>9.7145240620642521E-14</v>
      </c>
      <c r="V6" s="102">
        <f t="shared" si="1"/>
        <v>1.1721775854787474E-13</v>
      </c>
      <c r="W6" s="96">
        <f t="shared" si="4"/>
        <v>1.0422614706786131</v>
      </c>
      <c r="X6" s="96">
        <f t="shared" si="5"/>
        <v>1.0422821570305816</v>
      </c>
      <c r="Y6" s="97">
        <v>7.7</v>
      </c>
      <c r="Z6" s="96">
        <f t="shared" ref="Z6:Z47" si="32">Y6/100+1</f>
        <v>1.077</v>
      </c>
      <c r="AA6" s="96">
        <v>4.2481104441869588</v>
      </c>
      <c r="AB6" s="96">
        <f t="shared" si="6"/>
        <v>1.0424811044418696</v>
      </c>
      <c r="AC6" s="95">
        <v>5.9657478432254596</v>
      </c>
      <c r="AD6" s="96">
        <f t="shared" si="7"/>
        <v>1.0596574784322546</v>
      </c>
      <c r="AE6" s="96">
        <f t="shared" si="8"/>
        <v>1.0829574991784925</v>
      </c>
      <c r="AF6" s="96">
        <f t="shared" ref="AF6:AF46" si="33">(AD6)</f>
        <v>1.0596574784322546</v>
      </c>
      <c r="AG6" s="96">
        <f t="shared" ref="AG6:AG47" si="34">AB6</f>
        <v>1.0424811044418696</v>
      </c>
      <c r="AH6" s="96">
        <f>'Cálculo Pa média harmônica'!M5</f>
        <v>1.0830119678510381</v>
      </c>
      <c r="AI6" s="96">
        <f t="shared" si="9"/>
        <v>1.0422614706786131</v>
      </c>
      <c r="AJ6" s="96">
        <f t="shared" si="10"/>
        <v>1.0422821570305816</v>
      </c>
      <c r="AK6" s="96">
        <f t="shared" ref="AK6:AK47" si="35">GEOMEAN(AI6:AJ6)</f>
        <v>1.042271813803276</v>
      </c>
      <c r="AL6" s="96">
        <f t="shared" si="11"/>
        <v>0.9835931279844311</v>
      </c>
      <c r="AM6" s="96">
        <f t="shared" ref="AM6:AM47" si="36">(AK6/AG6)</f>
        <v>0.99979923795481584</v>
      </c>
      <c r="AN6" s="96">
        <f t="shared" si="12"/>
        <v>0.96238254492367192</v>
      </c>
      <c r="AO6" s="102">
        <f t="shared" si="13"/>
        <v>8.1225381818181817E-5</v>
      </c>
      <c r="AP6" s="96">
        <f t="shared" si="14"/>
        <v>0.99998015282922292</v>
      </c>
      <c r="AQ6" s="102">
        <f t="shared" si="15"/>
        <v>1.0909090909090897E-7</v>
      </c>
      <c r="AR6" s="102">
        <f t="shared" ref="AR6:AR47" si="37">(AQ6/AF6)</f>
        <v>1.0294921831940179E-7</v>
      </c>
      <c r="AS6" s="102">
        <f t="shared" ref="AS6:AS47" si="38">(AQ6/AG6)</f>
        <v>1.0464545460448876E-7</v>
      </c>
      <c r="AT6" s="102">
        <f t="shared" si="16"/>
        <v>1.0072918151345284E-7</v>
      </c>
      <c r="AU6" s="102">
        <f t="shared" si="17"/>
        <v>7.5011712877493446E-6</v>
      </c>
      <c r="AV6" s="102">
        <f t="shared" si="18"/>
        <v>7.3963569817349533E-6</v>
      </c>
      <c r="AW6" s="102">
        <f t="shared" ref="AW6:AW47" si="39">(AU6-AV6)</f>
        <v>1.0481430601439135E-7</v>
      </c>
      <c r="AX6" s="102">
        <f t="shared" ref="AX6:AX46" si="40">(AR6-AW6)</f>
        <v>-1.8650876949895622E-9</v>
      </c>
      <c r="AY6" s="102">
        <f t="shared" ref="AY6:AY47" si="41">(AS6-AW6)</f>
        <v>-1.68851409902598E-10</v>
      </c>
      <c r="AZ6" s="102">
        <f t="shared" ref="AZ6:AZ47" si="42">(AT6-AW6)</f>
        <v>-4.085124500938514E-9</v>
      </c>
      <c r="BA6" s="93">
        <f t="shared" ref="BA6:BA47" si="43">(AX6/AO6)</f>
        <v>-2.2961882766700314E-5</v>
      </c>
      <c r="BB6" s="102">
        <f t="shared" ref="BB6:BB47" si="44">(AO6+AX6)</f>
        <v>8.1223516730486827E-5</v>
      </c>
      <c r="BC6" s="102">
        <f t="shared" ref="BC6:BC47" si="45">(AO6+AY6)</f>
        <v>8.1225212966771912E-5</v>
      </c>
      <c r="BD6" s="102">
        <f t="shared" ref="BD6:BD47" si="46">(AO6+AZ6)</f>
        <v>8.1221296693680882E-5</v>
      </c>
      <c r="BE6" s="96">
        <f t="shared" si="19"/>
        <v>1.0769752700522601</v>
      </c>
      <c r="BF6" s="96">
        <f t="shared" ref="BF6:BF47" si="47">(BC6/B5)</f>
        <v>1.0769977611312571</v>
      </c>
      <c r="BG6" s="96">
        <f t="shared" si="20"/>
        <v>1.0769458336915256</v>
      </c>
      <c r="BH6" s="96">
        <f t="shared" si="21"/>
        <v>118.1469</v>
      </c>
      <c r="BI6" s="96">
        <f t="shared" si="22"/>
        <v>117.76205880129791</v>
      </c>
      <c r="BJ6" s="96">
        <f t="shared" si="23"/>
        <v>99.67426889854741</v>
      </c>
    </row>
    <row r="7" spans="1:63" s="89" customFormat="1" ht="12.75">
      <c r="A7" s="52">
        <v>1950</v>
      </c>
      <c r="B7" s="98">
        <v>1.0236363636363636E-4</v>
      </c>
      <c r="C7" s="98">
        <v>7.64E-5</v>
      </c>
      <c r="D7" s="98">
        <v>1.1709090909090911E-5</v>
      </c>
      <c r="E7" s="98">
        <v>1.309090909090909E-5</v>
      </c>
      <c r="F7" s="98">
        <v>-4.7272727272727268E-7</v>
      </c>
      <c r="G7" s="98">
        <v>9.4181818181818179E-6</v>
      </c>
      <c r="H7" s="98">
        <v>7.7818181818181817E-6</v>
      </c>
      <c r="I7" s="99">
        <f t="shared" si="2"/>
        <v>1.0072727272727273E-4</v>
      </c>
      <c r="J7" s="120">
        <f t="shared" si="24"/>
        <v>1.1637040099214548</v>
      </c>
      <c r="K7" s="120">
        <f t="shared" si="25"/>
        <v>1.1381365113759481</v>
      </c>
      <c r="L7" s="120">
        <f t="shared" si="26"/>
        <v>1.1838235294117649</v>
      </c>
      <c r="M7" s="120">
        <f t="shared" si="27"/>
        <v>1.1428571428571428</v>
      </c>
      <c r="N7" s="120">
        <f t="shared" si="28"/>
        <v>0.76470588235294112</v>
      </c>
      <c r="O7" s="120">
        <f t="shared" si="29"/>
        <v>1.2046511627906977</v>
      </c>
      <c r="P7" s="120">
        <f t="shared" si="30"/>
        <v>1.0094339622641508</v>
      </c>
      <c r="Q7" s="120">
        <f t="shared" si="31"/>
        <v>1.1465231788079471</v>
      </c>
      <c r="R7" s="95">
        <v>21.738398797450301</v>
      </c>
      <c r="S7" s="95">
        <v>15.8016723826739</v>
      </c>
      <c r="T7" s="95">
        <v>6.6836363636363598E-15</v>
      </c>
      <c r="U7" s="102">
        <f t="shared" si="0"/>
        <v>1.4529155268986775E-13</v>
      </c>
      <c r="V7" s="102">
        <f t="shared" si="1"/>
        <v>1.0561263214310767E-13</v>
      </c>
      <c r="W7" s="96">
        <f t="shared" si="4"/>
        <v>1.4956116404841613</v>
      </c>
      <c r="X7" s="96">
        <f t="shared" si="5"/>
        <v>0.90099515168576405</v>
      </c>
      <c r="Y7" s="97">
        <v>6.8</v>
      </c>
      <c r="Z7" s="96">
        <f t="shared" si="32"/>
        <v>1.0680000000000001</v>
      </c>
      <c r="AA7" s="96">
        <v>9.3756308948455427</v>
      </c>
      <c r="AB7" s="96">
        <f t="shared" si="6"/>
        <v>1.0937563089484554</v>
      </c>
      <c r="AC7" s="95">
        <v>11.1624800981298</v>
      </c>
      <c r="AD7" s="96">
        <f t="shared" si="7"/>
        <v>1.1116248009812979</v>
      </c>
      <c r="AE7" s="96">
        <f t="shared" si="8"/>
        <v>1.0896104961811375</v>
      </c>
      <c r="AF7" s="96">
        <f t="shared" si="33"/>
        <v>1.1116248009812979</v>
      </c>
      <c r="AG7" s="96">
        <f t="shared" si="34"/>
        <v>1.0937563089484554</v>
      </c>
      <c r="AH7" s="96">
        <f>'Cálculo Pa média harmônica'!M6</f>
        <v>1.0461381464957484</v>
      </c>
      <c r="AI7" s="96">
        <f t="shared" si="9"/>
        <v>1.4956116404841613</v>
      </c>
      <c r="AJ7" s="96">
        <f t="shared" si="10"/>
        <v>0.90099515168576405</v>
      </c>
      <c r="AK7" s="96">
        <f t="shared" si="35"/>
        <v>1.1608354047327387</v>
      </c>
      <c r="AL7" s="96">
        <f t="shared" si="11"/>
        <v>1.0442690768575869</v>
      </c>
      <c r="AM7" s="96">
        <f t="shared" si="36"/>
        <v>1.0613291052453664</v>
      </c>
      <c r="AN7" s="96">
        <f t="shared" si="12"/>
        <v>1.1096387304307676</v>
      </c>
      <c r="AO7" s="102">
        <f t="shared" si="13"/>
        <v>9.3945163636363651E-5</v>
      </c>
      <c r="AP7" s="96">
        <f t="shared" si="14"/>
        <v>1.659955259121948</v>
      </c>
      <c r="AQ7" s="102">
        <f t="shared" si="15"/>
        <v>1.6363636363636363E-6</v>
      </c>
      <c r="AR7" s="102">
        <f t="shared" si="37"/>
        <v>1.4720467147900262E-6</v>
      </c>
      <c r="AS7" s="102">
        <f t="shared" si="38"/>
        <v>1.4960952663549406E-6</v>
      </c>
      <c r="AT7" s="102">
        <f t="shared" si="16"/>
        <v>1.5641945969038291E-6</v>
      </c>
      <c r="AU7" s="102">
        <f t="shared" si="17"/>
        <v>6.297210828830506E-6</v>
      </c>
      <c r="AV7" s="102">
        <f t="shared" si="18"/>
        <v>8.6369146018803554E-6</v>
      </c>
      <c r="AW7" s="102">
        <f t="shared" si="39"/>
        <v>-2.3397037730498494E-6</v>
      </c>
      <c r="AX7" s="102">
        <f t="shared" si="40"/>
        <v>3.8117504878398757E-6</v>
      </c>
      <c r="AY7" s="102">
        <f t="shared" si="41"/>
        <v>3.8357990394047896E-6</v>
      </c>
      <c r="AZ7" s="102">
        <f t="shared" si="42"/>
        <v>3.903898369953679E-6</v>
      </c>
      <c r="BA7" s="93">
        <f t="shared" si="43"/>
        <v>4.0574206699922649E-2</v>
      </c>
      <c r="BB7" s="102">
        <f t="shared" si="44"/>
        <v>9.7756914124203528E-5</v>
      </c>
      <c r="BC7" s="102">
        <f t="shared" si="45"/>
        <v>9.7780962675768436E-5</v>
      </c>
      <c r="BD7" s="102">
        <f t="shared" si="46"/>
        <v>9.7849062006317335E-5</v>
      </c>
      <c r="BE7" s="96">
        <f t="shared" si="19"/>
        <v>1.1113332527555175</v>
      </c>
      <c r="BF7" s="96">
        <f t="shared" si="47"/>
        <v>1.1116066447224604</v>
      </c>
      <c r="BG7" s="96">
        <f t="shared" si="20"/>
        <v>1.1123808206588368</v>
      </c>
      <c r="BH7" s="96">
        <f t="shared" si="21"/>
        <v>126.18088920000001</v>
      </c>
      <c r="BI7" s="96">
        <f t="shared" si="22"/>
        <v>130.87289185883293</v>
      </c>
      <c r="BJ7" s="96">
        <f t="shared" si="23"/>
        <v>103.71847328750074</v>
      </c>
    </row>
    <row r="8" spans="1:63" s="89" customFormat="1" ht="12.75">
      <c r="A8" s="49">
        <v>1951</v>
      </c>
      <c r="B8" s="98">
        <v>1.2683636363636363E-4</v>
      </c>
      <c r="C8" s="98">
        <v>9.6254545454545453E-5</v>
      </c>
      <c r="D8" s="98">
        <v>1.3854545454545454E-5</v>
      </c>
      <c r="E8" s="98">
        <v>1.9600000000000002E-5</v>
      </c>
      <c r="F8" s="98">
        <v>-7.6363636363636364E-7</v>
      </c>
      <c r="G8" s="98">
        <v>1.2181818181818182E-5</v>
      </c>
      <c r="H8" s="98">
        <v>1.4290909090909092E-5</v>
      </c>
      <c r="I8" s="99">
        <f t="shared" si="2"/>
        <v>1.2894545454545455E-4</v>
      </c>
      <c r="J8" s="120">
        <f t="shared" si="24"/>
        <v>1.2390763765541741</v>
      </c>
      <c r="K8" s="120">
        <f t="shared" si="25"/>
        <v>1.2598762494050453</v>
      </c>
      <c r="L8" s="120">
        <f t="shared" si="26"/>
        <v>1.183229813664596</v>
      </c>
      <c r="M8" s="120">
        <f t="shared" si="27"/>
        <v>1.4972222222222225</v>
      </c>
      <c r="N8" s="120">
        <f t="shared" si="28"/>
        <v>1.6153846153846156</v>
      </c>
      <c r="O8" s="120">
        <f t="shared" si="29"/>
        <v>1.2934362934362935</v>
      </c>
      <c r="P8" s="120">
        <f t="shared" si="30"/>
        <v>1.8364485981308414</v>
      </c>
      <c r="Q8" s="120">
        <f t="shared" si="31"/>
        <v>1.2801444043321299</v>
      </c>
      <c r="R8" s="95">
        <v>25.641106030849201</v>
      </c>
      <c r="S8" s="95">
        <v>20.718498628000599</v>
      </c>
      <c r="T8" s="95">
        <v>6.6836363636363598E-15</v>
      </c>
      <c r="U8" s="102">
        <f t="shared" si="0"/>
        <v>1.713758286716393E-13</v>
      </c>
      <c r="V8" s="102">
        <f t="shared" si="1"/>
        <v>1.3847491083005484E-13</v>
      </c>
      <c r="W8" s="96">
        <f t="shared" si="4"/>
        <v>1.1795305748948102</v>
      </c>
      <c r="X8" s="96">
        <f t="shared" si="5"/>
        <v>1.3111585993086319</v>
      </c>
      <c r="Y8" s="97">
        <v>4.9000000000000057</v>
      </c>
      <c r="Z8" s="96">
        <f t="shared" si="32"/>
        <v>1.0490000000000002</v>
      </c>
      <c r="AA8" s="96">
        <v>12.076278364849768</v>
      </c>
      <c r="AB8" s="96">
        <f t="shared" si="6"/>
        <v>1.1207627836484977</v>
      </c>
      <c r="AC8" s="95">
        <v>10.807238888505999</v>
      </c>
      <c r="AD8" s="96">
        <f t="shared" si="7"/>
        <v>1.1080723888850601</v>
      </c>
      <c r="AE8" s="96">
        <f t="shared" si="8"/>
        <v>1.1811976897561238</v>
      </c>
      <c r="AF8" s="96">
        <f t="shared" si="33"/>
        <v>1.1080723888850601</v>
      </c>
      <c r="AG8" s="96">
        <f t="shared" si="34"/>
        <v>1.1207627836484977</v>
      </c>
      <c r="AH8" s="96">
        <f>'Cálculo Pa média harmônica'!M7</f>
        <v>1.1944788734797256</v>
      </c>
      <c r="AI8" s="96">
        <f t="shared" si="9"/>
        <v>1.1795305748948102</v>
      </c>
      <c r="AJ8" s="96">
        <f t="shared" si="10"/>
        <v>1.3111585993086319</v>
      </c>
      <c r="AK8" s="96">
        <f t="shared" si="35"/>
        <v>1.2436043005798849</v>
      </c>
      <c r="AL8" s="96">
        <f t="shared" si="11"/>
        <v>1.1223132288597109</v>
      </c>
      <c r="AM8" s="96">
        <f t="shared" si="36"/>
        <v>1.1096052784082395</v>
      </c>
      <c r="AN8" s="96">
        <f t="shared" si="12"/>
        <v>1.0411270790893508</v>
      </c>
      <c r="AO8" s="102">
        <f t="shared" si="13"/>
        <v>1.0737945454545456E-4</v>
      </c>
      <c r="AP8" s="96">
        <f t="shared" si="14"/>
        <v>0.89960938022049464</v>
      </c>
      <c r="AQ8" s="102">
        <f t="shared" si="15"/>
        <v>-2.1090909090909102E-6</v>
      </c>
      <c r="AR8" s="102">
        <f t="shared" si="37"/>
        <v>-1.9033872969374073E-6</v>
      </c>
      <c r="AS8" s="102">
        <f t="shared" si="38"/>
        <v>-1.8818352463712603E-6</v>
      </c>
      <c r="AT8" s="102">
        <f t="shared" si="16"/>
        <v>-1.7656996334700839E-6</v>
      </c>
      <c r="AU8" s="102">
        <f t="shared" si="17"/>
        <v>1.0327683267476597E-5</v>
      </c>
      <c r="AV8" s="102">
        <f t="shared" si="18"/>
        <v>1.0899451140727464E-5</v>
      </c>
      <c r="AW8" s="102">
        <f t="shared" si="39"/>
        <v>-5.717678732508666E-7</v>
      </c>
      <c r="AX8" s="102">
        <f t="shared" si="40"/>
        <v>-1.3316194236865407E-6</v>
      </c>
      <c r="AY8" s="102">
        <f t="shared" si="41"/>
        <v>-1.3100673731203937E-6</v>
      </c>
      <c r="AZ8" s="102">
        <f t="shared" si="42"/>
        <v>-1.1939317602192173E-6</v>
      </c>
      <c r="BA8" s="93">
        <f t="shared" si="43"/>
        <v>-1.2401063400101886E-2</v>
      </c>
      <c r="BB8" s="102">
        <f t="shared" si="44"/>
        <v>1.0604783512176801E-4</v>
      </c>
      <c r="BC8" s="102">
        <f t="shared" si="45"/>
        <v>1.0606938717233417E-4</v>
      </c>
      <c r="BD8" s="102">
        <f t="shared" si="46"/>
        <v>1.0618552278523534E-4</v>
      </c>
      <c r="BE8" s="96">
        <f t="shared" si="19"/>
        <v>1.0359912844932933</v>
      </c>
      <c r="BF8" s="96">
        <f t="shared" si="47"/>
        <v>1.0362018285041528</v>
      </c>
      <c r="BG8" s="96">
        <f t="shared" si="20"/>
        <v>1.0373363682394217</v>
      </c>
      <c r="BH8" s="96">
        <f t="shared" si="21"/>
        <v>132.36375277080003</v>
      </c>
      <c r="BI8" s="96">
        <f t="shared" si="22"/>
        <v>135.58317534218418</v>
      </c>
      <c r="BJ8" s="96">
        <f t="shared" si="23"/>
        <v>102.43225392450066</v>
      </c>
    </row>
    <row r="9" spans="1:63" s="89" customFormat="1" ht="12.75">
      <c r="A9" s="52">
        <v>1952</v>
      </c>
      <c r="B9" s="98">
        <v>1.4916363636363635E-4</v>
      </c>
      <c r="C9" s="98">
        <v>1.142909090909091E-4</v>
      </c>
      <c r="D9" s="98">
        <v>1.6399999999999999E-5</v>
      </c>
      <c r="E9" s="98">
        <v>2.2109090909090908E-5</v>
      </c>
      <c r="F9" s="98">
        <v>5.4545454545454549E-7</v>
      </c>
      <c r="G9" s="98">
        <v>1.0545454545454546E-5</v>
      </c>
      <c r="H9" s="98">
        <v>1.4727272727272728E-5</v>
      </c>
      <c r="I9" s="99">
        <f t="shared" si="2"/>
        <v>1.5334545454545454E-4</v>
      </c>
      <c r="J9" s="120">
        <f t="shared" si="24"/>
        <v>1.176032110091743</v>
      </c>
      <c r="K9" s="120">
        <f t="shared" si="25"/>
        <v>1.1873819418209295</v>
      </c>
      <c r="L9" s="120">
        <f t="shared" si="26"/>
        <v>1.1837270341207349</v>
      </c>
      <c r="M9" s="120">
        <f t="shared" si="27"/>
        <v>1.1280148423005565</v>
      </c>
      <c r="N9" s="120">
        <f t="shared" si="28"/>
        <v>-0.7142857142857143</v>
      </c>
      <c r="O9" s="120">
        <f t="shared" si="29"/>
        <v>0.86567164179104483</v>
      </c>
      <c r="P9" s="120">
        <f t="shared" si="30"/>
        <v>1.0305343511450382</v>
      </c>
      <c r="Q9" s="120">
        <f t="shared" si="31"/>
        <v>1.1892272983643541</v>
      </c>
      <c r="R9" s="95">
        <v>25.382564589060401</v>
      </c>
      <c r="S9" s="95">
        <v>22.3883597747833</v>
      </c>
      <c r="T9" s="95">
        <v>6.6836363636363598E-15</v>
      </c>
      <c r="U9" s="102">
        <f t="shared" si="0"/>
        <v>1.6964783168979268E-13</v>
      </c>
      <c r="V9" s="102">
        <f t="shared" si="1"/>
        <v>1.496356555129152E-13</v>
      </c>
      <c r="W9" s="96">
        <f t="shared" si="4"/>
        <v>0.98991691538275506</v>
      </c>
      <c r="X9" s="96">
        <f t="shared" si="5"/>
        <v>1.0805975942931463</v>
      </c>
      <c r="Y9" s="97">
        <v>7.3</v>
      </c>
      <c r="Z9" s="96">
        <f t="shared" si="32"/>
        <v>1.073</v>
      </c>
      <c r="AA9" s="96">
        <v>17.327395391155132</v>
      </c>
      <c r="AB9" s="96">
        <f t="shared" si="6"/>
        <v>1.1732739539115513</v>
      </c>
      <c r="AC9" s="95">
        <v>20.8292030686369</v>
      </c>
      <c r="AD9" s="96">
        <f t="shared" si="7"/>
        <v>1.2082920306863689</v>
      </c>
      <c r="AE9" s="96">
        <f t="shared" si="8"/>
        <v>1.0960224697965919</v>
      </c>
      <c r="AF9" s="96">
        <f t="shared" si="33"/>
        <v>1.2082920306863689</v>
      </c>
      <c r="AG9" s="96">
        <f t="shared" si="34"/>
        <v>1.1732739539115513</v>
      </c>
      <c r="AH9" s="96">
        <f>'Cálculo Pa média harmônica'!M8</f>
        <v>1.1026385374649379</v>
      </c>
      <c r="AI9" s="96">
        <f t="shared" si="9"/>
        <v>0.98991691538275506</v>
      </c>
      <c r="AJ9" s="96">
        <f t="shared" si="10"/>
        <v>1.0805975942931463</v>
      </c>
      <c r="AK9" s="96">
        <f t="shared" si="35"/>
        <v>1.0342639108625502</v>
      </c>
      <c r="AL9" s="96">
        <f t="shared" si="11"/>
        <v>0.85597180532179606</v>
      </c>
      <c r="AM9" s="96">
        <f t="shared" si="36"/>
        <v>0.88151953549675355</v>
      </c>
      <c r="AN9" s="96">
        <f t="shared" si="12"/>
        <v>0.93798999011989281</v>
      </c>
      <c r="AO9" s="102">
        <f t="shared" si="13"/>
        <v>1.3609541818181817E-4</v>
      </c>
      <c r="AP9" s="96">
        <f t="shared" si="14"/>
        <v>0.91608284213356184</v>
      </c>
      <c r="AQ9" s="102">
        <f t="shared" si="15"/>
        <v>-4.1818181818181823E-6</v>
      </c>
      <c r="AR9" s="102">
        <f t="shared" si="37"/>
        <v>-3.4609333469183813E-6</v>
      </c>
      <c r="AS9" s="102">
        <f t="shared" si="38"/>
        <v>-3.5642299634083873E-6</v>
      </c>
      <c r="AT9" s="102">
        <f t="shared" si="16"/>
        <v>-3.7925558011354715E-6</v>
      </c>
      <c r="AU9" s="102">
        <f t="shared" si="17"/>
        <v>1.0652868318122543E-5</v>
      </c>
      <c r="AV9" s="102">
        <f t="shared" si="18"/>
        <v>1.3628822426637283E-5</v>
      </c>
      <c r="AW9" s="102">
        <f t="shared" si="39"/>
        <v>-2.9759541085147402E-6</v>
      </c>
      <c r="AX9" s="102">
        <f t="shared" si="40"/>
        <v>-4.8497923840364114E-7</v>
      </c>
      <c r="AY9" s="102">
        <f t="shared" si="41"/>
        <v>-5.882758548936471E-7</v>
      </c>
      <c r="AZ9" s="102">
        <f t="shared" si="42"/>
        <v>-8.166016926207313E-7</v>
      </c>
      <c r="BA9" s="93">
        <f t="shared" si="43"/>
        <v>-3.5635236283687948E-3</v>
      </c>
      <c r="BB9" s="102">
        <f t="shared" si="44"/>
        <v>1.3561043894341453E-4</v>
      </c>
      <c r="BC9" s="102">
        <f t="shared" si="45"/>
        <v>1.3550714232692451E-4</v>
      </c>
      <c r="BD9" s="102">
        <f t="shared" si="46"/>
        <v>1.3527881648919745E-4</v>
      </c>
      <c r="BE9" s="96">
        <f t="shared" si="19"/>
        <v>1.0691763391467604</v>
      </c>
      <c r="BF9" s="96">
        <f t="shared" si="47"/>
        <v>1.0683619306165206</v>
      </c>
      <c r="BG9" s="96">
        <f t="shared" si="20"/>
        <v>1.0665617699119638</v>
      </c>
      <c r="BH9" s="96">
        <f t="shared" si="21"/>
        <v>142.02630672306842</v>
      </c>
      <c r="BI9" s="96">
        <f t="shared" si="22"/>
        <v>144.96232306224979</v>
      </c>
      <c r="BJ9" s="96">
        <f t="shared" si="23"/>
        <v>102.06723416733365</v>
      </c>
    </row>
    <row r="10" spans="1:63" s="89" customFormat="1" ht="12.75">
      <c r="A10" s="49">
        <v>1953</v>
      </c>
      <c r="B10" s="98">
        <v>1.7799999999999999E-4</v>
      </c>
      <c r="C10" s="98">
        <v>1.2661818181818182E-4</v>
      </c>
      <c r="D10" s="98">
        <v>2.3636363636363637E-5</v>
      </c>
      <c r="E10" s="98">
        <v>2.6800000000000001E-5</v>
      </c>
      <c r="F10" s="98">
        <v>-8.3636363636363639E-7</v>
      </c>
      <c r="G10" s="98">
        <v>1.1745454545454544E-5</v>
      </c>
      <c r="H10" s="98">
        <v>9.9636363636363645E-6</v>
      </c>
      <c r="I10" s="99">
        <f t="shared" si="2"/>
        <v>1.7621818181818183E-4</v>
      </c>
      <c r="J10" s="120">
        <f t="shared" si="24"/>
        <v>1.1933203315455876</v>
      </c>
      <c r="K10" s="120">
        <f t="shared" si="25"/>
        <v>1.107858733693923</v>
      </c>
      <c r="L10" s="120">
        <f t="shared" si="26"/>
        <v>1.4412416851441243</v>
      </c>
      <c r="M10" s="120">
        <f t="shared" si="27"/>
        <v>1.212171052631579</v>
      </c>
      <c r="N10" s="120">
        <f t="shared" si="28"/>
        <v>-1.5333333333333332</v>
      </c>
      <c r="O10" s="120">
        <f t="shared" si="29"/>
        <v>1.1137931034482758</v>
      </c>
      <c r="P10" s="120">
        <f t="shared" si="30"/>
        <v>0.67654320987654326</v>
      </c>
      <c r="Q10" s="120">
        <f t="shared" si="31"/>
        <v>1.1491581693146788</v>
      </c>
      <c r="R10" s="95">
        <v>24.939807179394499</v>
      </c>
      <c r="S10" s="95">
        <v>21.279230099888199</v>
      </c>
      <c r="T10" s="95">
        <v>1.39836272727273E-14</v>
      </c>
      <c r="U10" s="102">
        <f t="shared" si="0"/>
        <v>3.4874896785034103E-13</v>
      </c>
      <c r="V10" s="102">
        <f t="shared" si="1"/>
        <v>2.9756082236743628E-13</v>
      </c>
      <c r="W10" s="96">
        <f t="shared" si="4"/>
        <v>2.0557231081387553</v>
      </c>
      <c r="X10" s="96">
        <f t="shared" si="5"/>
        <v>1.9885689767420005</v>
      </c>
      <c r="Y10" s="97">
        <v>4.7</v>
      </c>
      <c r="Z10" s="96">
        <f t="shared" si="32"/>
        <v>1.0469999999999999</v>
      </c>
      <c r="AA10" s="96">
        <v>14.307916759844574</v>
      </c>
      <c r="AB10" s="96">
        <f t="shared" si="6"/>
        <v>1.1430791675984457</v>
      </c>
      <c r="AC10" s="95">
        <v>16.7483980784971</v>
      </c>
      <c r="AD10" s="96">
        <f t="shared" si="7"/>
        <v>1.1674839807849711</v>
      </c>
      <c r="AE10" s="96">
        <f t="shared" si="8"/>
        <v>1.1397519881046683</v>
      </c>
      <c r="AF10" s="96">
        <f t="shared" si="33"/>
        <v>1.1674839807849711</v>
      </c>
      <c r="AG10" s="96">
        <f t="shared" si="34"/>
        <v>1.1430791675984457</v>
      </c>
      <c r="AH10" s="96">
        <f>'Cálculo Pa média harmônica'!M9</f>
        <v>1.1334455025952017</v>
      </c>
      <c r="AI10" s="96">
        <f t="shared" si="9"/>
        <v>2.0557231081387553</v>
      </c>
      <c r="AJ10" s="96">
        <f t="shared" si="10"/>
        <v>1.9885689767420005</v>
      </c>
      <c r="AK10" s="96">
        <f t="shared" si="35"/>
        <v>2.0218672551916876</v>
      </c>
      <c r="AL10" s="96">
        <f t="shared" si="11"/>
        <v>1.7318158437019944</v>
      </c>
      <c r="AM10" s="96">
        <f t="shared" si="36"/>
        <v>1.7687902225001033</v>
      </c>
      <c r="AN10" s="96">
        <f t="shared" si="12"/>
        <v>1.7838239690945039</v>
      </c>
      <c r="AO10" s="102">
        <f t="shared" si="13"/>
        <v>1.5617432727272726E-4</v>
      </c>
      <c r="AP10" s="96">
        <f t="shared" si="14"/>
        <v>1.0337700789774855</v>
      </c>
      <c r="AQ10" s="102">
        <f t="shared" si="15"/>
        <v>1.7818181818181799E-6</v>
      </c>
      <c r="AR10" s="102">
        <f t="shared" si="37"/>
        <v>1.5262035378165568E-6</v>
      </c>
      <c r="AS10" s="102">
        <f t="shared" si="38"/>
        <v>1.5587880807605775E-6</v>
      </c>
      <c r="AT10" s="102">
        <f t="shared" si="16"/>
        <v>1.5720369243500697E-6</v>
      </c>
      <c r="AU10" s="102">
        <f t="shared" si="17"/>
        <v>5.7135391916126479E-6</v>
      </c>
      <c r="AV10" s="102">
        <f t="shared" si="18"/>
        <v>5.010455498486367E-6</v>
      </c>
      <c r="AW10" s="102">
        <f t="shared" si="39"/>
        <v>7.0308369312628088E-7</v>
      </c>
      <c r="AX10" s="102">
        <f t="shared" si="40"/>
        <v>8.2311984469027594E-7</v>
      </c>
      <c r="AY10" s="102">
        <f t="shared" si="41"/>
        <v>8.5570438763429665E-7</v>
      </c>
      <c r="AZ10" s="102">
        <f t="shared" si="42"/>
        <v>8.6895323122378878E-7</v>
      </c>
      <c r="BA10" s="93">
        <f t="shared" si="43"/>
        <v>5.2705195473828521E-3</v>
      </c>
      <c r="BB10" s="102">
        <f t="shared" si="44"/>
        <v>1.5699744711741753E-4</v>
      </c>
      <c r="BC10" s="102">
        <f t="shared" si="45"/>
        <v>1.5703003166036154E-4</v>
      </c>
      <c r="BD10" s="102">
        <f t="shared" si="46"/>
        <v>1.5704328050395103E-4</v>
      </c>
      <c r="BE10" s="96">
        <f t="shared" si="19"/>
        <v>1.0525182339661097</v>
      </c>
      <c r="BF10" s="96">
        <f t="shared" si="47"/>
        <v>1.0527366822671727</v>
      </c>
      <c r="BG10" s="96">
        <f t="shared" si="20"/>
        <v>1.0528255031347278</v>
      </c>
      <c r="BH10" s="96">
        <f t="shared" si="21"/>
        <v>148.70154313905263</v>
      </c>
      <c r="BI10" s="96">
        <f t="shared" si="22"/>
        <v>152.5754882611038</v>
      </c>
      <c r="BJ10" s="96">
        <f t="shared" si="23"/>
        <v>102.60518152015987</v>
      </c>
    </row>
    <row r="11" spans="1:63" s="89" customFormat="1" ht="12.75">
      <c r="A11" s="52">
        <v>1954</v>
      </c>
      <c r="B11" s="98">
        <v>2.4407272727272727E-4</v>
      </c>
      <c r="C11" s="98">
        <v>1.7636363636363637E-4</v>
      </c>
      <c r="D11" s="98">
        <v>2.7381818181818185E-5</v>
      </c>
      <c r="E11" s="98">
        <v>3.8472727272727278E-5</v>
      </c>
      <c r="F11" s="98">
        <v>2.2181818181818183E-6</v>
      </c>
      <c r="G11" s="98">
        <v>1.629090909090909E-5</v>
      </c>
      <c r="H11" s="98">
        <v>1.6654545454545453E-5</v>
      </c>
      <c r="I11" s="99">
        <f t="shared" si="2"/>
        <v>2.4443636363636364E-4</v>
      </c>
      <c r="J11" s="120">
        <f t="shared" si="24"/>
        <v>1.3711950970377937</v>
      </c>
      <c r="K11" s="120">
        <f t="shared" si="25"/>
        <v>1.3928776565192418</v>
      </c>
      <c r="L11" s="120">
        <f t="shared" si="26"/>
        <v>1.1584615384615387</v>
      </c>
      <c r="M11" s="120">
        <f t="shared" si="27"/>
        <v>1.435549525101764</v>
      </c>
      <c r="N11" s="120">
        <f t="shared" si="28"/>
        <v>-2.6521739130434785</v>
      </c>
      <c r="O11" s="120">
        <f t="shared" si="29"/>
        <v>1.3869969040247678</v>
      </c>
      <c r="P11" s="120">
        <f t="shared" si="30"/>
        <v>1.6715328467153281</v>
      </c>
      <c r="Q11" s="120">
        <f t="shared" si="31"/>
        <v>1.3871234007428805</v>
      </c>
      <c r="R11" s="95">
        <v>29.6205967951006</v>
      </c>
      <c r="S11" s="95">
        <v>19.9869875378911</v>
      </c>
      <c r="T11" s="95">
        <v>2.1173860606060599E-14</v>
      </c>
      <c r="U11" s="102">
        <f t="shared" si="0"/>
        <v>6.2718238760778543E-13</v>
      </c>
      <c r="V11" s="102">
        <f t="shared" si="1"/>
        <v>4.2320168806237651E-13</v>
      </c>
      <c r="W11" s="96">
        <f t="shared" si="4"/>
        <v>1.7983777600079631</v>
      </c>
      <c r="X11" s="96">
        <f t="shared" si="5"/>
        <v>1.4222359136371636</v>
      </c>
      <c r="Y11" s="97">
        <v>7.8</v>
      </c>
      <c r="Z11" s="96">
        <f t="shared" si="32"/>
        <v>1.0780000000000001</v>
      </c>
      <c r="AA11" s="96">
        <v>22.493592190308288</v>
      </c>
      <c r="AB11" s="96">
        <f t="shared" si="6"/>
        <v>1.2249359219030829</v>
      </c>
      <c r="AC11" s="95">
        <v>26.242124021254799</v>
      </c>
      <c r="AD11" s="96">
        <f t="shared" si="7"/>
        <v>1.2624212402125479</v>
      </c>
      <c r="AE11" s="96">
        <f t="shared" si="8"/>
        <v>1.2719806094970256</v>
      </c>
      <c r="AF11" s="96">
        <f t="shared" si="33"/>
        <v>1.2624212402125479</v>
      </c>
      <c r="AG11" s="96">
        <f t="shared" si="34"/>
        <v>1.2249359219030829</v>
      </c>
      <c r="AH11" s="96">
        <f>'Cálculo Pa média harmônica'!M10</f>
        <v>1.2565132442222398</v>
      </c>
      <c r="AI11" s="96">
        <f t="shared" si="9"/>
        <v>1.7983777600079631</v>
      </c>
      <c r="AJ11" s="96">
        <f t="shared" si="10"/>
        <v>1.4222359136371636</v>
      </c>
      <c r="AK11" s="96">
        <f t="shared" si="35"/>
        <v>1.5992865398575957</v>
      </c>
      <c r="AL11" s="96">
        <f t="shared" si="11"/>
        <v>1.2668406463030766</v>
      </c>
      <c r="AM11" s="96">
        <f t="shared" si="36"/>
        <v>1.3056083271465457</v>
      </c>
      <c r="AN11" s="96">
        <f t="shared" si="12"/>
        <v>1.2727972006753712</v>
      </c>
      <c r="AO11" s="102">
        <f t="shared" si="13"/>
        <v>1.9188399999999999E-4</v>
      </c>
      <c r="AP11" s="96">
        <f t="shared" si="14"/>
        <v>1.2644721897149052</v>
      </c>
      <c r="AQ11" s="102">
        <f t="shared" si="15"/>
        <v>-3.6363636363636323E-7</v>
      </c>
      <c r="AR11" s="102">
        <f t="shared" si="37"/>
        <v>-2.8804677238727345E-7</v>
      </c>
      <c r="AS11" s="102">
        <f t="shared" si="38"/>
        <v>-2.9686153955825797E-7</v>
      </c>
      <c r="AT11" s="102">
        <f t="shared" si="16"/>
        <v>-2.8940113867359028E-7</v>
      </c>
      <c r="AU11" s="102">
        <f t="shared" si="17"/>
        <v>9.0586691256885614E-6</v>
      </c>
      <c r="AV11" s="102">
        <f t="shared" si="18"/>
        <v>1.1710114542076111E-5</v>
      </c>
      <c r="AW11" s="102">
        <f t="shared" si="39"/>
        <v>-2.6514454163875491E-6</v>
      </c>
      <c r="AX11" s="102">
        <f t="shared" si="40"/>
        <v>2.3633986440002756E-6</v>
      </c>
      <c r="AY11" s="102">
        <f t="shared" si="41"/>
        <v>2.3545838768292912E-6</v>
      </c>
      <c r="AZ11" s="102">
        <f t="shared" si="42"/>
        <v>2.362044277713959E-6</v>
      </c>
      <c r="BA11" s="93">
        <f t="shared" si="43"/>
        <v>1.2316809343146252E-2</v>
      </c>
      <c r="BB11" s="102">
        <f t="shared" si="44"/>
        <v>1.9424739864400028E-4</v>
      </c>
      <c r="BC11" s="102">
        <f t="shared" si="45"/>
        <v>1.942385838768293E-4</v>
      </c>
      <c r="BD11" s="102">
        <f t="shared" si="46"/>
        <v>1.9424604427771395E-4</v>
      </c>
      <c r="BE11" s="96">
        <f t="shared" si="19"/>
        <v>1.0912775204719118</v>
      </c>
      <c r="BF11" s="96">
        <f t="shared" si="47"/>
        <v>1.0912279993080298</v>
      </c>
      <c r="BG11" s="96">
        <f t="shared" si="20"/>
        <v>1.0912699116725504</v>
      </c>
      <c r="BH11" s="96">
        <f t="shared" si="21"/>
        <v>160.30026350389875</v>
      </c>
      <c r="BI11" s="96">
        <f t="shared" si="22"/>
        <v>166.50220051436864</v>
      </c>
      <c r="BJ11" s="96">
        <f t="shared" si="23"/>
        <v>103.8689499785626</v>
      </c>
    </row>
    <row r="12" spans="1:63" s="89" customFormat="1" ht="12.75">
      <c r="A12" s="49">
        <v>1955</v>
      </c>
      <c r="B12" s="98">
        <v>2.9625454545454544E-4</v>
      </c>
      <c r="C12" s="98">
        <v>2.1465454545454546E-4</v>
      </c>
      <c r="D12" s="98">
        <v>3.4181818181818185E-5</v>
      </c>
      <c r="E12" s="98">
        <v>3.9963636363636364E-5</v>
      </c>
      <c r="F12" s="98">
        <v>5.1272727272727275E-6</v>
      </c>
      <c r="G12" s="98">
        <v>2.2581818181818184E-5</v>
      </c>
      <c r="H12" s="98">
        <v>2.0254545454545456E-5</v>
      </c>
      <c r="I12" s="99">
        <f t="shared" si="2"/>
        <v>2.9392727272727277E-4</v>
      </c>
      <c r="J12" s="120">
        <f t="shared" si="24"/>
        <v>1.2137961859356377</v>
      </c>
      <c r="K12" s="120">
        <f t="shared" si="25"/>
        <v>1.2171134020618557</v>
      </c>
      <c r="L12" s="120">
        <f t="shared" si="26"/>
        <v>1.248339973439575</v>
      </c>
      <c r="M12" s="120">
        <f t="shared" si="27"/>
        <v>1.0387523629489601</v>
      </c>
      <c r="N12" s="120">
        <f t="shared" si="28"/>
        <v>2.3114754098360657</v>
      </c>
      <c r="O12" s="120">
        <f t="shared" si="29"/>
        <v>1.3861607142857144</v>
      </c>
      <c r="P12" s="120">
        <f t="shared" si="30"/>
        <v>1.2161572052401748</v>
      </c>
      <c r="Q12" s="120">
        <f t="shared" si="31"/>
        <v>1.2024695031240704</v>
      </c>
      <c r="R12" s="95">
        <v>23.5199045425245</v>
      </c>
      <c r="S12" s="95">
        <v>19.634002731385301</v>
      </c>
      <c r="T12" s="95">
        <v>2.53508939393939E-14</v>
      </c>
      <c r="U12" s="102">
        <f t="shared" si="0"/>
        <v>5.9625060552220744E-13</v>
      </c>
      <c r="V12" s="102">
        <f t="shared" si="1"/>
        <v>4.9773952084911892E-13</v>
      </c>
      <c r="W12" s="96">
        <f t="shared" si="4"/>
        <v>0.95068136048341734</v>
      </c>
      <c r="X12" s="96">
        <f t="shared" si="5"/>
        <v>1.1761283919447791</v>
      </c>
      <c r="Y12" s="97">
        <v>8.8000000000000007</v>
      </c>
      <c r="Z12" s="96">
        <f t="shared" si="32"/>
        <v>1.0880000000000001</v>
      </c>
      <c r="AA12" s="96">
        <v>23.074565391434511</v>
      </c>
      <c r="AB12" s="96">
        <f t="shared" si="6"/>
        <v>1.2307456539143451</v>
      </c>
      <c r="AC12" s="95">
        <v>19.068749002594998</v>
      </c>
      <c r="AD12" s="96">
        <f t="shared" si="7"/>
        <v>1.1906874900259501</v>
      </c>
      <c r="AE12" s="96">
        <f t="shared" si="8"/>
        <v>1.1156214944261376</v>
      </c>
      <c r="AF12" s="96">
        <f t="shared" si="33"/>
        <v>1.1906874900259501</v>
      </c>
      <c r="AG12" s="96">
        <f t="shared" si="34"/>
        <v>1.2307456539143451</v>
      </c>
      <c r="AH12" s="96">
        <f>'Cálculo Pa média harmônica'!M11</f>
        <v>1.1347702063861964</v>
      </c>
      <c r="AI12" s="96">
        <f t="shared" si="9"/>
        <v>0.95068136048341734</v>
      </c>
      <c r="AJ12" s="96">
        <f t="shared" si="10"/>
        <v>1.1761283919447791</v>
      </c>
      <c r="AK12" s="96">
        <f t="shared" si="35"/>
        <v>1.0574135140791594</v>
      </c>
      <c r="AL12" s="96">
        <f t="shared" si="11"/>
        <v>0.88806972689039831</v>
      </c>
      <c r="AM12" s="96">
        <f t="shared" si="36"/>
        <v>0.85916493852006814</v>
      </c>
      <c r="AN12" s="96">
        <f t="shared" si="12"/>
        <v>0.9318305222751766</v>
      </c>
      <c r="AO12" s="102">
        <f t="shared" si="13"/>
        <v>2.6555112727272723E-4</v>
      </c>
      <c r="AP12" s="96">
        <f t="shared" si="14"/>
        <v>0.80831426823344055</v>
      </c>
      <c r="AQ12" s="102">
        <f t="shared" si="15"/>
        <v>2.3272727272727281E-6</v>
      </c>
      <c r="AR12" s="102">
        <f t="shared" si="37"/>
        <v>1.9545621724991894E-6</v>
      </c>
      <c r="AS12" s="102">
        <f t="shared" si="38"/>
        <v>1.8909453142254986E-6</v>
      </c>
      <c r="AT12" s="102">
        <f t="shared" si="16"/>
        <v>2.0508757757080971E-6</v>
      </c>
      <c r="AU12" s="102">
        <f t="shared" si="17"/>
        <v>2.3753298550352799E-5</v>
      </c>
      <c r="AV12" s="102">
        <f t="shared" si="18"/>
        <v>1.7221372762759082E-5</v>
      </c>
      <c r="AW12" s="102">
        <f t="shared" si="39"/>
        <v>6.5319257875937173E-6</v>
      </c>
      <c r="AX12" s="102">
        <f t="shared" si="40"/>
        <v>-4.5773636150945283E-6</v>
      </c>
      <c r="AY12" s="102">
        <f t="shared" si="41"/>
        <v>-4.6409804733682187E-6</v>
      </c>
      <c r="AZ12" s="102">
        <f t="shared" si="42"/>
        <v>-4.4810500118856206E-6</v>
      </c>
      <c r="BA12" s="93">
        <f t="shared" si="43"/>
        <v>-1.7237221555431278E-2</v>
      </c>
      <c r="BB12" s="102">
        <f t="shared" si="44"/>
        <v>2.6097376365763269E-4</v>
      </c>
      <c r="BC12" s="102">
        <f t="shared" si="45"/>
        <v>2.6091014679935901E-4</v>
      </c>
      <c r="BD12" s="102">
        <f t="shared" si="46"/>
        <v>2.6107007726084162E-4</v>
      </c>
      <c r="BE12" s="96">
        <f t="shared" si="19"/>
        <v>1.0692459029476906</v>
      </c>
      <c r="BF12" s="96">
        <f t="shared" si="47"/>
        <v>1.0689852558078625</v>
      </c>
      <c r="BG12" s="96">
        <f t="shared" si="20"/>
        <v>1.069640513211136</v>
      </c>
      <c r="BH12" s="96">
        <f t="shared" si="21"/>
        <v>174.40668669224186</v>
      </c>
      <c r="BI12" s="96">
        <f t="shared" si="22"/>
        <v>178.03179573176354</v>
      </c>
      <c r="BJ12" s="96">
        <f t="shared" si="23"/>
        <v>102.07853787505208</v>
      </c>
    </row>
    <row r="13" spans="1:63" s="89" customFormat="1" ht="12.75">
      <c r="A13" s="52">
        <v>1956</v>
      </c>
      <c r="B13" s="98">
        <v>3.741454545454546E-4</v>
      </c>
      <c r="C13" s="98">
        <v>2.6916363636363637E-4</v>
      </c>
      <c r="D13" s="98">
        <v>4.7418181818181813E-5</v>
      </c>
      <c r="E13" s="98">
        <v>5.4109090909090904E-5</v>
      </c>
      <c r="F13" s="98">
        <v>-1.0909090909090908E-7</v>
      </c>
      <c r="G13" s="98">
        <v>2.5309090909090908E-5</v>
      </c>
      <c r="H13" s="98">
        <v>2.1745454545454545E-5</v>
      </c>
      <c r="I13" s="99">
        <f t="shared" si="2"/>
        <v>3.7058181818181818E-4</v>
      </c>
      <c r="J13" s="120">
        <f t="shared" si="24"/>
        <v>1.2629188658401869</v>
      </c>
      <c r="K13" s="120">
        <f t="shared" si="25"/>
        <v>1.2539386752498729</v>
      </c>
      <c r="L13" s="120">
        <f t="shared" si="26"/>
        <v>1.3872340425531913</v>
      </c>
      <c r="M13" s="120">
        <f t="shared" si="27"/>
        <v>1.3539581437670609</v>
      </c>
      <c r="N13" s="120">
        <f t="shared" si="28"/>
        <v>-2.1276595744680847E-2</v>
      </c>
      <c r="O13" s="120">
        <f t="shared" si="29"/>
        <v>1.1207729468599033</v>
      </c>
      <c r="P13" s="120">
        <f t="shared" si="30"/>
        <v>1.0736086175942547</v>
      </c>
      <c r="Q13" s="120">
        <f t="shared" si="31"/>
        <v>1.2607942595570949</v>
      </c>
      <c r="R13" s="95">
        <v>22.941990045191201</v>
      </c>
      <c r="S13" s="95">
        <v>18.996871599461802</v>
      </c>
      <c r="T13" s="95">
        <v>2.4873375757575799E-14</v>
      </c>
      <c r="U13" s="102">
        <f t="shared" si="0"/>
        <v>5.7064473902060413E-13</v>
      </c>
      <c r="V13" s="102">
        <f t="shared" si="1"/>
        <v>4.7251632551183334E-13</v>
      </c>
      <c r="W13" s="96">
        <f t="shared" si="4"/>
        <v>0.95705519413405504</v>
      </c>
      <c r="X13" s="96">
        <f t="shared" si="5"/>
        <v>0.94932450753708275</v>
      </c>
      <c r="Y13" s="97">
        <v>2.9000000000000057</v>
      </c>
      <c r="Z13" s="96">
        <f t="shared" si="32"/>
        <v>1.0290000000000001</v>
      </c>
      <c r="AA13" s="96">
        <v>21.035597429047815</v>
      </c>
      <c r="AB13" s="96">
        <f t="shared" si="6"/>
        <v>1.2103559742904781</v>
      </c>
      <c r="AC13" s="95">
        <v>21.6945751451224</v>
      </c>
      <c r="AD13" s="96">
        <f t="shared" si="7"/>
        <v>1.2169457514512241</v>
      </c>
      <c r="AE13" s="96">
        <f t="shared" si="8"/>
        <v>1.2273264002334177</v>
      </c>
      <c r="AF13" s="96">
        <f t="shared" si="33"/>
        <v>1.2169457514512241</v>
      </c>
      <c r="AG13" s="96">
        <f t="shared" si="34"/>
        <v>1.2103559742904781</v>
      </c>
      <c r="AH13" s="96">
        <f>'Cálculo Pa média harmônica'!M12</f>
        <v>1.2299127226441728</v>
      </c>
      <c r="AI13" s="96">
        <f t="shared" si="9"/>
        <v>0.95705519413405504</v>
      </c>
      <c r="AJ13" s="96">
        <f t="shared" si="10"/>
        <v>0.94932450753708275</v>
      </c>
      <c r="AK13" s="96">
        <f t="shared" si="35"/>
        <v>0.95318201349853371</v>
      </c>
      <c r="AL13" s="96">
        <f t="shared" si="11"/>
        <v>0.7832576040155047</v>
      </c>
      <c r="AM13" s="96">
        <f t="shared" si="36"/>
        <v>0.78752204619578781</v>
      </c>
      <c r="AN13" s="96">
        <f t="shared" si="12"/>
        <v>0.77499971823146974</v>
      </c>
      <c r="AO13" s="102">
        <f t="shared" si="13"/>
        <v>3.0484592727272728E-4</v>
      </c>
      <c r="AP13" s="96">
        <f t="shared" si="14"/>
        <v>1.0081433551284047</v>
      </c>
      <c r="AQ13" s="102">
        <f t="shared" si="15"/>
        <v>3.5636363636363631E-6</v>
      </c>
      <c r="AR13" s="102">
        <f t="shared" si="37"/>
        <v>2.9283444717126292E-6</v>
      </c>
      <c r="AS13" s="102">
        <f t="shared" si="38"/>
        <v>2.9442878288144936E-6</v>
      </c>
      <c r="AT13" s="102">
        <f t="shared" si="16"/>
        <v>2.8974709327137856E-6</v>
      </c>
      <c r="AU13" s="102">
        <f t="shared" si="17"/>
        <v>2.6444755813681792E-5</v>
      </c>
      <c r="AV13" s="102">
        <f t="shared" si="18"/>
        <v>2.2906239513262665E-5</v>
      </c>
      <c r="AW13" s="102">
        <f t="shared" si="39"/>
        <v>3.5385163004191275E-6</v>
      </c>
      <c r="AX13" s="102">
        <f t="shared" si="40"/>
        <v>-6.101718287064983E-7</v>
      </c>
      <c r="AY13" s="102">
        <f t="shared" si="41"/>
        <v>-5.9422847160463394E-7</v>
      </c>
      <c r="AZ13" s="102">
        <f t="shared" si="42"/>
        <v>-6.4104536770534193E-7</v>
      </c>
      <c r="BA13" s="93">
        <f t="shared" si="43"/>
        <v>-2.0015744811332655E-3</v>
      </c>
      <c r="BB13" s="102">
        <f t="shared" si="44"/>
        <v>3.0423575544402079E-4</v>
      </c>
      <c r="BC13" s="102">
        <f t="shared" si="45"/>
        <v>3.0425169880112266E-4</v>
      </c>
      <c r="BD13" s="102">
        <f t="shared" si="46"/>
        <v>3.0420488190502197E-4</v>
      </c>
      <c r="BE13" s="96">
        <f t="shared" si="19"/>
        <v>1.0269403798589141</v>
      </c>
      <c r="BF13" s="96">
        <f t="shared" si="47"/>
        <v>1.0269941962723548</v>
      </c>
      <c r="BG13" s="96">
        <f t="shared" si="20"/>
        <v>1.026836166980251</v>
      </c>
      <c r="BH13" s="96">
        <f t="shared" si="21"/>
        <v>179.4644806063169</v>
      </c>
      <c r="BI13" s="96">
        <f t="shared" si="22"/>
        <v>182.82803993574186</v>
      </c>
      <c r="BJ13" s="96">
        <f t="shared" si="23"/>
        <v>101.87422007857</v>
      </c>
    </row>
    <row r="14" spans="1:63" s="89" customFormat="1" ht="12.75">
      <c r="A14" s="49">
        <v>1957</v>
      </c>
      <c r="B14" s="98">
        <v>4.541818181818182E-4</v>
      </c>
      <c r="C14" s="98">
        <v>3.2265454545454543E-4</v>
      </c>
      <c r="D14" s="98">
        <v>5.552727272727273E-5</v>
      </c>
      <c r="E14" s="98">
        <v>6.832727272727273E-5</v>
      </c>
      <c r="F14" s="98">
        <v>1.0509090909090909E-5</v>
      </c>
      <c r="G14" s="98">
        <v>2.5309090909090908E-5</v>
      </c>
      <c r="H14" s="98">
        <v>2.7963636363636363E-5</v>
      </c>
      <c r="I14" s="99">
        <f t="shared" si="2"/>
        <v>4.5701818181818183E-4</v>
      </c>
      <c r="J14" s="120">
        <f t="shared" si="24"/>
        <v>1.213917776265915</v>
      </c>
      <c r="K14" s="120">
        <f t="shared" si="25"/>
        <v>1.1987300729532557</v>
      </c>
      <c r="L14" s="120">
        <f t="shared" si="26"/>
        <v>1.1710122699386505</v>
      </c>
      <c r="M14" s="120">
        <f t="shared" si="27"/>
        <v>1.2627688172043012</v>
      </c>
      <c r="N14" s="120">
        <f t="shared" si="28"/>
        <v>-96.333333333333343</v>
      </c>
      <c r="O14" s="120">
        <f t="shared" si="29"/>
        <v>1</v>
      </c>
      <c r="P14" s="120">
        <f t="shared" si="30"/>
        <v>1.285953177257525</v>
      </c>
      <c r="Q14" s="120">
        <f t="shared" si="31"/>
        <v>1.2332450201157885</v>
      </c>
      <c r="R14" s="95">
        <v>22.760591013781799</v>
      </c>
      <c r="S14" s="95">
        <v>19.148140136498998</v>
      </c>
      <c r="T14" s="95">
        <v>2.6301945454545401E-14</v>
      </c>
      <c r="U14" s="102">
        <f t="shared" si="0"/>
        <v>5.9864782335770513E-13</v>
      </c>
      <c r="V14" s="102">
        <f t="shared" si="1"/>
        <v>5.0363333742618822E-13</v>
      </c>
      <c r="W14" s="96">
        <f t="shared" si="4"/>
        <v>1.0490727109570179</v>
      </c>
      <c r="X14" s="96">
        <f t="shared" si="5"/>
        <v>1.0658538345329098</v>
      </c>
      <c r="Y14" s="97">
        <v>7.7</v>
      </c>
      <c r="Z14" s="96">
        <f t="shared" si="32"/>
        <v>1.077</v>
      </c>
      <c r="AA14" s="96">
        <v>16.0289119971311</v>
      </c>
      <c r="AB14" s="96">
        <f t="shared" si="6"/>
        <v>1.160289119971311</v>
      </c>
      <c r="AC14" s="95">
        <v>12.509573167751499</v>
      </c>
      <c r="AD14" s="96">
        <f t="shared" si="7"/>
        <v>1.125095731677515</v>
      </c>
      <c r="AE14" s="96">
        <f t="shared" si="8"/>
        <v>1.1271288544716018</v>
      </c>
      <c r="AF14" s="96">
        <f t="shared" si="33"/>
        <v>1.125095731677515</v>
      </c>
      <c r="AG14" s="96">
        <f t="shared" si="34"/>
        <v>1.160289119971311</v>
      </c>
      <c r="AH14" s="96">
        <f>'Cálculo Pa média harmônica'!M13</f>
        <v>1.1282578895741959</v>
      </c>
      <c r="AI14" s="96">
        <f t="shared" si="9"/>
        <v>1.0490727109570179</v>
      </c>
      <c r="AJ14" s="96">
        <f t="shared" si="10"/>
        <v>1.0658538345329098</v>
      </c>
      <c r="AK14" s="96">
        <f t="shared" si="35"/>
        <v>1.0574299842908619</v>
      </c>
      <c r="AL14" s="96">
        <f t="shared" si="11"/>
        <v>0.93985778678071807</v>
      </c>
      <c r="AM14" s="96">
        <f t="shared" si="36"/>
        <v>0.91135042644975206</v>
      </c>
      <c r="AN14" s="96">
        <f t="shared" si="12"/>
        <v>0.93722365610041114</v>
      </c>
      <c r="AO14" s="102">
        <f t="shared" si="13"/>
        <v>4.0295465454545453E-4</v>
      </c>
      <c r="AP14" s="96">
        <f t="shared" si="14"/>
        <v>0.98425569901594823</v>
      </c>
      <c r="AQ14" s="102">
        <f t="shared" si="15"/>
        <v>-2.654545454545455E-6</v>
      </c>
      <c r="AR14" s="102">
        <f t="shared" si="37"/>
        <v>-2.3593951872766721E-6</v>
      </c>
      <c r="AS14" s="102">
        <f t="shared" si="38"/>
        <v>-2.28783103181308E-6</v>
      </c>
      <c r="AT14" s="102">
        <f t="shared" si="16"/>
        <v>-2.3527825323227114E-6</v>
      </c>
      <c r="AU14" s="102">
        <f t="shared" si="17"/>
        <v>2.4125201851836044E-5</v>
      </c>
      <c r="AV14" s="102">
        <f t="shared" si="18"/>
        <v>2.6235901638324446E-5</v>
      </c>
      <c r="AW14" s="102">
        <f t="shared" si="39"/>
        <v>-2.1106997864884016E-6</v>
      </c>
      <c r="AX14" s="102">
        <f t="shared" si="40"/>
        <v>-2.4869540078827055E-7</v>
      </c>
      <c r="AY14" s="102">
        <f t="shared" si="41"/>
        <v>-1.7713124532467844E-7</v>
      </c>
      <c r="AZ14" s="102">
        <f t="shared" si="42"/>
        <v>-2.4208274583430984E-7</v>
      </c>
      <c r="BA14" s="93">
        <f t="shared" si="43"/>
        <v>-6.1717962054268054E-4</v>
      </c>
      <c r="BB14" s="102">
        <f t="shared" si="44"/>
        <v>4.0270595914466625E-4</v>
      </c>
      <c r="BC14" s="102">
        <f t="shared" si="45"/>
        <v>4.0277752330012984E-4</v>
      </c>
      <c r="BD14" s="102">
        <f t="shared" si="46"/>
        <v>4.0271257179962024E-4</v>
      </c>
      <c r="BE14" s="96">
        <f t="shared" si="19"/>
        <v>1.0763352975486753</v>
      </c>
      <c r="BF14" s="96">
        <f t="shared" si="47"/>
        <v>1.0765265711685847</v>
      </c>
      <c r="BG14" s="96">
        <f t="shared" si="20"/>
        <v>1.0763529715705662</v>
      </c>
      <c r="BH14" s="96">
        <f t="shared" si="21"/>
        <v>193.28324561300329</v>
      </c>
      <c r="BI14" s="96">
        <f t="shared" si="22"/>
        <v>196.78427276447781</v>
      </c>
      <c r="BJ14" s="96">
        <f t="shared" si="23"/>
        <v>101.81134538607881</v>
      </c>
    </row>
    <row r="15" spans="1:63" s="89" customFormat="1" ht="12.75">
      <c r="A15" s="52">
        <v>1958</v>
      </c>
      <c r="B15" s="98">
        <v>5.6545454545454542E-4</v>
      </c>
      <c r="C15" s="98">
        <v>3.9920000000000005E-4</v>
      </c>
      <c r="D15" s="98">
        <v>6.5636363636363635E-5</v>
      </c>
      <c r="E15" s="98">
        <v>9.6036363636363656E-5</v>
      </c>
      <c r="F15" s="98">
        <v>6.6545454545454548E-6</v>
      </c>
      <c r="G15" s="98">
        <v>3.2363636363636362E-5</v>
      </c>
      <c r="H15" s="98">
        <v>3.4436363636363636E-5</v>
      </c>
      <c r="I15" s="99">
        <f t="shared" si="2"/>
        <v>5.675272727272728E-4</v>
      </c>
      <c r="J15" s="120">
        <f t="shared" si="24"/>
        <v>1.2449959967974378</v>
      </c>
      <c r="K15" s="120">
        <f t="shared" si="25"/>
        <v>1.2372365603516289</v>
      </c>
      <c r="L15" s="120">
        <f t="shared" si="26"/>
        <v>1.1820563195808775</v>
      </c>
      <c r="M15" s="120">
        <f t="shared" si="27"/>
        <v>1.405534858967536</v>
      </c>
      <c r="N15" s="120">
        <f t="shared" si="28"/>
        <v>0.63321799307958482</v>
      </c>
      <c r="O15" s="120">
        <f t="shared" si="29"/>
        <v>1.2787356321839081</v>
      </c>
      <c r="P15" s="120">
        <f t="shared" si="30"/>
        <v>1.2314694408322497</v>
      </c>
      <c r="Q15" s="120">
        <f t="shared" si="31"/>
        <v>1.2418045830681097</v>
      </c>
      <c r="R15" s="95">
        <v>21.437341069083701</v>
      </c>
      <c r="S15" s="95">
        <v>18.695775339927899</v>
      </c>
      <c r="T15" s="95">
        <v>4.5342327272727299E-14</v>
      </c>
      <c r="U15" s="102">
        <f t="shared" si="0"/>
        <v>9.7201893461147089E-13</v>
      </c>
      <c r="V15" s="102">
        <f t="shared" si="1"/>
        <v>8.4770996408039521E-13</v>
      </c>
      <c r="W15" s="96">
        <f t="shared" si="4"/>
        <v>1.6236907522015134</v>
      </c>
      <c r="X15" s="96">
        <f t="shared" si="5"/>
        <v>1.6831887428513097</v>
      </c>
      <c r="Y15" s="97">
        <v>10.8</v>
      </c>
      <c r="Z15" s="96">
        <f t="shared" si="32"/>
        <v>1.1080000000000001</v>
      </c>
      <c r="AA15" s="96">
        <v>14.773321264052575</v>
      </c>
      <c r="AB15" s="96">
        <f t="shared" si="6"/>
        <v>1.1477332126405257</v>
      </c>
      <c r="AC15" s="95">
        <v>18.1570958081772</v>
      </c>
      <c r="AD15" s="96">
        <f t="shared" si="7"/>
        <v>1.1815709580817719</v>
      </c>
      <c r="AE15" s="96">
        <f t="shared" si="8"/>
        <v>1.1236425963875791</v>
      </c>
      <c r="AF15" s="96">
        <f t="shared" si="33"/>
        <v>1.1815709580817719</v>
      </c>
      <c r="AG15" s="96">
        <f t="shared" si="34"/>
        <v>1.1477332126405257</v>
      </c>
      <c r="AH15" s="96">
        <f>'Cálculo Pa média harmônica'!M14</f>
        <v>1.1265819405524524</v>
      </c>
      <c r="AI15" s="96">
        <f t="shared" si="9"/>
        <v>1.6236907522015134</v>
      </c>
      <c r="AJ15" s="96">
        <f t="shared" si="10"/>
        <v>1.6831887428513097</v>
      </c>
      <c r="AK15" s="96">
        <f t="shared" si="35"/>
        <v>1.6531721011368909</v>
      </c>
      <c r="AL15" s="96">
        <f t="shared" si="11"/>
        <v>1.3991306149067362</v>
      </c>
      <c r="AM15" s="96">
        <f t="shared" si="36"/>
        <v>1.4403801187677843</v>
      </c>
      <c r="AN15" s="96">
        <f t="shared" si="12"/>
        <v>1.4674228670186296</v>
      </c>
      <c r="AO15" s="102">
        <f t="shared" si="13"/>
        <v>5.0323345454545462E-4</v>
      </c>
      <c r="AP15" s="96">
        <f t="shared" si="14"/>
        <v>0.96465162275918792</v>
      </c>
      <c r="AQ15" s="102">
        <f t="shared" si="15"/>
        <v>-2.0727272727272738E-6</v>
      </c>
      <c r="AR15" s="102">
        <f t="shared" si="37"/>
        <v>-1.7542131164871001E-6</v>
      </c>
      <c r="AS15" s="102">
        <f t="shared" si="38"/>
        <v>-1.8059312476970722E-6</v>
      </c>
      <c r="AT15" s="102">
        <f t="shared" si="16"/>
        <v>-1.8398371198022679E-6</v>
      </c>
      <c r="AU15" s="102">
        <f t="shared" si="17"/>
        <v>1.993214306342232E-5</v>
      </c>
      <c r="AV15" s="102">
        <f t="shared" si="18"/>
        <v>2.0459003057511352E-5</v>
      </c>
      <c r="AW15" s="102">
        <f t="shared" si="39"/>
        <v>-5.2685999408903198E-7</v>
      </c>
      <c r="AX15" s="102">
        <f t="shared" si="40"/>
        <v>-1.2273531223980681E-6</v>
      </c>
      <c r="AY15" s="102">
        <f t="shared" si="41"/>
        <v>-1.2790712536080402E-6</v>
      </c>
      <c r="AZ15" s="102">
        <f t="shared" si="42"/>
        <v>-1.3129771257132359E-6</v>
      </c>
      <c r="BA15" s="93">
        <f t="shared" si="43"/>
        <v>-2.4389338811082704E-3</v>
      </c>
      <c r="BB15" s="102">
        <f t="shared" si="44"/>
        <v>5.0200610142305652E-4</v>
      </c>
      <c r="BC15" s="102">
        <f t="shared" si="45"/>
        <v>5.019543832918466E-4</v>
      </c>
      <c r="BD15" s="102">
        <f t="shared" si="46"/>
        <v>5.0192047741974143E-4</v>
      </c>
      <c r="BE15" s="96">
        <f t="shared" si="19"/>
        <v>1.1052976612597321</v>
      </c>
      <c r="BF15" s="96">
        <f t="shared" si="47"/>
        <v>1.1051837902742818</v>
      </c>
      <c r="BG15" s="96">
        <f t="shared" si="20"/>
        <v>1.105109137633538</v>
      </c>
      <c r="BH15" s="96">
        <f t="shared" si="21"/>
        <v>214.15783613920766</v>
      </c>
      <c r="BI15" s="96">
        <f t="shared" si="22"/>
        <v>217.50519645927452</v>
      </c>
      <c r="BJ15" s="96">
        <f t="shared" si="23"/>
        <v>101.56303424633548</v>
      </c>
    </row>
    <row r="16" spans="1:63" s="89" customFormat="1" ht="12.75">
      <c r="A16" s="49">
        <v>1959</v>
      </c>
      <c r="B16" s="98">
        <v>8.4349090909090901E-4</v>
      </c>
      <c r="C16" s="98">
        <v>5.8494545454545457E-4</v>
      </c>
      <c r="D16" s="98">
        <v>9.0545454545454547E-5</v>
      </c>
      <c r="E16" s="98">
        <v>1.5170909090909092E-4</v>
      </c>
      <c r="F16" s="98">
        <v>2.1636363636363636E-5</v>
      </c>
      <c r="G16" s="98">
        <v>5.0181818181818187E-5</v>
      </c>
      <c r="H16" s="98">
        <v>5.552727272727273E-5</v>
      </c>
      <c r="I16" s="99">
        <f t="shared" si="2"/>
        <v>8.488363636363637E-4</v>
      </c>
      <c r="J16" s="120">
        <f t="shared" si="24"/>
        <v>1.4917041800643087</v>
      </c>
      <c r="K16" s="120">
        <f t="shared" si="25"/>
        <v>1.4652942248132628</v>
      </c>
      <c r="L16" s="120">
        <f t="shared" si="26"/>
        <v>1.3795013850415514</v>
      </c>
      <c r="M16" s="120">
        <f t="shared" si="27"/>
        <v>1.5797046573267699</v>
      </c>
      <c r="N16" s="120">
        <f t="shared" si="28"/>
        <v>3.2513661202185791</v>
      </c>
      <c r="O16" s="120">
        <f t="shared" si="29"/>
        <v>1.5505617977528092</v>
      </c>
      <c r="P16" s="120">
        <f t="shared" si="30"/>
        <v>1.6124604012671595</v>
      </c>
      <c r="Q16" s="120">
        <f t="shared" si="31"/>
        <v>1.4956750176202984</v>
      </c>
      <c r="R16" s="95">
        <v>18.867604179858802</v>
      </c>
      <c r="S16" s="95">
        <v>17.0490274177305</v>
      </c>
      <c r="T16" s="95">
        <v>5.37912121212121E-14</v>
      </c>
      <c r="U16" s="102">
        <f t="shared" si="0"/>
        <v>1.0149112986578529E-12</v>
      </c>
      <c r="V16" s="102">
        <f t="shared" si="1"/>
        <v>9.1708785028750227E-13</v>
      </c>
      <c r="W16" s="96">
        <f t="shared" si="4"/>
        <v>1.0441270869517851</v>
      </c>
      <c r="X16" s="96">
        <f t="shared" si="5"/>
        <v>1.0818415367835967</v>
      </c>
      <c r="Y16" s="97">
        <v>9.8000000000000007</v>
      </c>
      <c r="Z16" s="96">
        <f t="shared" si="32"/>
        <v>1.0980000000000001</v>
      </c>
      <c r="AA16" s="96">
        <v>39.175463383192621</v>
      </c>
      <c r="AB16" s="96">
        <f t="shared" si="6"/>
        <v>1.3917546338319262</v>
      </c>
      <c r="AC16" s="95">
        <v>52.057549911580701</v>
      </c>
      <c r="AD16" s="96">
        <f t="shared" si="7"/>
        <v>1.5205754991158069</v>
      </c>
      <c r="AE16" s="96">
        <f t="shared" si="8"/>
        <v>1.3585648270166746</v>
      </c>
      <c r="AF16" s="96">
        <f t="shared" si="33"/>
        <v>1.5205754991158069</v>
      </c>
      <c r="AG16" s="96">
        <f t="shared" si="34"/>
        <v>1.3917546338319262</v>
      </c>
      <c r="AH16" s="96">
        <f>'Cálculo Pa média harmônica'!M15</f>
        <v>1.3600211282758425</v>
      </c>
      <c r="AI16" s="96">
        <f t="shared" si="9"/>
        <v>1.0441270869517851</v>
      </c>
      <c r="AJ16" s="96">
        <f t="shared" si="10"/>
        <v>1.0818415367835967</v>
      </c>
      <c r="AK16" s="96">
        <f t="shared" si="35"/>
        <v>1.0628170361568823</v>
      </c>
      <c r="AL16" s="96">
        <f t="shared" si="11"/>
        <v>0.69895709668799433</v>
      </c>
      <c r="AM16" s="96">
        <f t="shared" si="36"/>
        <v>0.76365259387038786</v>
      </c>
      <c r="AN16" s="96">
        <f t="shared" si="12"/>
        <v>0.78147097428130496</v>
      </c>
      <c r="AO16" s="102">
        <f t="shared" si="13"/>
        <v>6.2086909090909082E-4</v>
      </c>
      <c r="AP16" s="96">
        <f t="shared" si="14"/>
        <v>0.96513865612524019</v>
      </c>
      <c r="AQ16" s="102">
        <f t="shared" si="15"/>
        <v>-5.3454545454545429E-6</v>
      </c>
      <c r="AR16" s="102">
        <f t="shared" si="37"/>
        <v>-3.5154154124953672E-6</v>
      </c>
      <c r="AS16" s="102">
        <f t="shared" si="38"/>
        <v>-3.840802405476367E-6</v>
      </c>
      <c r="AT16" s="102">
        <f t="shared" si="16"/>
        <v>-3.9304202223911085E-6</v>
      </c>
      <c r="AU16" s="102">
        <f t="shared" si="17"/>
        <v>4.8061025146199894E-5</v>
      </c>
      <c r="AV16" s="102">
        <f t="shared" si="18"/>
        <v>5.1326623021297417E-5</v>
      </c>
      <c r="AW16" s="102">
        <f t="shared" si="39"/>
        <v>-3.2655978750975237E-6</v>
      </c>
      <c r="AX16" s="102">
        <f t="shared" si="40"/>
        <v>-2.4981753739784344E-7</v>
      </c>
      <c r="AY16" s="102">
        <f t="shared" si="41"/>
        <v>-5.7520453037884325E-7</v>
      </c>
      <c r="AZ16" s="102">
        <f t="shared" si="42"/>
        <v>-6.6482234729358483E-7</v>
      </c>
      <c r="BA16" s="93">
        <f t="shared" si="43"/>
        <v>-4.0236748946876201E-4</v>
      </c>
      <c r="BB16" s="102">
        <f t="shared" si="44"/>
        <v>6.20619273371693E-4</v>
      </c>
      <c r="BC16" s="102">
        <f t="shared" si="45"/>
        <v>6.2029388637871202E-4</v>
      </c>
      <c r="BD16" s="102">
        <f t="shared" si="46"/>
        <v>6.2020426856179722E-4</v>
      </c>
      <c r="BE16" s="96">
        <f t="shared" si="19"/>
        <v>1.0975582004965632</v>
      </c>
      <c r="BF16" s="96">
        <f t="shared" si="47"/>
        <v>1.0969827572613879</v>
      </c>
      <c r="BG16" s="96">
        <f t="shared" si="20"/>
        <v>1.0968242691607346</v>
      </c>
      <c r="BH16" s="96">
        <f t="shared" si="21"/>
        <v>235.14530408085002</v>
      </c>
      <c r="BI16" s="96">
        <f t="shared" si="22"/>
        <v>238.72461202449279</v>
      </c>
      <c r="BJ16" s="96">
        <f t="shared" si="23"/>
        <v>101.52216858322294</v>
      </c>
    </row>
    <row r="17" spans="1:62" s="89" customFormat="1" ht="12.75">
      <c r="A17" s="52">
        <v>1960</v>
      </c>
      <c r="B17" s="98">
        <v>1.1573090909090908E-3</v>
      </c>
      <c r="C17" s="98">
        <v>8.3963636363636369E-4</v>
      </c>
      <c r="D17" s="98">
        <v>1.3334545454545454E-4</v>
      </c>
      <c r="E17" s="98">
        <v>1.8192727272727273E-4</v>
      </c>
      <c r="F17" s="98">
        <v>1.4872727272727272E-5</v>
      </c>
      <c r="G17" s="98">
        <v>6.1563636363636367E-5</v>
      </c>
      <c r="H17" s="98">
        <v>7.4036363636363636E-5</v>
      </c>
      <c r="I17" s="99">
        <f t="shared" si="2"/>
        <v>1.1697818181818182E-3</v>
      </c>
      <c r="J17" s="120">
        <f t="shared" si="24"/>
        <v>1.3720469046387309</v>
      </c>
      <c r="K17" s="120">
        <f t="shared" si="25"/>
        <v>1.4354096730075843</v>
      </c>
      <c r="L17" s="120">
        <f t="shared" si="26"/>
        <v>1.4726907630522088</v>
      </c>
      <c r="M17" s="120">
        <f t="shared" si="27"/>
        <v>1.1991850431447746</v>
      </c>
      <c r="N17" s="120">
        <f t="shared" si="28"/>
        <v>0.68739495798319328</v>
      </c>
      <c r="O17" s="120">
        <f t="shared" si="29"/>
        <v>1.2268115942028985</v>
      </c>
      <c r="P17" s="120">
        <f t="shared" si="30"/>
        <v>1.3333333333333333</v>
      </c>
      <c r="Q17" s="120">
        <f t="shared" si="31"/>
        <v>1.3781005012209226</v>
      </c>
      <c r="R17" s="95">
        <v>19.174096958846199</v>
      </c>
      <c r="S17" s="95">
        <v>18.439815560307601</v>
      </c>
      <c r="T17" s="95">
        <v>6.6296978787878799E-14</v>
      </c>
      <c r="U17" s="102">
        <f t="shared" si="0"/>
        <v>1.2711846993573579E-12</v>
      </c>
      <c r="V17" s="102">
        <f t="shared" si="1"/>
        <v>1.2225040610541103E-12</v>
      </c>
      <c r="W17" s="96">
        <f t="shared" si="4"/>
        <v>1.2525081758754761</v>
      </c>
      <c r="X17" s="96">
        <f t="shared" si="5"/>
        <v>1.3330283033090686</v>
      </c>
      <c r="Y17" s="97">
        <v>9.4000000000000057</v>
      </c>
      <c r="Z17" s="96">
        <f t="shared" si="32"/>
        <v>1.0940000000000001</v>
      </c>
      <c r="AA17" s="96">
        <v>29.448113085541962</v>
      </c>
      <c r="AB17" s="96">
        <f t="shared" si="6"/>
        <v>1.2944811308554196</v>
      </c>
      <c r="AC17" s="95">
        <v>23.807694146532501</v>
      </c>
      <c r="AD17" s="96">
        <f t="shared" si="7"/>
        <v>1.238076941465325</v>
      </c>
      <c r="AE17" s="96">
        <f t="shared" si="8"/>
        <v>1.2541562199622769</v>
      </c>
      <c r="AF17" s="96">
        <f t="shared" si="33"/>
        <v>1.238076941465325</v>
      </c>
      <c r="AG17" s="96">
        <f t="shared" si="34"/>
        <v>1.2944811308554196</v>
      </c>
      <c r="AH17" s="96">
        <f>'Cálculo Pa média harmônica'!M16</f>
        <v>1.2589578973372593</v>
      </c>
      <c r="AI17" s="96">
        <f t="shared" si="9"/>
        <v>1.2525081758754761</v>
      </c>
      <c r="AJ17" s="96">
        <f t="shared" si="10"/>
        <v>1.3330283033090686</v>
      </c>
      <c r="AK17" s="96">
        <f t="shared" si="35"/>
        <v>1.2921411875518953</v>
      </c>
      <c r="AL17" s="96">
        <f t="shared" si="11"/>
        <v>1.0436679210119062</v>
      </c>
      <c r="AM17" s="96">
        <f t="shared" si="36"/>
        <v>0.99819236970879754</v>
      </c>
      <c r="AN17" s="96">
        <f t="shared" si="12"/>
        <v>1.0263577441984517</v>
      </c>
      <c r="AO17" s="102">
        <f t="shared" si="13"/>
        <v>9.227790545454544E-4</v>
      </c>
      <c r="AP17" s="96">
        <f t="shared" si="14"/>
        <v>0.93959608566921515</v>
      </c>
      <c r="AQ17" s="102">
        <f t="shared" si="15"/>
        <v>-1.2472727272727269E-5</v>
      </c>
      <c r="AR17" s="102">
        <f t="shared" si="37"/>
        <v>-1.0074274752234043E-5</v>
      </c>
      <c r="AS17" s="102">
        <f t="shared" si="38"/>
        <v>-9.6353102223166716E-6</v>
      </c>
      <c r="AT17" s="102">
        <f t="shared" si="16"/>
        <v>-9.9071837899484416E-6</v>
      </c>
      <c r="AU17" s="102">
        <f t="shared" si="17"/>
        <v>4.9152283034483762E-5</v>
      </c>
      <c r="AV17" s="102">
        <f t="shared" si="18"/>
        <v>5.5539978748071615E-5</v>
      </c>
      <c r="AW17" s="102">
        <f t="shared" si="39"/>
        <v>-6.3876957135878526E-6</v>
      </c>
      <c r="AX17" s="102">
        <f t="shared" si="40"/>
        <v>-3.6865790386461904E-6</v>
      </c>
      <c r="AY17" s="102">
        <f t="shared" si="41"/>
        <v>-3.2476145087288191E-6</v>
      </c>
      <c r="AZ17" s="102">
        <f t="shared" si="42"/>
        <v>-3.519488076360589E-6</v>
      </c>
      <c r="BA17" s="93">
        <f t="shared" si="43"/>
        <v>-3.9950831355422753E-3</v>
      </c>
      <c r="BB17" s="102">
        <f t="shared" si="44"/>
        <v>9.1909247550680823E-4</v>
      </c>
      <c r="BC17" s="102">
        <f t="shared" si="45"/>
        <v>9.1953144003672561E-4</v>
      </c>
      <c r="BD17" s="102">
        <f t="shared" si="46"/>
        <v>9.1925956646909382E-4</v>
      </c>
      <c r="BE17" s="96">
        <f t="shared" si="19"/>
        <v>1.0896293790497167</v>
      </c>
      <c r="BF17" s="96">
        <f t="shared" si="47"/>
        <v>1.0901497931113104</v>
      </c>
      <c r="BG17" s="96">
        <f t="shared" si="20"/>
        <v>1.0898274736118332</v>
      </c>
      <c r="BH17" s="96">
        <f t="shared" si="21"/>
        <v>257.24896266444995</v>
      </c>
      <c r="BI17" s="96">
        <f t="shared" si="22"/>
        <v>260.12135076413261</v>
      </c>
      <c r="BJ17" s="96">
        <f t="shared" si="23"/>
        <v>101.11657907963243</v>
      </c>
    </row>
    <row r="18" spans="1:62" s="89" customFormat="1" ht="12.75">
      <c r="A18" s="49">
        <v>1961</v>
      </c>
      <c r="B18" s="98">
        <v>1.6919272727272728E-3</v>
      </c>
      <c r="C18" s="98">
        <v>1.2482181818181818E-3</v>
      </c>
      <c r="D18" s="98">
        <v>1.9560000000000001E-4</v>
      </c>
      <c r="E18" s="98">
        <v>2.2174545454545455E-4</v>
      </c>
      <c r="F18" s="98">
        <v>3.3090909090909088E-5</v>
      </c>
      <c r="G18" s="98">
        <v>9.8036363636363637E-5</v>
      </c>
      <c r="H18" s="98">
        <v>1.0476363636363637E-4</v>
      </c>
      <c r="I18" s="99">
        <f t="shared" si="2"/>
        <v>1.6986545454545454E-3</v>
      </c>
      <c r="J18" s="120">
        <f t="shared" si="24"/>
        <v>1.4619493495883871</v>
      </c>
      <c r="K18" s="120">
        <f t="shared" si="25"/>
        <v>1.4866175833694237</v>
      </c>
      <c r="L18" s="120">
        <f t="shared" si="26"/>
        <v>1.4668666484865014</v>
      </c>
      <c r="M18" s="120">
        <f t="shared" si="27"/>
        <v>1.2188686787927243</v>
      </c>
      <c r="N18" s="120">
        <f t="shared" si="28"/>
        <v>2.2249388753056234</v>
      </c>
      <c r="O18" s="120">
        <f t="shared" si="29"/>
        <v>1.5924394565859421</v>
      </c>
      <c r="P18" s="120">
        <f t="shared" si="30"/>
        <v>1.4150294695481338</v>
      </c>
      <c r="Q18" s="120">
        <f t="shared" si="31"/>
        <v>1.4521122820106311</v>
      </c>
      <c r="R18" s="95">
        <v>20.033827902976402</v>
      </c>
      <c r="S18" s="95">
        <v>19.331316636702301</v>
      </c>
      <c r="T18" s="95">
        <v>9.5501515151515096E-14</v>
      </c>
      <c r="U18" s="102">
        <f t="shared" si="0"/>
        <v>1.9132609190189466E-12</v>
      </c>
      <c r="V18" s="102">
        <f t="shared" si="1"/>
        <v>1.8461700286787606E-12</v>
      </c>
      <c r="W18" s="96">
        <f t="shared" si="4"/>
        <v>1.5051006513736263</v>
      </c>
      <c r="X18" s="96">
        <f t="shared" si="5"/>
        <v>1.5101545160405365</v>
      </c>
      <c r="Y18" s="97">
        <v>8.5999999999999943</v>
      </c>
      <c r="Z18" s="96">
        <f t="shared" si="32"/>
        <v>1.0859999999999999</v>
      </c>
      <c r="AA18" s="96">
        <v>33.254221138051591</v>
      </c>
      <c r="AB18" s="96">
        <f t="shared" si="6"/>
        <v>1.3325422113805159</v>
      </c>
      <c r="AC18" s="95">
        <v>43.151984405058499</v>
      </c>
      <c r="AD18" s="96">
        <f t="shared" si="7"/>
        <v>1.431519844050585</v>
      </c>
      <c r="AE18" s="96">
        <f t="shared" si="8"/>
        <v>1.3461780382950159</v>
      </c>
      <c r="AF18" s="96">
        <f t="shared" si="33"/>
        <v>1.431519844050585</v>
      </c>
      <c r="AG18" s="96">
        <f t="shared" si="34"/>
        <v>1.3325422113805159</v>
      </c>
      <c r="AH18" s="96">
        <f>'Cálculo Pa média harmônica'!M17</f>
        <v>1.3469899724946248</v>
      </c>
      <c r="AI18" s="96">
        <f t="shared" si="9"/>
        <v>1.5051006513736263</v>
      </c>
      <c r="AJ18" s="96">
        <f t="shared" si="10"/>
        <v>1.5101545160405365</v>
      </c>
      <c r="AK18" s="96">
        <f t="shared" si="35"/>
        <v>1.5076254660118458</v>
      </c>
      <c r="AL18" s="96">
        <f t="shared" si="11"/>
        <v>1.0531642102465828</v>
      </c>
      <c r="AM18" s="96">
        <f t="shared" si="36"/>
        <v>1.1313904003460749</v>
      </c>
      <c r="AN18" s="96">
        <f t="shared" si="12"/>
        <v>1.1192551517066782</v>
      </c>
      <c r="AO18" s="102">
        <f t="shared" si="13"/>
        <v>1.2568376727272723E-3</v>
      </c>
      <c r="AP18" s="96">
        <f t="shared" si="14"/>
        <v>0.99665341220833414</v>
      </c>
      <c r="AQ18" s="102">
        <f t="shared" si="15"/>
        <v>-6.7272727272727368E-6</v>
      </c>
      <c r="AR18" s="102">
        <f t="shared" si="37"/>
        <v>-4.6993918772634344E-6</v>
      </c>
      <c r="AS18" s="102">
        <f t="shared" si="38"/>
        <v>-5.0484500001716808E-6</v>
      </c>
      <c r="AT18" s="102">
        <f t="shared" si="16"/>
        <v>-4.9943005253512246E-6</v>
      </c>
      <c r="AU18" s="102">
        <f t="shared" si="17"/>
        <v>6.5136084784024915E-5</v>
      </c>
      <c r="AV18" s="102">
        <f t="shared" si="18"/>
        <v>6.9372792817463087E-5</v>
      </c>
      <c r="AW18" s="102">
        <f t="shared" si="39"/>
        <v>-4.2367080334381721E-6</v>
      </c>
      <c r="AX18" s="102">
        <f t="shared" si="40"/>
        <v>-4.6268384382526227E-7</v>
      </c>
      <c r="AY18" s="102">
        <f t="shared" si="41"/>
        <v>-8.1174196673350869E-7</v>
      </c>
      <c r="AZ18" s="102">
        <f t="shared" si="42"/>
        <v>-7.5759249191305253E-7</v>
      </c>
      <c r="BA18" s="93">
        <f t="shared" si="43"/>
        <v>-3.6813333484925101E-4</v>
      </c>
      <c r="BB18" s="102">
        <f t="shared" si="44"/>
        <v>1.2563749888834471E-3</v>
      </c>
      <c r="BC18" s="102">
        <f t="shared" si="45"/>
        <v>1.2560259307605388E-3</v>
      </c>
      <c r="BD18" s="102">
        <f t="shared" si="46"/>
        <v>1.2560800802353593E-3</v>
      </c>
      <c r="BE18" s="96">
        <f t="shared" si="19"/>
        <v>1.0856002071983535</v>
      </c>
      <c r="BF18" s="96">
        <f t="shared" si="47"/>
        <v>1.0852985953596059</v>
      </c>
      <c r="BG18" s="96">
        <f t="shared" si="20"/>
        <v>1.085345384480374</v>
      </c>
      <c r="BH18" s="96">
        <f t="shared" si="21"/>
        <v>279.37237345359262</v>
      </c>
      <c r="BI18" s="96">
        <f t="shared" si="22"/>
        <v>282.38779228625793</v>
      </c>
      <c r="BJ18" s="96">
        <f t="shared" si="23"/>
        <v>101.07935469616727</v>
      </c>
    </row>
    <row r="19" spans="1:62" s="89" customFormat="1" ht="12.75">
      <c r="A19" s="52">
        <v>1962</v>
      </c>
      <c r="B19" s="98">
        <v>2.7098909090909093E-3</v>
      </c>
      <c r="C19" s="98">
        <v>1.9635636363636365E-3</v>
      </c>
      <c r="D19" s="98">
        <v>3.0374545454545457E-4</v>
      </c>
      <c r="E19" s="98">
        <v>4.2043636363636359E-4</v>
      </c>
      <c r="F19" s="98">
        <v>5.905454545454545E-5</v>
      </c>
      <c r="G19" s="98">
        <v>1.8050909090909091E-4</v>
      </c>
      <c r="H19" s="98">
        <v>2.1741818181818181E-4</v>
      </c>
      <c r="I19" s="99">
        <f t="shared" si="2"/>
        <v>2.7467999999999998E-3</v>
      </c>
      <c r="J19" s="120">
        <f t="shared" si="24"/>
        <v>1.6016592159559835</v>
      </c>
      <c r="K19" s="120">
        <f t="shared" si="25"/>
        <v>1.5730932820602461</v>
      </c>
      <c r="L19" s="120">
        <f t="shared" si="26"/>
        <v>1.5528908719092769</v>
      </c>
      <c r="M19" s="120">
        <f t="shared" si="27"/>
        <v>1.8960314857330269</v>
      </c>
      <c r="N19" s="120">
        <f t="shared" si="28"/>
        <v>1.7846153846153847</v>
      </c>
      <c r="O19" s="120">
        <f t="shared" si="29"/>
        <v>1.8412462908011871</v>
      </c>
      <c r="P19" s="120">
        <f t="shared" si="30"/>
        <v>2.075321069073238</v>
      </c>
      <c r="Q19" s="120">
        <f t="shared" si="31"/>
        <v>1.6170445058120864</v>
      </c>
      <c r="R19" s="95">
        <v>18.693602950222701</v>
      </c>
      <c r="S19" s="95">
        <v>19.2913452920446</v>
      </c>
      <c r="T19" s="95">
        <v>1.35836363636364E-13</v>
      </c>
      <c r="U19" s="102">
        <f t="shared" si="0"/>
        <v>2.5392710480202577E-12</v>
      </c>
      <c r="V19" s="102">
        <f t="shared" si="1"/>
        <v>2.6204661941248292E-12</v>
      </c>
      <c r="W19" s="96">
        <f t="shared" si="4"/>
        <v>1.3271953776813186</v>
      </c>
      <c r="X19" s="96">
        <f t="shared" si="5"/>
        <v>1.4194067466257185</v>
      </c>
      <c r="Y19" s="97">
        <v>6.5999999999999943</v>
      </c>
      <c r="Z19" s="96">
        <f t="shared" si="32"/>
        <v>1.0659999999999998</v>
      </c>
      <c r="AA19" s="96">
        <v>49.513080325461559</v>
      </c>
      <c r="AB19" s="96">
        <f t="shared" si="6"/>
        <v>1.4951308032546156</v>
      </c>
      <c r="AC19" s="95">
        <v>55.152107003922303</v>
      </c>
      <c r="AD19" s="96">
        <f t="shared" si="7"/>
        <v>1.551521070039223</v>
      </c>
      <c r="AE19" s="96">
        <f t="shared" si="8"/>
        <v>1.5024945740675268</v>
      </c>
      <c r="AF19" s="96">
        <f t="shared" si="33"/>
        <v>1.551521070039223</v>
      </c>
      <c r="AG19" s="96">
        <f t="shared" si="34"/>
        <v>1.4951308032546156</v>
      </c>
      <c r="AH19" s="96">
        <f>'Cálculo Pa média harmônica'!M18</f>
        <v>1.5085991995926729</v>
      </c>
      <c r="AI19" s="96">
        <f t="shared" si="9"/>
        <v>1.3271953776813186</v>
      </c>
      <c r="AJ19" s="96">
        <f t="shared" si="10"/>
        <v>1.4194067466257185</v>
      </c>
      <c r="AK19" s="96">
        <f t="shared" si="35"/>
        <v>1.3725268934237072</v>
      </c>
      <c r="AL19" s="96">
        <f t="shared" si="11"/>
        <v>0.8846330996903633</v>
      </c>
      <c r="AM19" s="96">
        <f t="shared" si="36"/>
        <v>0.91799787044449688</v>
      </c>
      <c r="AN19" s="96">
        <f t="shared" si="12"/>
        <v>0.9098022150577133</v>
      </c>
      <c r="AO19" s="102">
        <f t="shared" si="13"/>
        <v>1.8035944727272726E-3</v>
      </c>
      <c r="AP19" s="96">
        <f t="shared" si="14"/>
        <v>0.93503527500935923</v>
      </c>
      <c r="AQ19" s="102">
        <f t="shared" si="15"/>
        <v>-3.6909090909090892E-5</v>
      </c>
      <c r="AR19" s="102">
        <f t="shared" si="37"/>
        <v>-2.3788971752834667E-5</v>
      </c>
      <c r="AS19" s="102">
        <f t="shared" si="38"/>
        <v>-2.4686195233719227E-5</v>
      </c>
      <c r="AT19" s="102">
        <f t="shared" si="16"/>
        <v>-2.4465803056939496E-5</v>
      </c>
      <c r="AU19" s="102">
        <f t="shared" si="17"/>
        <v>1.3600792614607352E-4</v>
      </c>
      <c r="AV19" s="102">
        <f t="shared" si="18"/>
        <v>1.5317538988386428E-4</v>
      </c>
      <c r="AW19" s="102">
        <f t="shared" si="39"/>
        <v>-1.7167463737790769E-5</v>
      </c>
      <c r="AX19" s="102">
        <f t="shared" si="40"/>
        <v>-6.6215080150438975E-6</v>
      </c>
      <c r="AY19" s="102">
        <f t="shared" si="41"/>
        <v>-7.5187314959284575E-6</v>
      </c>
      <c r="AZ19" s="102">
        <f t="shared" si="42"/>
        <v>-7.2983393191487272E-6</v>
      </c>
      <c r="BA19" s="93">
        <f t="shared" si="43"/>
        <v>-3.6712842688142108E-3</v>
      </c>
      <c r="BB19" s="102">
        <f t="shared" si="44"/>
        <v>1.7969729647122287E-3</v>
      </c>
      <c r="BC19" s="102">
        <f t="shared" si="45"/>
        <v>1.7960757412313442E-3</v>
      </c>
      <c r="BD19" s="102">
        <f t="shared" si="46"/>
        <v>1.7962961334081239E-3</v>
      </c>
      <c r="BE19" s="96">
        <f t="shared" si="19"/>
        <v>1.0620864109694439</v>
      </c>
      <c r="BF19" s="96">
        <f t="shared" si="47"/>
        <v>1.0615561142508159</v>
      </c>
      <c r="BG19" s="96">
        <f t="shared" si="20"/>
        <v>1.0616863752734569</v>
      </c>
      <c r="BH19" s="96">
        <f t="shared" si="21"/>
        <v>297.81095010152967</v>
      </c>
      <c r="BI19" s="96">
        <f t="shared" si="22"/>
        <v>299.92023681089648</v>
      </c>
      <c r="BJ19" s="96">
        <f t="shared" si="23"/>
        <v>100.70826365136934</v>
      </c>
    </row>
    <row r="20" spans="1:62" s="89" customFormat="1" ht="12.75">
      <c r="A20" s="49">
        <v>1963</v>
      </c>
      <c r="B20" s="98">
        <v>4.8639272727272727E-3</v>
      </c>
      <c r="C20" s="98">
        <v>3.4259272727272727E-3</v>
      </c>
      <c r="D20" s="98">
        <v>5.7901818181818187E-4</v>
      </c>
      <c r="E20" s="98">
        <v>8.2876363636363642E-4</v>
      </c>
      <c r="F20" s="98">
        <v>4.8545454545454549E-5</v>
      </c>
      <c r="G20" s="98">
        <v>4.2047272727272731E-4</v>
      </c>
      <c r="H20" s="98">
        <v>4.3880000000000004E-4</v>
      </c>
      <c r="I20" s="99">
        <f t="shared" si="2"/>
        <v>4.882254545454546E-3</v>
      </c>
      <c r="J20" s="120">
        <f t="shared" si="24"/>
        <v>1.7948793644829713</v>
      </c>
      <c r="K20" s="120">
        <f t="shared" si="25"/>
        <v>1.7447498055483535</v>
      </c>
      <c r="L20" s="120">
        <f t="shared" si="26"/>
        <v>1.9062612235125105</v>
      </c>
      <c r="M20" s="120">
        <f t="shared" si="27"/>
        <v>1.9711987545407372</v>
      </c>
      <c r="N20" s="120">
        <f t="shared" si="28"/>
        <v>0.82204433497536955</v>
      </c>
      <c r="O20" s="120">
        <f t="shared" si="29"/>
        <v>2.3293714746172443</v>
      </c>
      <c r="P20" s="120">
        <f t="shared" si="30"/>
        <v>2.0182304733232983</v>
      </c>
      <c r="Q20" s="120">
        <f t="shared" si="31"/>
        <v>1.7774335755987136</v>
      </c>
      <c r="R20" s="95">
        <v>18.917495777602898</v>
      </c>
      <c r="S20" s="95">
        <v>19.729428145724899</v>
      </c>
      <c r="T20" s="95">
        <v>2.0242424242424199E-13</v>
      </c>
      <c r="U20" s="102">
        <f t="shared" si="0"/>
        <v>3.8293597513450635E-12</v>
      </c>
      <c r="V20" s="102">
        <f t="shared" si="1"/>
        <v>3.9937145458618805E-12</v>
      </c>
      <c r="W20" s="96">
        <f t="shared" si="4"/>
        <v>1.508054744423847</v>
      </c>
      <c r="X20" s="96">
        <f t="shared" si="5"/>
        <v>1.5240473450166687</v>
      </c>
      <c r="Y20" s="97">
        <v>0.59999999999999432</v>
      </c>
      <c r="Z20" s="96">
        <f t="shared" si="32"/>
        <v>1.006</v>
      </c>
      <c r="AA20" s="96">
        <v>72.741906133218052</v>
      </c>
      <c r="AB20" s="96">
        <f t="shared" si="6"/>
        <v>1.7274190613321805</v>
      </c>
      <c r="AC20" s="95">
        <v>80.591940097794605</v>
      </c>
      <c r="AD20" s="96">
        <f t="shared" si="7"/>
        <v>1.805919400977946</v>
      </c>
      <c r="AE20" s="96">
        <f t="shared" si="8"/>
        <v>1.784174318571542</v>
      </c>
      <c r="AF20" s="96">
        <f t="shared" si="33"/>
        <v>1.805919400977946</v>
      </c>
      <c r="AG20" s="96">
        <f t="shared" si="34"/>
        <v>1.7274190613321805</v>
      </c>
      <c r="AH20" s="96">
        <f>'Cálculo Pa média harmônica'!M19</f>
        <v>1.7849391364357006</v>
      </c>
      <c r="AI20" s="96">
        <f t="shared" si="9"/>
        <v>1.508054744423847</v>
      </c>
      <c r="AJ20" s="96">
        <f t="shared" si="10"/>
        <v>1.5240473450166687</v>
      </c>
      <c r="AK20" s="96">
        <f t="shared" si="35"/>
        <v>1.5160299566232043</v>
      </c>
      <c r="AL20" s="96">
        <f t="shared" si="11"/>
        <v>0.83947819365705911</v>
      </c>
      <c r="AM20" s="96">
        <f t="shared" si="36"/>
        <v>0.87762720150491247</v>
      </c>
      <c r="AN20" s="96">
        <f t="shared" si="12"/>
        <v>0.84934546264167066</v>
      </c>
      <c r="AO20" s="102">
        <f t="shared" si="13"/>
        <v>2.7261502545454551E-3</v>
      </c>
      <c r="AP20" s="96">
        <f t="shared" si="14"/>
        <v>0.98950649358426146</v>
      </c>
      <c r="AQ20" s="102">
        <f t="shared" si="15"/>
        <v>-1.8327272727272734E-5</v>
      </c>
      <c r="AR20" s="102">
        <f t="shared" si="37"/>
        <v>-1.014844445291861E-5</v>
      </c>
      <c r="AS20" s="102">
        <f t="shared" si="38"/>
        <v>-1.0609627471135346E-5</v>
      </c>
      <c r="AT20" s="102">
        <f t="shared" si="16"/>
        <v>-1.0267729780338616E-5</v>
      </c>
      <c r="AU20" s="102">
        <f t="shared" si="17"/>
        <v>2.7881794664779834E-4</v>
      </c>
      <c r="AV20" s="102">
        <f t="shared" si="18"/>
        <v>2.8791756465754734E-4</v>
      </c>
      <c r="AW20" s="102">
        <f t="shared" si="39"/>
        <v>-9.0996180097489962E-6</v>
      </c>
      <c r="AX20" s="102">
        <f t="shared" si="40"/>
        <v>-1.0488264431696136E-6</v>
      </c>
      <c r="AY20" s="102">
        <f t="shared" si="41"/>
        <v>-1.5100094613863498E-6</v>
      </c>
      <c r="AZ20" s="102">
        <f t="shared" si="42"/>
        <v>-1.1681117705896196E-6</v>
      </c>
      <c r="BA20" s="93">
        <f t="shared" si="43"/>
        <v>-3.8472803963055576E-4</v>
      </c>
      <c r="BB20" s="102">
        <f t="shared" si="44"/>
        <v>2.7251014281022856E-3</v>
      </c>
      <c r="BC20" s="102">
        <f t="shared" si="45"/>
        <v>2.7246402450840689E-3</v>
      </c>
      <c r="BD20" s="102">
        <f t="shared" si="46"/>
        <v>2.7249821427748656E-3</v>
      </c>
      <c r="BE20" s="96">
        <f t="shared" si="19"/>
        <v>1.0056129635921318</v>
      </c>
      <c r="BF20" s="96">
        <f t="shared" si="47"/>
        <v>1.0054427785058357</v>
      </c>
      <c r="BG20" s="96">
        <f t="shared" si="20"/>
        <v>1.0055689450941843</v>
      </c>
      <c r="BH20" s="96">
        <f t="shared" si="21"/>
        <v>299.59781580213883</v>
      </c>
      <c r="BI20" s="96">
        <f t="shared" si="22"/>
        <v>301.60367818065959</v>
      </c>
      <c r="BJ20" s="96">
        <f t="shared" si="23"/>
        <v>100.66951835852016</v>
      </c>
    </row>
    <row r="21" spans="1:62" s="89" customFormat="1" ht="12.75">
      <c r="A21" s="52">
        <v>1964</v>
      </c>
      <c r="B21" s="98">
        <v>9.5322181818181823E-3</v>
      </c>
      <c r="C21" s="98">
        <v>6.7776363636363642E-3</v>
      </c>
      <c r="D21" s="98">
        <v>1.0618545454545456E-3</v>
      </c>
      <c r="E21" s="98">
        <v>1.4286909090909091E-3</v>
      </c>
      <c r="F21" s="98">
        <v>1.7810909090909091E-4</v>
      </c>
      <c r="G21" s="98">
        <v>6.2149090909090915E-4</v>
      </c>
      <c r="H21" s="98">
        <v>5.3556363636363645E-4</v>
      </c>
      <c r="I21" s="99">
        <f t="shared" si="2"/>
        <v>9.446290909090908E-3</v>
      </c>
      <c r="J21" s="120">
        <f t="shared" si="24"/>
        <v>1.9597781067300648</v>
      </c>
      <c r="K21" s="120">
        <f t="shared" si="25"/>
        <v>1.978336323012748</v>
      </c>
      <c r="L21" s="120">
        <f t="shared" si="26"/>
        <v>1.8338880864158764</v>
      </c>
      <c r="M21" s="120">
        <f t="shared" si="27"/>
        <v>1.7238822342152604</v>
      </c>
      <c r="N21" s="120">
        <f t="shared" si="28"/>
        <v>3.6689138576779023</v>
      </c>
      <c r="O21" s="120">
        <f t="shared" si="29"/>
        <v>1.4780766237135692</v>
      </c>
      <c r="P21" s="120">
        <f t="shared" si="30"/>
        <v>1.2205187701997182</v>
      </c>
      <c r="Q21" s="120">
        <f t="shared" si="30"/>
        <v>1.9348214684720915</v>
      </c>
      <c r="R21" s="95">
        <v>22.450119027234599</v>
      </c>
      <c r="S21" s="95">
        <v>19.090495305875201</v>
      </c>
      <c r="T21" s="95">
        <v>4.3987878787878798E-13</v>
      </c>
      <c r="U21" s="102">
        <f t="shared" si="0"/>
        <v>9.8753311454344707E-12</v>
      </c>
      <c r="V21" s="102">
        <f t="shared" si="1"/>
        <v>8.3975039351540758E-12</v>
      </c>
      <c r="W21" s="96">
        <f t="shared" si="4"/>
        <v>2.5788465400686782</v>
      </c>
      <c r="X21" s="96">
        <f t="shared" si="5"/>
        <v>2.1026800585573189</v>
      </c>
      <c r="Y21" s="97">
        <v>3.4000000000000057</v>
      </c>
      <c r="Z21" s="96">
        <f t="shared" si="32"/>
        <v>1.034</v>
      </c>
      <c r="AA21" s="96">
        <v>91.723222822788969</v>
      </c>
      <c r="AB21" s="96">
        <f t="shared" si="6"/>
        <v>1.9172322282278897</v>
      </c>
      <c r="AC21" s="95">
        <v>86.585370689738795</v>
      </c>
      <c r="AD21" s="96">
        <f t="shared" si="7"/>
        <v>1.8658537068973879</v>
      </c>
      <c r="AE21" s="96">
        <f t="shared" si="8"/>
        <v>1.8953366602805268</v>
      </c>
      <c r="AF21" s="96">
        <f t="shared" si="33"/>
        <v>1.8658537068973879</v>
      </c>
      <c r="AG21" s="96">
        <f t="shared" si="34"/>
        <v>1.9172322282278897</v>
      </c>
      <c r="AH21" s="96">
        <f>'Cálculo Pa média harmônica'!M20</f>
        <v>1.8731452550225991</v>
      </c>
      <c r="AI21" s="96">
        <f t="shared" si="9"/>
        <v>2.5788465400686782</v>
      </c>
      <c r="AJ21" s="96">
        <f t="shared" si="10"/>
        <v>2.1026800585573189</v>
      </c>
      <c r="AK21" s="96">
        <f t="shared" si="35"/>
        <v>2.3286238841603311</v>
      </c>
      <c r="AL21" s="96">
        <f t="shared" si="11"/>
        <v>1.2480206114510739</v>
      </c>
      <c r="AM21" s="96">
        <f t="shared" si="36"/>
        <v>1.2145758087494145</v>
      </c>
      <c r="AN21" s="96">
        <f t="shared" si="12"/>
        <v>1.243162471205276</v>
      </c>
      <c r="AO21" s="102">
        <f t="shared" si="13"/>
        <v>5.0293007999999998E-3</v>
      </c>
      <c r="AP21" s="96">
        <f t="shared" si="14"/>
        <v>1.2264569350783991</v>
      </c>
      <c r="AQ21" s="102">
        <f t="shared" si="15"/>
        <v>8.5927272727272697E-5</v>
      </c>
      <c r="AR21" s="102">
        <f t="shared" si="37"/>
        <v>4.6052524058896246E-5</v>
      </c>
      <c r="AS21" s="102">
        <f t="shared" si="38"/>
        <v>4.4818395738473394E-5</v>
      </c>
      <c r="AT21" s="102">
        <f t="shared" si="16"/>
        <v>4.5873256490317408E-5</v>
      </c>
      <c r="AU21" s="102">
        <f t="shared" si="17"/>
        <v>2.4099569301023937E-4</v>
      </c>
      <c r="AV21" s="102">
        <f t="shared" si="18"/>
        <v>2.547052435219721E-4</v>
      </c>
      <c r="AW21" s="102">
        <f t="shared" si="39"/>
        <v>-1.3709550511732731E-5</v>
      </c>
      <c r="AX21" s="102">
        <f t="shared" si="40"/>
        <v>5.9762074570628977E-5</v>
      </c>
      <c r="AY21" s="102">
        <f t="shared" si="41"/>
        <v>5.8527946250206124E-5</v>
      </c>
      <c r="AZ21" s="102">
        <f t="shared" si="42"/>
        <v>5.9582807002050139E-5</v>
      </c>
      <c r="BA21" s="93">
        <f t="shared" si="43"/>
        <v>1.1882779922534953E-2</v>
      </c>
      <c r="BB21" s="102">
        <f t="shared" si="44"/>
        <v>5.0890628745706287E-3</v>
      </c>
      <c r="BC21" s="102">
        <f t="shared" si="45"/>
        <v>5.0878287462502057E-3</v>
      </c>
      <c r="BD21" s="102">
        <f t="shared" si="46"/>
        <v>5.08888360700205E-3</v>
      </c>
      <c r="BE21" s="96">
        <f t="shared" si="19"/>
        <v>1.046286794439901</v>
      </c>
      <c r="BF21" s="96">
        <f t="shared" si="47"/>
        <v>1.0460330636065183</v>
      </c>
      <c r="BG21" s="96">
        <f t="shared" si="20"/>
        <v>1.0462499378919867</v>
      </c>
      <c r="BH21" s="96">
        <f t="shared" si="21"/>
        <v>309.78414153941156</v>
      </c>
      <c r="BI21" s="96">
        <f t="shared" si="22"/>
        <v>315.56394563492586</v>
      </c>
      <c r="BJ21" s="96">
        <f t="shared" si="23"/>
        <v>101.86575209008204</v>
      </c>
    </row>
    <row r="22" spans="1:62" s="89" customFormat="1" ht="12.75">
      <c r="A22" s="49">
        <v>1965</v>
      </c>
      <c r="B22" s="98">
        <v>1.5513454545454546E-2</v>
      </c>
      <c r="C22" s="98">
        <v>1.0660000000000001E-2</v>
      </c>
      <c r="D22" s="98">
        <v>1.6530909090909092E-3</v>
      </c>
      <c r="E22" s="98">
        <v>2.2824727272727271E-3</v>
      </c>
      <c r="F22" s="98">
        <v>5.7552727272727278E-4</v>
      </c>
      <c r="G22" s="98">
        <v>1.1802909090909092E-3</v>
      </c>
      <c r="H22" s="98">
        <v>8.3818181818181821E-4</v>
      </c>
      <c r="I22" s="99">
        <f t="shared" si="2"/>
        <v>1.517109090909091E-2</v>
      </c>
      <c r="J22" s="120">
        <f t="shared" si="24"/>
        <v>1.6274758140812402</v>
      </c>
      <c r="K22" s="120">
        <f t="shared" si="25"/>
        <v>1.5728197011562091</v>
      </c>
      <c r="L22" s="120">
        <f t="shared" si="26"/>
        <v>1.5567960001369816</v>
      </c>
      <c r="M22" s="120">
        <f t="shared" si="27"/>
        <v>1.5975972918628623</v>
      </c>
      <c r="N22" s="120">
        <f t="shared" si="28"/>
        <v>3.2313189056757863</v>
      </c>
      <c r="O22" s="120">
        <f t="shared" si="29"/>
        <v>1.8991281961266162</v>
      </c>
      <c r="P22" s="120">
        <f t="shared" si="30"/>
        <v>1.5650461705594783</v>
      </c>
      <c r="Q22" s="120">
        <f t="shared" si="30"/>
        <v>1.6060368090602182</v>
      </c>
      <c r="R22" s="95">
        <v>22.776459885882801</v>
      </c>
      <c r="S22" s="95">
        <v>19.1652756810741</v>
      </c>
      <c r="T22" s="95">
        <v>6.8157575757575795E-13</v>
      </c>
      <c r="U22" s="102">
        <f t="shared" si="0"/>
        <v>1.5523882901614431E-11</v>
      </c>
      <c r="V22" s="102">
        <f t="shared" si="1"/>
        <v>1.3062587291476331E-11</v>
      </c>
      <c r="W22" s="96">
        <f t="shared" si="4"/>
        <v>1.5719860603146842</v>
      </c>
      <c r="X22" s="96">
        <f t="shared" si="5"/>
        <v>1.5555321429255944</v>
      </c>
      <c r="Y22" s="97">
        <v>2.4000000000000057</v>
      </c>
      <c r="Z22" s="96">
        <f t="shared" si="32"/>
        <v>1.024</v>
      </c>
      <c r="AA22" s="96">
        <v>65.673378818403364</v>
      </c>
      <c r="AB22" s="96">
        <f t="shared" si="6"/>
        <v>1.6567337881840336</v>
      </c>
      <c r="AC22" s="95">
        <v>45.3839775081657</v>
      </c>
      <c r="AD22" s="96">
        <f t="shared" si="7"/>
        <v>1.453839775081657</v>
      </c>
      <c r="AE22" s="96">
        <f t="shared" si="8"/>
        <v>1.589331849688711</v>
      </c>
      <c r="AF22" s="96">
        <f t="shared" si="33"/>
        <v>1.453839775081657</v>
      </c>
      <c r="AG22" s="96">
        <f t="shared" si="34"/>
        <v>1.6567337881840336</v>
      </c>
      <c r="AH22" s="96">
        <f>'Cálculo Pa média harmônica'!M21</f>
        <v>1.5887617950484907</v>
      </c>
      <c r="AI22" s="96">
        <f t="shared" si="9"/>
        <v>1.5719860603146842</v>
      </c>
      <c r="AJ22" s="96">
        <f t="shared" si="10"/>
        <v>1.5555321429255944</v>
      </c>
      <c r="AK22" s="96">
        <f t="shared" si="35"/>
        <v>1.5637374603975129</v>
      </c>
      <c r="AL22" s="96">
        <f t="shared" si="11"/>
        <v>1.0755913321395292</v>
      </c>
      <c r="AM22" s="96">
        <f t="shared" si="36"/>
        <v>0.94386766996014781</v>
      </c>
      <c r="AN22" s="96">
        <f t="shared" si="12"/>
        <v>0.98424915885504793</v>
      </c>
      <c r="AO22" s="102">
        <f t="shared" si="13"/>
        <v>9.7609914181818191E-3</v>
      </c>
      <c r="AP22" s="96">
        <f t="shared" si="14"/>
        <v>1.0105776775259325</v>
      </c>
      <c r="AQ22" s="102">
        <f t="shared" si="15"/>
        <v>3.4210909090909097E-4</v>
      </c>
      <c r="AR22" s="102">
        <f t="shared" si="37"/>
        <v>2.3531416375637123E-4</v>
      </c>
      <c r="AS22" s="102">
        <f t="shared" si="38"/>
        <v>2.0649611503612838E-4</v>
      </c>
      <c r="AT22" s="102">
        <f t="shared" si="16"/>
        <v>2.1533063796933097E-4</v>
      </c>
      <c r="AU22" s="102">
        <f t="shared" si="17"/>
        <v>7.5082784694327086E-4</v>
      </c>
      <c r="AV22" s="102">
        <f t="shared" si="18"/>
        <v>5.3883927888844071E-4</v>
      </c>
      <c r="AW22" s="102">
        <f t="shared" si="39"/>
        <v>2.1198856805483015E-4</v>
      </c>
      <c r="AX22" s="102">
        <f t="shared" si="40"/>
        <v>2.3325595701541085E-5</v>
      </c>
      <c r="AY22" s="102">
        <f t="shared" si="41"/>
        <v>-5.4924530187017693E-6</v>
      </c>
      <c r="AZ22" s="102">
        <f t="shared" si="42"/>
        <v>3.3420699145008206E-6</v>
      </c>
      <c r="BA22" s="93">
        <f t="shared" si="43"/>
        <v>2.3896748498408111E-3</v>
      </c>
      <c r="BB22" s="102">
        <f t="shared" si="44"/>
        <v>9.7843170138833604E-3</v>
      </c>
      <c r="BC22" s="102">
        <f t="shared" si="45"/>
        <v>9.7554989651631174E-3</v>
      </c>
      <c r="BD22" s="102">
        <f t="shared" si="46"/>
        <v>9.7643334880963203E-3</v>
      </c>
      <c r="BE22" s="96">
        <f t="shared" si="19"/>
        <v>1.0264470270462371</v>
      </c>
      <c r="BF22" s="96">
        <f t="shared" si="47"/>
        <v>1.0234238011642267</v>
      </c>
      <c r="BG22" s="96">
        <f t="shared" si="20"/>
        <v>1.0243506077862208</v>
      </c>
      <c r="BH22" s="96">
        <f t="shared" si="21"/>
        <v>317.21896093635746</v>
      </c>
      <c r="BI22" s="96">
        <f t="shared" si="22"/>
        <v>323.90967383995007</v>
      </c>
      <c r="BJ22" s="96">
        <f t="shared" si="23"/>
        <v>102.10917811591185</v>
      </c>
    </row>
    <row r="23" spans="1:62" s="89" customFormat="1" ht="12.75">
      <c r="A23" s="52">
        <v>1966</v>
      </c>
      <c r="B23" s="98">
        <v>2.2832363636363637E-2</v>
      </c>
      <c r="C23" s="98">
        <v>1.6037090909090907E-2</v>
      </c>
      <c r="D23" s="98">
        <v>2.4225454545454546E-3</v>
      </c>
      <c r="E23" s="98">
        <v>3.6342909090909094E-3</v>
      </c>
      <c r="F23" s="98">
        <v>5.7512727272727266E-4</v>
      </c>
      <c r="G23" s="98">
        <v>1.4816E-3</v>
      </c>
      <c r="H23" s="98">
        <v>1.3184E-3</v>
      </c>
      <c r="I23" s="99">
        <f t="shared" si="2"/>
        <v>2.2669054545454544E-2</v>
      </c>
      <c r="J23" s="120">
        <f t="shared" si="24"/>
        <v>1.471778163236604</v>
      </c>
      <c r="K23" s="120">
        <f t="shared" si="25"/>
        <v>1.5044175336858261</v>
      </c>
      <c r="L23" s="120">
        <f t="shared" si="26"/>
        <v>1.4654641443026837</v>
      </c>
      <c r="M23" s="120">
        <f t="shared" si="27"/>
        <v>1.5922603874585779</v>
      </c>
      <c r="N23" s="120">
        <f t="shared" si="28"/>
        <v>0.99930498515195532</v>
      </c>
      <c r="O23" s="120">
        <f t="shared" si="29"/>
        <v>1.2552837513093844</v>
      </c>
      <c r="P23" s="120">
        <f t="shared" si="30"/>
        <v>1.5729284164859001</v>
      </c>
      <c r="Q23" s="120">
        <f t="shared" si="30"/>
        <v>1.4942270586402366</v>
      </c>
      <c r="R23" s="95">
        <v>21.813539199788099</v>
      </c>
      <c r="S23" s="95">
        <v>19.959225080731201</v>
      </c>
      <c r="T23" s="95">
        <v>8.0000000000000002E-13</v>
      </c>
      <c r="U23" s="102">
        <f t="shared" si="0"/>
        <v>1.7450831359830481E-11</v>
      </c>
      <c r="V23" s="102">
        <f t="shared" si="1"/>
        <v>1.5967380064584961E-11</v>
      </c>
      <c r="W23" s="96">
        <f t="shared" si="4"/>
        <v>1.1241279949371206</v>
      </c>
      <c r="X23" s="96">
        <f t="shared" si="5"/>
        <v>1.2223749941946096</v>
      </c>
      <c r="Y23" s="97">
        <v>6.7</v>
      </c>
      <c r="Z23" s="96">
        <f t="shared" si="32"/>
        <v>1.0669999999999999</v>
      </c>
      <c r="AA23" s="96">
        <v>41.290383279902684</v>
      </c>
      <c r="AB23" s="96">
        <f t="shared" si="6"/>
        <v>1.4129038327990269</v>
      </c>
      <c r="AC23" s="95">
        <v>41.191290089150598</v>
      </c>
      <c r="AD23" s="96">
        <f t="shared" si="7"/>
        <v>1.4119129008915059</v>
      </c>
      <c r="AE23" s="96">
        <f t="shared" si="8"/>
        <v>1.3793609777287761</v>
      </c>
      <c r="AF23" s="96">
        <f t="shared" si="33"/>
        <v>1.4119129008915059</v>
      </c>
      <c r="AG23" s="96">
        <f t="shared" si="34"/>
        <v>1.4129038327990269</v>
      </c>
      <c r="AH23" s="96">
        <f>'Cálculo Pa média harmônica'!M22</f>
        <v>1.3895960913543242</v>
      </c>
      <c r="AI23" s="96">
        <f t="shared" si="9"/>
        <v>1.1241279949371206</v>
      </c>
      <c r="AJ23" s="96">
        <f t="shared" si="10"/>
        <v>1.2223749941946096</v>
      </c>
      <c r="AK23" s="96">
        <f t="shared" si="35"/>
        <v>1.1722226543132754</v>
      </c>
      <c r="AL23" s="96">
        <f t="shared" si="11"/>
        <v>0.830237228920505</v>
      </c>
      <c r="AM23" s="96">
        <f t="shared" si="36"/>
        <v>0.82965494685583019</v>
      </c>
      <c r="AN23" s="96">
        <f t="shared" si="12"/>
        <v>0.84357077686567694</v>
      </c>
      <c r="AO23" s="102">
        <f t="shared" si="13"/>
        <v>1.6552855999999998E-2</v>
      </c>
      <c r="AP23" s="96">
        <f t="shared" si="14"/>
        <v>0.9196261378676015</v>
      </c>
      <c r="AQ23" s="102">
        <f t="shared" si="15"/>
        <v>1.6320000000000006E-4</v>
      </c>
      <c r="AR23" s="102">
        <f t="shared" si="37"/>
        <v>1.1558786657233092E-4</v>
      </c>
      <c r="AS23" s="102">
        <f t="shared" si="38"/>
        <v>1.1550679969258306E-4</v>
      </c>
      <c r="AT23" s="102">
        <f t="shared" si="16"/>
        <v>1.1744419908445665E-4</v>
      </c>
      <c r="AU23" s="102">
        <f t="shared" si="17"/>
        <v>1.3179993796728416E-3</v>
      </c>
      <c r="AV23" s="102">
        <f t="shared" si="18"/>
        <v>1.078556094702067E-3</v>
      </c>
      <c r="AW23" s="102">
        <f t="shared" si="39"/>
        <v>2.3944328497077462E-4</v>
      </c>
      <c r="AX23" s="102">
        <f t="shared" si="40"/>
        <v>-1.2385541839844368E-4</v>
      </c>
      <c r="AY23" s="102">
        <f t="shared" si="41"/>
        <v>-1.2393648527819155E-4</v>
      </c>
      <c r="AZ23" s="102">
        <f t="shared" si="42"/>
        <v>-1.2199908588631796E-4</v>
      </c>
      <c r="BA23" s="93">
        <f t="shared" si="43"/>
        <v>-7.4824198554281933E-3</v>
      </c>
      <c r="BB23" s="102">
        <f t="shared" si="44"/>
        <v>1.6429000581601554E-2</v>
      </c>
      <c r="BC23" s="102">
        <f t="shared" si="45"/>
        <v>1.6428919514721807E-2</v>
      </c>
      <c r="BD23" s="102">
        <f t="shared" si="46"/>
        <v>1.6430856914113681E-2</v>
      </c>
      <c r="BE23" s="96">
        <f t="shared" si="19"/>
        <v>1.0590162580142579</v>
      </c>
      <c r="BF23" s="96">
        <f t="shared" si="47"/>
        <v>1.0590110324289759</v>
      </c>
      <c r="BG23" s="96">
        <f t="shared" si="20"/>
        <v>1.0591359175334636</v>
      </c>
      <c r="BH23" s="96">
        <f t="shared" si="21"/>
        <v>338.47263131909341</v>
      </c>
      <c r="BI23" s="96">
        <f t="shared" si="22"/>
        <v>343.0256107246027</v>
      </c>
      <c r="BJ23" s="96">
        <f t="shared" si="23"/>
        <v>101.34515437415588</v>
      </c>
    </row>
    <row r="24" spans="1:62" s="89" customFormat="1" ht="12.75">
      <c r="A24" s="49">
        <v>1967</v>
      </c>
      <c r="B24" s="98">
        <v>3.010290909090909E-2</v>
      </c>
      <c r="C24" s="98">
        <v>2.1808727272727271E-2</v>
      </c>
      <c r="D24" s="98">
        <v>3.4155636363636362E-3</v>
      </c>
      <c r="E24" s="98">
        <v>4.8757818181818183E-3</v>
      </c>
      <c r="F24" s="98">
        <v>1.9381818181818181E-5</v>
      </c>
      <c r="G24" s="98">
        <v>1.7228363636363636E-3</v>
      </c>
      <c r="H24" s="98">
        <v>1.739418181818182E-3</v>
      </c>
      <c r="I24" s="99">
        <f t="shared" si="2"/>
        <v>3.0119454545454546E-2</v>
      </c>
      <c r="J24" s="120">
        <f t="shared" si="24"/>
        <v>1.31843157240918</v>
      </c>
      <c r="K24" s="120">
        <f t="shared" si="25"/>
        <v>1.3598929753752664</v>
      </c>
      <c r="L24" s="120">
        <f t="shared" si="26"/>
        <v>1.409906934854398</v>
      </c>
      <c r="M24" s="120">
        <f t="shared" si="27"/>
        <v>1.3416047146873717</v>
      </c>
      <c r="N24" s="120">
        <f t="shared" si="28"/>
        <v>3.3700050581689428E-2</v>
      </c>
      <c r="O24" s="120">
        <f t="shared" si="29"/>
        <v>1.1628215197329668</v>
      </c>
      <c r="P24" s="120">
        <f t="shared" si="30"/>
        <v>1.3193402471315094</v>
      </c>
      <c r="Q24" s="120">
        <f t="shared" si="30"/>
        <v>1.328659494160241</v>
      </c>
      <c r="R24" s="95">
        <v>21.736351225734001</v>
      </c>
      <c r="S24" s="95">
        <v>20.3649453079381</v>
      </c>
      <c r="T24" s="95">
        <v>9.6303030303030303E-13</v>
      </c>
      <c r="U24" s="102">
        <f t="shared" si="0"/>
        <v>2.0932764907691712E-11</v>
      </c>
      <c r="V24" s="102">
        <f t="shared" si="1"/>
        <v>1.9612059451099176E-11</v>
      </c>
      <c r="W24" s="96">
        <f t="shared" si="4"/>
        <v>1.199528233129121</v>
      </c>
      <c r="X24" s="96">
        <f t="shared" si="5"/>
        <v>1.2282578213690782</v>
      </c>
      <c r="Y24" s="97">
        <v>4.2</v>
      </c>
      <c r="Z24" s="96">
        <f t="shared" si="32"/>
        <v>1.042</v>
      </c>
      <c r="AA24" s="96">
        <v>30.445225477351954</v>
      </c>
      <c r="AB24" s="96">
        <f t="shared" si="6"/>
        <v>1.3044522547735196</v>
      </c>
      <c r="AC24" s="95">
        <v>24.4776153744384</v>
      </c>
      <c r="AD24" s="96">
        <f t="shared" si="7"/>
        <v>1.244776153744384</v>
      </c>
      <c r="AE24" s="96">
        <f t="shared" si="8"/>
        <v>1.2652894168994049</v>
      </c>
      <c r="AF24" s="96">
        <f t="shared" si="33"/>
        <v>1.244776153744384</v>
      </c>
      <c r="AG24" s="96">
        <f t="shared" si="34"/>
        <v>1.3044522547735196</v>
      </c>
      <c r="AH24" s="96">
        <f>'Cálculo Pa média harmônica'!M23</f>
        <v>1.2670550378023464</v>
      </c>
      <c r="AI24" s="96">
        <f t="shared" si="9"/>
        <v>1.199528233129121</v>
      </c>
      <c r="AJ24" s="96">
        <f t="shared" si="10"/>
        <v>1.2282578213690782</v>
      </c>
      <c r="AK24" s="96">
        <f t="shared" si="35"/>
        <v>1.2138080302477299</v>
      </c>
      <c r="AL24" s="96">
        <f t="shared" si="11"/>
        <v>0.97512153216986075</v>
      </c>
      <c r="AM24" s="96">
        <f t="shared" si="36"/>
        <v>0.93051165790538848</v>
      </c>
      <c r="AN24" s="96">
        <f t="shared" si="12"/>
        <v>0.95797577376988197</v>
      </c>
      <c r="AO24" s="102">
        <f t="shared" si="13"/>
        <v>2.379132290909091E-2</v>
      </c>
      <c r="AP24" s="96">
        <f t="shared" si="14"/>
        <v>0.97660948072943365</v>
      </c>
      <c r="AQ24" s="102">
        <f t="shared" si="15"/>
        <v>-1.6581818181818407E-5</v>
      </c>
      <c r="AR24" s="102">
        <f t="shared" si="37"/>
        <v>-1.3321124550738702E-5</v>
      </c>
      <c r="AS24" s="102">
        <f t="shared" si="38"/>
        <v>-1.27117095479262E-5</v>
      </c>
      <c r="AT24" s="102">
        <f t="shared" si="16"/>
        <v>-1.3086896533380959E-5</v>
      </c>
      <c r="AU24" s="102">
        <f t="shared" si="17"/>
        <v>1.4362616202389226E-3</v>
      </c>
      <c r="AV24" s="102">
        <f t="shared" si="18"/>
        <v>1.4161669899885828E-3</v>
      </c>
      <c r="AW24" s="102">
        <f t="shared" si="39"/>
        <v>2.0094630250339779E-5</v>
      </c>
      <c r="AX24" s="102">
        <f t="shared" si="40"/>
        <v>-3.3415754801078483E-5</v>
      </c>
      <c r="AY24" s="102">
        <f t="shared" si="41"/>
        <v>-3.2806339798265979E-5</v>
      </c>
      <c r="AZ24" s="102">
        <f t="shared" si="42"/>
        <v>-3.3181526783720736E-5</v>
      </c>
      <c r="BA24" s="93">
        <f t="shared" si="43"/>
        <v>-1.4045353816079717E-3</v>
      </c>
      <c r="BB24" s="102">
        <f t="shared" si="44"/>
        <v>2.3757907154289833E-2</v>
      </c>
      <c r="BC24" s="102">
        <f t="shared" si="45"/>
        <v>2.3758516569292645E-2</v>
      </c>
      <c r="BD24" s="102">
        <f t="shared" si="46"/>
        <v>2.3758141382307189E-2</v>
      </c>
      <c r="BE24" s="96">
        <f t="shared" si="19"/>
        <v>1.0405364741323646</v>
      </c>
      <c r="BF24" s="96">
        <f t="shared" si="47"/>
        <v>1.0405631649740363</v>
      </c>
      <c r="BG24" s="96">
        <f t="shared" si="20"/>
        <v>1.0405467327293756</v>
      </c>
      <c r="BH24" s="96">
        <f t="shared" si="21"/>
        <v>352.68848183449535</v>
      </c>
      <c r="BI24" s="96">
        <f t="shared" si="22"/>
        <v>356.93065952047914</v>
      </c>
      <c r="BJ24" s="96">
        <f t="shared" si="23"/>
        <v>101.20281151908286</v>
      </c>
    </row>
    <row r="25" spans="1:62" s="89" customFormat="1" ht="12.75">
      <c r="A25" s="52">
        <v>1968</v>
      </c>
      <c r="B25" s="98">
        <v>4.1880363636363639E-2</v>
      </c>
      <c r="C25" s="98">
        <v>2.9622181818181818E-2</v>
      </c>
      <c r="D25" s="98">
        <v>4.6284363636363637E-3</v>
      </c>
      <c r="E25" s="98">
        <v>7.8251636363636367E-3</v>
      </c>
      <c r="F25" s="98">
        <v>1.214181818181818E-4</v>
      </c>
      <c r="G25" s="98">
        <v>2.4972363636363635E-3</v>
      </c>
      <c r="H25" s="98">
        <v>2.8142545454545457E-3</v>
      </c>
      <c r="I25" s="99">
        <f t="shared" si="2"/>
        <v>4.2197200000000004E-2</v>
      </c>
      <c r="J25" s="120">
        <f t="shared" si="24"/>
        <v>1.3912397472911107</v>
      </c>
      <c r="K25" s="120">
        <f t="shared" si="25"/>
        <v>1.3582719178310603</v>
      </c>
      <c r="L25" s="120">
        <f t="shared" si="26"/>
        <v>1.3551017800868752</v>
      </c>
      <c r="M25" s="120">
        <f t="shared" si="27"/>
        <v>1.6049043882939054</v>
      </c>
      <c r="N25" s="120">
        <f t="shared" si="28"/>
        <v>6.2645403377110691</v>
      </c>
      <c r="O25" s="120">
        <f t="shared" si="29"/>
        <v>1.4494913250875934</v>
      </c>
      <c r="P25" s="120">
        <f t="shared" si="30"/>
        <v>1.6179286699836937</v>
      </c>
      <c r="Q25" s="120">
        <f t="shared" si="30"/>
        <v>1.4009948266599057</v>
      </c>
      <c r="R25" s="95">
        <v>21.529360767131099</v>
      </c>
      <c r="S25" s="95">
        <v>21.209725243585599</v>
      </c>
      <c r="T25" s="95">
        <v>1.2272727272727301E-12</v>
      </c>
      <c r="U25" s="102">
        <f t="shared" si="0"/>
        <v>2.64223973051155E-11</v>
      </c>
      <c r="V25" s="102">
        <f t="shared" si="1"/>
        <v>2.6030117344400567E-11</v>
      </c>
      <c r="W25" s="96">
        <f t="shared" si="4"/>
        <v>1.2622507070437996</v>
      </c>
      <c r="X25" s="96">
        <f t="shared" si="5"/>
        <v>1.3272505832089798</v>
      </c>
      <c r="Y25" s="97">
        <v>9.8000000000000007</v>
      </c>
      <c r="Z25" s="96">
        <f t="shared" si="32"/>
        <v>1.0980000000000001</v>
      </c>
      <c r="AA25" s="96">
        <v>22.008467143496667</v>
      </c>
      <c r="AB25" s="96">
        <f t="shared" si="6"/>
        <v>1.2200846714349667</v>
      </c>
      <c r="AC25" s="95">
        <v>24.060792807413598</v>
      </c>
      <c r="AD25" s="96">
        <f t="shared" si="7"/>
        <v>1.240607928074136</v>
      </c>
      <c r="AE25" s="96">
        <f t="shared" si="8"/>
        <v>1.2670671651103012</v>
      </c>
      <c r="AF25" s="96">
        <f t="shared" si="33"/>
        <v>1.240607928074136</v>
      </c>
      <c r="AG25" s="96">
        <f t="shared" si="34"/>
        <v>1.2200846714349667</v>
      </c>
      <c r="AH25" s="96">
        <f>'Cálculo Pa média harmônica'!M24</f>
        <v>1.2711930272299401</v>
      </c>
      <c r="AI25" s="96">
        <f t="shared" si="9"/>
        <v>1.2622507070437996</v>
      </c>
      <c r="AJ25" s="96">
        <f t="shared" si="10"/>
        <v>1.3272505832089798</v>
      </c>
      <c r="AK25" s="96">
        <f t="shared" si="35"/>
        <v>1.2943426853348499</v>
      </c>
      <c r="AL25" s="96">
        <f t="shared" si="11"/>
        <v>1.0433132467113355</v>
      </c>
      <c r="AM25" s="96">
        <f t="shared" si="36"/>
        <v>1.0608630004445074</v>
      </c>
      <c r="AN25" s="96">
        <f t="shared" si="12"/>
        <v>1.018210970017162</v>
      </c>
      <c r="AO25" s="102">
        <f t="shared" si="13"/>
        <v>3.3052994181818181E-2</v>
      </c>
      <c r="AP25" s="96">
        <f t="shared" si="14"/>
        <v>0.95102667349519954</v>
      </c>
      <c r="AQ25" s="102">
        <f t="shared" si="15"/>
        <v>-3.1701818181818211E-4</v>
      </c>
      <c r="AR25" s="102">
        <f t="shared" si="37"/>
        <v>-2.5553454451182405E-4</v>
      </c>
      <c r="AS25" s="102">
        <f t="shared" si="38"/>
        <v>-2.5983293556612797E-4</v>
      </c>
      <c r="AT25" s="102">
        <f t="shared" si="16"/>
        <v>-2.493863441880241E-4</v>
      </c>
      <c r="AU25" s="102">
        <f t="shared" si="17"/>
        <v>1.9783996552356145E-3</v>
      </c>
      <c r="AV25" s="102">
        <f t="shared" si="18"/>
        <v>2.1203641430319361E-3</v>
      </c>
      <c r="AW25" s="102">
        <f t="shared" si="39"/>
        <v>-1.4196448779632163E-4</v>
      </c>
      <c r="AX25" s="102">
        <f t="shared" si="40"/>
        <v>-1.1357005671550242E-4</v>
      </c>
      <c r="AY25" s="102">
        <f t="shared" si="41"/>
        <v>-1.1786844776980634E-4</v>
      </c>
      <c r="AZ25" s="102">
        <f t="shared" si="42"/>
        <v>-1.0742185639170247E-4</v>
      </c>
      <c r="BA25" s="93">
        <f t="shared" si="43"/>
        <v>-3.4359990532408448E-3</v>
      </c>
      <c r="BB25" s="102">
        <f t="shared" si="44"/>
        <v>3.293942412510268E-2</v>
      </c>
      <c r="BC25" s="102">
        <f t="shared" si="45"/>
        <v>3.2935125734048373E-2</v>
      </c>
      <c r="BD25" s="102">
        <f t="shared" si="46"/>
        <v>3.2945572325426477E-2</v>
      </c>
      <c r="BE25" s="96">
        <f t="shared" si="19"/>
        <v>1.0942272730395417</v>
      </c>
      <c r="BF25" s="96">
        <f t="shared" si="47"/>
        <v>1.0940844831503211</v>
      </c>
      <c r="BG25" s="96">
        <f t="shared" si="20"/>
        <v>1.0944315124472757</v>
      </c>
      <c r="BH25" s="96">
        <f t="shared" si="21"/>
        <v>387.25195305427593</v>
      </c>
      <c r="BI25" s="96">
        <f t="shared" si="22"/>
        <v>390.56326223129901</v>
      </c>
      <c r="BJ25" s="96">
        <f t="shared" si="23"/>
        <v>100.85507875451798</v>
      </c>
    </row>
    <row r="26" spans="1:62" s="89" customFormat="1" ht="12.75">
      <c r="A26" s="49">
        <v>1969</v>
      </c>
      <c r="B26" s="98">
        <v>5.5054545454545453E-2</v>
      </c>
      <c r="C26" s="98">
        <v>3.6944000000000005E-2</v>
      </c>
      <c r="D26" s="98">
        <v>5.9974181818181829E-3</v>
      </c>
      <c r="E26" s="98">
        <v>1.051829090909091E-2</v>
      </c>
      <c r="F26" s="98">
        <v>1.6010545454545454E-3</v>
      </c>
      <c r="G26" s="98">
        <v>3.6919636363636366E-3</v>
      </c>
      <c r="H26" s="98">
        <v>3.6982545454545455E-3</v>
      </c>
      <c r="I26" s="99">
        <f t="shared" si="2"/>
        <v>5.5060763636363641E-2</v>
      </c>
      <c r="J26" s="120">
        <f t="shared" si="24"/>
        <v>1.314567035104323</v>
      </c>
      <c r="K26" s="120">
        <f t="shared" si="25"/>
        <v>1.2471734940646446</v>
      </c>
      <c r="L26" s="120">
        <f t="shared" si="26"/>
        <v>1.2957763077261515</v>
      </c>
      <c r="M26" s="120">
        <f t="shared" si="27"/>
        <v>1.3441624223948847</v>
      </c>
      <c r="N26" s="120">
        <f t="shared" si="28"/>
        <v>13.186283318358791</v>
      </c>
      <c r="O26" s="120">
        <f t="shared" si="29"/>
        <v>1.4784197804118009</v>
      </c>
      <c r="P26" s="120">
        <f t="shared" si="30"/>
        <v>1.3141151540210874</v>
      </c>
      <c r="Q26" s="120">
        <f t="shared" si="30"/>
        <v>1.3048440094689608</v>
      </c>
      <c r="R26" s="95">
        <v>23.232935964234901</v>
      </c>
      <c r="S26" s="95">
        <v>21.859968581355901</v>
      </c>
      <c r="T26" s="95">
        <v>1.47333333333333E-12</v>
      </c>
      <c r="U26" s="102">
        <f t="shared" si="0"/>
        <v>3.4229858987306006E-11</v>
      </c>
      <c r="V26" s="102">
        <f t="shared" si="1"/>
        <v>3.2207020376530951E-11</v>
      </c>
      <c r="W26" s="96">
        <f t="shared" si="4"/>
        <v>1.2954864992768444</v>
      </c>
      <c r="X26" s="96">
        <f t="shared" si="5"/>
        <v>1.2372983168075928</v>
      </c>
      <c r="Y26" s="97">
        <v>9.5</v>
      </c>
      <c r="Z26" s="96">
        <f t="shared" si="32"/>
        <v>1.095</v>
      </c>
      <c r="AA26" s="96">
        <v>22.644613894082344</v>
      </c>
      <c r="AB26" s="96">
        <f t="shared" si="6"/>
        <v>1.2264461389408234</v>
      </c>
      <c r="AC26" s="95">
        <v>24.162368517996399</v>
      </c>
      <c r="AD26" s="96">
        <f t="shared" si="7"/>
        <v>1.241623685179964</v>
      </c>
      <c r="AE26" s="96">
        <f t="shared" si="8"/>
        <v>1.2005178402779206</v>
      </c>
      <c r="AF26" s="96">
        <f t="shared" si="33"/>
        <v>1.241623685179964</v>
      </c>
      <c r="AG26" s="96">
        <f t="shared" si="34"/>
        <v>1.2264461389408234</v>
      </c>
      <c r="AH26" s="96">
        <f>'Cálculo Pa média harmônica'!M25</f>
        <v>1.197022375091193</v>
      </c>
      <c r="AI26" s="96">
        <f t="shared" si="9"/>
        <v>1.2954864992768444</v>
      </c>
      <c r="AJ26" s="96">
        <f t="shared" si="10"/>
        <v>1.2372983168075928</v>
      </c>
      <c r="AK26" s="96">
        <f t="shared" si="35"/>
        <v>1.2660581601973111</v>
      </c>
      <c r="AL26" s="96">
        <f t="shared" si="11"/>
        <v>1.019679453049259</v>
      </c>
      <c r="AM26" s="96">
        <f t="shared" si="36"/>
        <v>1.0322982151427353</v>
      </c>
      <c r="AN26" s="96">
        <f t="shared" si="12"/>
        <v>1.0576729278772743</v>
      </c>
      <c r="AO26" s="102">
        <f t="shared" si="13"/>
        <v>4.5858998181818184E-2</v>
      </c>
      <c r="AP26" s="96">
        <f t="shared" si="14"/>
        <v>1.0470284180288756</v>
      </c>
      <c r="AQ26" s="102">
        <f t="shared" si="15"/>
        <v>-6.2909090909088299E-6</v>
      </c>
      <c r="AR26" s="102">
        <f t="shared" si="37"/>
        <v>-5.0666793538148475E-6</v>
      </c>
      <c r="AS26" s="102">
        <f t="shared" si="38"/>
        <v>-5.1293806480093365E-6</v>
      </c>
      <c r="AT26" s="102">
        <f t="shared" si="16"/>
        <v>-5.2554649117812594E-6</v>
      </c>
      <c r="AU26" s="102">
        <f t="shared" si="17"/>
        <v>2.8498665469879722E-3</v>
      </c>
      <c r="AV26" s="102">
        <f t="shared" si="18"/>
        <v>2.9889756538233826E-3</v>
      </c>
      <c r="AW26" s="102">
        <f t="shared" si="39"/>
        <v>-1.3910910683541042E-4</v>
      </c>
      <c r="AX26" s="102">
        <f t="shared" si="40"/>
        <v>1.3404242748159557E-4</v>
      </c>
      <c r="AY26" s="102">
        <f t="shared" si="41"/>
        <v>1.3397972618740109E-4</v>
      </c>
      <c r="AZ26" s="102">
        <f t="shared" si="42"/>
        <v>1.3385364192362915E-4</v>
      </c>
      <c r="BA26" s="93">
        <f t="shared" si="43"/>
        <v>2.9229253319087915E-3</v>
      </c>
      <c r="BB26" s="102">
        <f t="shared" si="44"/>
        <v>4.5993040609299776E-2</v>
      </c>
      <c r="BC26" s="102">
        <f t="shared" si="45"/>
        <v>4.5992977908005585E-2</v>
      </c>
      <c r="BD26" s="102">
        <f t="shared" si="46"/>
        <v>4.5992851823741812E-2</v>
      </c>
      <c r="BE26" s="96">
        <f t="shared" si="19"/>
        <v>1.0982006032384399</v>
      </c>
      <c r="BF26" s="96">
        <f t="shared" si="47"/>
        <v>1.0981991060858667</v>
      </c>
      <c r="BG26" s="96">
        <f t="shared" si="20"/>
        <v>1.0981960955039896</v>
      </c>
      <c r="BH26" s="96">
        <f t="shared" si="21"/>
        <v>424.04088859443215</v>
      </c>
      <c r="BI26" s="96">
        <f t="shared" si="22"/>
        <v>428.91681018518557</v>
      </c>
      <c r="BJ26" s="96">
        <f t="shared" si="23"/>
        <v>101.1498706190612</v>
      </c>
    </row>
    <row r="27" spans="1:62" s="89" customFormat="1" ht="12.75">
      <c r="A27" s="52">
        <v>1970</v>
      </c>
      <c r="B27" s="98">
        <v>7.0660110481477204E-2</v>
      </c>
      <c r="C27" s="98">
        <v>4.8439019572386291E-2</v>
      </c>
      <c r="D27" s="98">
        <v>8.002181818181818E-3</v>
      </c>
      <c r="E27" s="98">
        <v>1.3308363636363636E-2</v>
      </c>
      <c r="F27" s="98">
        <v>1.2072727272727272E-3</v>
      </c>
      <c r="G27" s="98">
        <v>4.9672727272727273E-3</v>
      </c>
      <c r="H27" s="98">
        <v>5.2640000000000004E-3</v>
      </c>
      <c r="I27" s="99">
        <f t="shared" si="2"/>
        <v>7.0956837754204471E-2</v>
      </c>
      <c r="J27" s="120">
        <f t="shared" si="24"/>
        <v>1.2834564321272279</v>
      </c>
      <c r="K27" s="120">
        <f t="shared" si="25"/>
        <v>1.311147130045103</v>
      </c>
      <c r="L27" s="120">
        <f t="shared" si="26"/>
        <v>1.3342711105991061</v>
      </c>
      <c r="M27" s="120">
        <f t="shared" si="27"/>
        <v>1.2652591330081278</v>
      </c>
      <c r="N27" s="120">
        <f t="shared" si="28"/>
        <v>0.75404846805514547</v>
      </c>
      <c r="O27" s="120">
        <f t="shared" si="29"/>
        <v>1.345428399767554</v>
      </c>
      <c r="P27" s="120">
        <f t="shared" si="30"/>
        <v>1.4233741715993786</v>
      </c>
      <c r="Q27" s="120">
        <f t="shared" si="30"/>
        <v>1.2887005749288705</v>
      </c>
      <c r="R27" s="95">
        <v>26.726763245153101</v>
      </c>
      <c r="S27" s="95">
        <v>22.872785094302099</v>
      </c>
      <c r="T27" s="95">
        <v>1.6596969696969701E-12</v>
      </c>
      <c r="U27" s="102">
        <f t="shared" si="0"/>
        <v>4.435832796778896E-11</v>
      </c>
      <c r="V27" s="102">
        <f t="shared" si="1"/>
        <v>3.7961892109543222E-11</v>
      </c>
      <c r="W27" s="96">
        <f t="shared" si="4"/>
        <v>1.2958957261331123</v>
      </c>
      <c r="X27" s="96">
        <f t="shared" si="5"/>
        <v>1.178683767257334</v>
      </c>
      <c r="Y27" s="97">
        <v>10.4</v>
      </c>
      <c r="Z27" s="96">
        <f t="shared" si="32"/>
        <v>1.1040000000000001</v>
      </c>
      <c r="AA27" s="96">
        <v>22.395715044123921</v>
      </c>
      <c r="AB27" s="96">
        <f t="shared" si="6"/>
        <v>1.2239571504412392</v>
      </c>
      <c r="AC27" s="95">
        <v>20.952814662416301</v>
      </c>
      <c r="AD27" s="96">
        <f t="shared" si="7"/>
        <v>1.209528146624163</v>
      </c>
      <c r="AE27" s="96">
        <f t="shared" si="8"/>
        <v>1.1625511160572717</v>
      </c>
      <c r="AF27" s="96">
        <f t="shared" si="33"/>
        <v>1.209528146624163</v>
      </c>
      <c r="AG27" s="96">
        <f t="shared" si="34"/>
        <v>1.2239571504412392</v>
      </c>
      <c r="AH27" s="96">
        <f>'Cálculo Pa média harmônica'!M26</f>
        <v>1.1554016320162659</v>
      </c>
      <c r="AI27" s="96">
        <f t="shared" si="9"/>
        <v>1.2958957261331123</v>
      </c>
      <c r="AJ27" s="96">
        <f t="shared" si="10"/>
        <v>1.178683767257334</v>
      </c>
      <c r="AK27" s="96">
        <f t="shared" si="35"/>
        <v>1.2359009897444273</v>
      </c>
      <c r="AL27" s="96">
        <f t="shared" si="11"/>
        <v>1.0218042409297146</v>
      </c>
      <c r="AM27" s="96">
        <f t="shared" si="36"/>
        <v>1.0097583802659122</v>
      </c>
      <c r="AN27" s="96">
        <f t="shared" si="12"/>
        <v>1.0696721862749006</v>
      </c>
      <c r="AO27" s="102">
        <f t="shared" si="13"/>
        <v>6.0780218181818182E-2</v>
      </c>
      <c r="AP27" s="96">
        <f t="shared" si="14"/>
        <v>1.0994430924831666</v>
      </c>
      <c r="AQ27" s="102">
        <f t="shared" si="15"/>
        <v>-2.9672727272727316E-4</v>
      </c>
      <c r="AR27" s="102">
        <f t="shared" si="37"/>
        <v>-2.4532481824044339E-4</v>
      </c>
      <c r="AS27" s="102">
        <f t="shared" si="38"/>
        <v>-2.4243272946303907E-4</v>
      </c>
      <c r="AT27" s="102">
        <f t="shared" si="16"/>
        <v>-2.5681742565090629E-4</v>
      </c>
      <c r="AU27" s="102">
        <f t="shared" si="17"/>
        <v>3.8330805689859161E-3</v>
      </c>
      <c r="AV27" s="102">
        <f t="shared" si="18"/>
        <v>4.4659985538349637E-3</v>
      </c>
      <c r="AW27" s="102">
        <f t="shared" si="39"/>
        <v>-6.3291798484904757E-4</v>
      </c>
      <c r="AX27" s="102">
        <f t="shared" si="40"/>
        <v>3.8759316660860418E-4</v>
      </c>
      <c r="AY27" s="102">
        <f t="shared" si="41"/>
        <v>3.904852553860085E-4</v>
      </c>
      <c r="AZ27" s="102">
        <f t="shared" si="42"/>
        <v>3.7610055919814128E-4</v>
      </c>
      <c r="BA27" s="93">
        <f t="shared" si="43"/>
        <v>6.3769624098609923E-3</v>
      </c>
      <c r="BB27" s="102">
        <f t="shared" si="44"/>
        <v>6.116781134842679E-2</v>
      </c>
      <c r="BC27" s="102">
        <f t="shared" si="45"/>
        <v>6.1170703437204189E-2</v>
      </c>
      <c r="BD27" s="102">
        <f t="shared" si="46"/>
        <v>6.1156318741016326E-2</v>
      </c>
      <c r="BE27" s="96">
        <f t="shared" si="19"/>
        <v>1.1110401665004865</v>
      </c>
      <c r="BF27" s="96">
        <f t="shared" si="47"/>
        <v>1.111092697835611</v>
      </c>
      <c r="BG27" s="96">
        <f t="shared" si="20"/>
        <v>1.1108314170263864</v>
      </c>
      <c r="BH27" s="96">
        <f t="shared" si="21"/>
        <v>468.14114100825316</v>
      </c>
      <c r="BI27" s="96">
        <f t="shared" si="22"/>
        <v>476.54380420300618</v>
      </c>
      <c r="BJ27" s="96">
        <f t="shared" si="23"/>
        <v>101.79489954176124</v>
      </c>
    </row>
    <row r="28" spans="1:62" s="89" customFormat="1" ht="12.75">
      <c r="A28" s="49">
        <v>1971</v>
      </c>
      <c r="B28" s="98">
        <v>9.3925860151740273E-2</v>
      </c>
      <c r="C28" s="98">
        <v>6.5162587424467538E-2</v>
      </c>
      <c r="D28" s="98">
        <v>1.0423636363636364E-2</v>
      </c>
      <c r="E28" s="98">
        <v>1.8698181818181819E-2</v>
      </c>
      <c r="F28" s="98">
        <v>1.2723636363636364E-3</v>
      </c>
      <c r="G28" s="98">
        <v>6.0650909090909089E-3</v>
      </c>
      <c r="H28" s="98">
        <v>7.6960000000000006E-3</v>
      </c>
      <c r="I28" s="99">
        <f t="shared" si="2"/>
        <v>9.5556769242649359E-2</v>
      </c>
      <c r="J28" s="120">
        <f t="shared" si="24"/>
        <v>1.3292628544129144</v>
      </c>
      <c r="K28" s="120">
        <f t="shared" si="25"/>
        <v>1.3452499245384164</v>
      </c>
      <c r="L28" s="120">
        <f t="shared" si="26"/>
        <v>1.3025992911024267</v>
      </c>
      <c r="M28" s="120">
        <f t="shared" si="27"/>
        <v>1.4049948084594788</v>
      </c>
      <c r="N28" s="120">
        <f t="shared" si="28"/>
        <v>1.0539156626506025</v>
      </c>
      <c r="O28" s="120">
        <f t="shared" si="29"/>
        <v>1.2210102489019032</v>
      </c>
      <c r="P28" s="120">
        <f t="shared" si="30"/>
        <v>1.4620060790273557</v>
      </c>
      <c r="Q28" s="120">
        <f t="shared" si="30"/>
        <v>1.346688666900002</v>
      </c>
      <c r="R28" s="95">
        <v>26.749701366218801</v>
      </c>
      <c r="S28" s="95">
        <v>24.291325510593001</v>
      </c>
      <c r="T28" s="95">
        <v>1.9106060606060599E-12</v>
      </c>
      <c r="U28" s="102">
        <f t="shared" si="0"/>
        <v>5.1108141549699843E-11</v>
      </c>
      <c r="V28" s="102">
        <f t="shared" si="1"/>
        <v>4.6411153740693585E-11</v>
      </c>
      <c r="W28" s="96">
        <f t="shared" si="4"/>
        <v>1.1521656449001481</v>
      </c>
      <c r="X28" s="96">
        <f t="shared" si="5"/>
        <v>1.2225721944198431</v>
      </c>
      <c r="Y28" s="97">
        <v>11.342921993190814</v>
      </c>
      <c r="Z28" s="96">
        <f t="shared" si="32"/>
        <v>1.1134292199319082</v>
      </c>
      <c r="AA28" s="96">
        <v>20.132716437168675</v>
      </c>
      <c r="AB28" s="96">
        <f t="shared" si="6"/>
        <v>1.2013271643716867</v>
      </c>
      <c r="AC28" s="95">
        <v>18.108537129817901</v>
      </c>
      <c r="AD28" s="96">
        <f t="shared" si="7"/>
        <v>1.181085371298179</v>
      </c>
      <c r="AE28" s="96">
        <f t="shared" si="8"/>
        <v>1.1938458508338818</v>
      </c>
      <c r="AF28" s="96">
        <f t="shared" si="33"/>
        <v>1.181085371298179</v>
      </c>
      <c r="AG28" s="96">
        <f t="shared" si="34"/>
        <v>1.2013271643716867</v>
      </c>
      <c r="AH28" s="96">
        <f>'Cálculo Pa média harmônica'!M27</f>
        <v>1.1988672881329989</v>
      </c>
      <c r="AI28" s="96">
        <f t="shared" si="9"/>
        <v>1.1521656449001481</v>
      </c>
      <c r="AJ28" s="96">
        <f t="shared" si="10"/>
        <v>1.2225721944198431</v>
      </c>
      <c r="AK28" s="96">
        <f t="shared" si="35"/>
        <v>1.1868469491980538</v>
      </c>
      <c r="AL28" s="96">
        <f t="shared" si="11"/>
        <v>1.0048782061313162</v>
      </c>
      <c r="AM28" s="96">
        <f t="shared" si="36"/>
        <v>0.98794648485185432</v>
      </c>
      <c r="AN28" s="96">
        <f t="shared" si="12"/>
        <v>0.98997358668976243</v>
      </c>
      <c r="AO28" s="102">
        <f t="shared" si="13"/>
        <v>7.8675031693693609E-2</v>
      </c>
      <c r="AP28" s="96">
        <f t="shared" si="14"/>
        <v>0.94241113134991128</v>
      </c>
      <c r="AQ28" s="102">
        <f t="shared" si="15"/>
        <v>-1.6309090909090917E-3</v>
      </c>
      <c r="AR28" s="102">
        <f t="shared" si="37"/>
        <v>-1.3808562281289567E-3</v>
      </c>
      <c r="AS28" s="102">
        <f t="shared" si="38"/>
        <v>-1.357589455460356E-3</v>
      </c>
      <c r="AT28" s="102">
        <f t="shared" si="16"/>
        <v>-1.3603750031823067E-3</v>
      </c>
      <c r="AU28" s="102">
        <f t="shared" si="17"/>
        <v>5.2640789420661275E-3</v>
      </c>
      <c r="AV28" s="102">
        <f t="shared" si="18"/>
        <v>6.2949247783702826E-3</v>
      </c>
      <c r="AW28" s="102">
        <f t="shared" si="39"/>
        <v>-1.0308458363041551E-3</v>
      </c>
      <c r="AX28" s="102">
        <f t="shared" si="40"/>
        <v>-3.5001039182480155E-4</v>
      </c>
      <c r="AY28" s="102">
        <f t="shared" si="41"/>
        <v>-3.2674361915620092E-4</v>
      </c>
      <c r="AZ28" s="102">
        <f t="shared" si="42"/>
        <v>-3.2952916687815155E-4</v>
      </c>
      <c r="BA28" s="93">
        <f t="shared" si="43"/>
        <v>-4.4488115770642579E-3</v>
      </c>
      <c r="BB28" s="102">
        <f t="shared" si="44"/>
        <v>7.8325021301868802E-2</v>
      </c>
      <c r="BC28" s="102">
        <f t="shared" si="45"/>
        <v>7.8348288074537406E-2</v>
      </c>
      <c r="BD28" s="102">
        <f t="shared" si="46"/>
        <v>7.8345502526815464E-2</v>
      </c>
      <c r="BE28" s="96">
        <f t="shared" si="19"/>
        <v>1.1084757831280334</v>
      </c>
      <c r="BF28" s="96">
        <f t="shared" si="47"/>
        <v>1.1088050604601811</v>
      </c>
      <c r="BG28" s="96">
        <f t="shared" si="20"/>
        <v>1.1087656386746367</v>
      </c>
      <c r="BH28" s="96">
        <f t="shared" si="21"/>
        <v>521.24202545085279</v>
      </c>
      <c r="BI28" s="96">
        <f t="shared" si="22"/>
        <v>528.23726655873952</v>
      </c>
      <c r="BJ28" s="96">
        <f t="shared" si="23"/>
        <v>101.34203321419375</v>
      </c>
    </row>
    <row r="29" spans="1:62" s="89" customFormat="1" ht="12.75">
      <c r="A29" s="52">
        <v>1972</v>
      </c>
      <c r="B29" s="98">
        <v>0.12602938079178153</v>
      </c>
      <c r="C29" s="98">
        <v>8.7725380791781535E-2</v>
      </c>
      <c r="D29" s="98">
        <v>1.3575636363636363E-2</v>
      </c>
      <c r="E29" s="98">
        <v>2.5624363636363636E-2</v>
      </c>
      <c r="F29" s="98">
        <v>1.1050909090909091E-3</v>
      </c>
      <c r="G29" s="98">
        <v>9.1647272727272723E-3</v>
      </c>
      <c r="H29" s="98">
        <v>1.1165818181818181E-2</v>
      </c>
      <c r="I29" s="99">
        <f t="shared" si="2"/>
        <v>0.12803047170087245</v>
      </c>
      <c r="J29" s="120">
        <f t="shared" si="24"/>
        <v>1.3417963975861065</v>
      </c>
      <c r="K29" s="120">
        <f t="shared" si="25"/>
        <v>1.3462537977557658</v>
      </c>
      <c r="L29" s="120">
        <f t="shared" si="26"/>
        <v>1.302389673818245</v>
      </c>
      <c r="M29" s="120">
        <f t="shared" si="27"/>
        <v>1.3704200700116687</v>
      </c>
      <c r="N29" s="120">
        <f t="shared" si="28"/>
        <v>0.86853386681909117</v>
      </c>
      <c r="O29" s="120">
        <f t="shared" si="29"/>
        <v>1.5110618142574495</v>
      </c>
      <c r="P29" s="120">
        <f t="shared" si="30"/>
        <v>1.4508599508599507</v>
      </c>
      <c r="Q29" s="120">
        <f t="shared" si="30"/>
        <v>1.3398367558426125</v>
      </c>
      <c r="R29" s="95">
        <v>28.854496093308999</v>
      </c>
      <c r="S29" s="95">
        <v>26.090625793784</v>
      </c>
      <c r="T29" s="95">
        <v>2.14575757575757E-12</v>
      </c>
      <c r="U29" s="102">
        <f t="shared" si="0"/>
        <v>6.1914753586884987E-11</v>
      </c>
      <c r="V29" s="102">
        <f t="shared" si="1"/>
        <v>5.5984157953267882E-11</v>
      </c>
      <c r="W29" s="96">
        <f t="shared" si="4"/>
        <v>1.2114459988077695</v>
      </c>
      <c r="X29" s="96">
        <f t="shared" si="5"/>
        <v>1.2062651634574779</v>
      </c>
      <c r="Y29" s="97">
        <v>11.940348116250831</v>
      </c>
      <c r="Z29" s="96">
        <f t="shared" si="32"/>
        <v>1.1194034811625082</v>
      </c>
      <c r="AA29" s="96">
        <v>16.576408092242122</v>
      </c>
      <c r="AB29" s="96">
        <f t="shared" si="6"/>
        <v>1.1657640809224212</v>
      </c>
      <c r="AC29" s="95">
        <v>14.021714021714001</v>
      </c>
      <c r="AD29" s="96">
        <f t="shared" si="7"/>
        <v>1.1402171402171399</v>
      </c>
      <c r="AE29" s="96">
        <f t="shared" si="8"/>
        <v>1.1986709172930583</v>
      </c>
      <c r="AF29" s="96">
        <f t="shared" si="33"/>
        <v>1.1402171402171399</v>
      </c>
      <c r="AG29" s="96">
        <f t="shared" si="34"/>
        <v>1.1657640809224212</v>
      </c>
      <c r="AH29" s="96">
        <f>'Cálculo Pa média harmônica'!M28</f>
        <v>1.1984242817274016</v>
      </c>
      <c r="AI29" s="96">
        <f t="shared" si="9"/>
        <v>1.2114459988077695</v>
      </c>
      <c r="AJ29" s="96">
        <f t="shared" si="10"/>
        <v>1.2062651634574779</v>
      </c>
      <c r="AK29" s="96">
        <f t="shared" si="35"/>
        <v>1.2088528056681513</v>
      </c>
      <c r="AL29" s="96">
        <f t="shared" si="11"/>
        <v>1.0601952584557188</v>
      </c>
      <c r="AM29" s="96">
        <f t="shared" si="36"/>
        <v>1.0369617879388047</v>
      </c>
      <c r="AN29" s="96">
        <f t="shared" si="12"/>
        <v>1.0087018630210982</v>
      </c>
      <c r="AO29" s="102">
        <f t="shared" si="13"/>
        <v>0.10514093482504097</v>
      </c>
      <c r="AP29" s="96">
        <f t="shared" si="14"/>
        <v>1.0042949390459408</v>
      </c>
      <c r="AQ29" s="102">
        <f t="shared" si="15"/>
        <v>-2.001090909090909E-3</v>
      </c>
      <c r="AR29" s="102">
        <f t="shared" si="37"/>
        <v>-1.7550086194194788E-3</v>
      </c>
      <c r="AS29" s="102">
        <f t="shared" si="38"/>
        <v>-1.7165487784694207E-3</v>
      </c>
      <c r="AT29" s="102">
        <f t="shared" si="16"/>
        <v>-1.6697683279635728E-3</v>
      </c>
      <c r="AU29" s="102">
        <f t="shared" si="17"/>
        <v>7.5651141542806138E-3</v>
      </c>
      <c r="AV29" s="102">
        <f t="shared" si="18"/>
        <v>9.2565204733376909E-3</v>
      </c>
      <c r="AW29" s="102">
        <f t="shared" si="39"/>
        <v>-1.6914063190570771E-3</v>
      </c>
      <c r="AX29" s="102">
        <f t="shared" si="40"/>
        <v>-6.3602300362401677E-5</v>
      </c>
      <c r="AY29" s="102">
        <f t="shared" si="41"/>
        <v>-2.5142459412343587E-5</v>
      </c>
      <c r="AZ29" s="102">
        <f t="shared" si="42"/>
        <v>2.1637991093504273E-5</v>
      </c>
      <c r="BA29" s="93">
        <f t="shared" si="43"/>
        <v>-6.0492424257249221E-4</v>
      </c>
      <c r="BB29" s="102">
        <f t="shared" si="44"/>
        <v>0.10507733252467857</v>
      </c>
      <c r="BC29" s="102">
        <f t="shared" si="45"/>
        <v>0.10511579236562862</v>
      </c>
      <c r="BD29" s="102">
        <f t="shared" si="46"/>
        <v>0.10516257281613448</v>
      </c>
      <c r="BE29" s="96">
        <f t="shared" si="19"/>
        <v>1.1187263268595329</v>
      </c>
      <c r="BF29" s="96">
        <f t="shared" si="47"/>
        <v>1.1191357970617533</v>
      </c>
      <c r="BG29" s="96">
        <f t="shared" si="20"/>
        <v>1.1196338542573998</v>
      </c>
      <c r="BH29" s="96">
        <f t="shared" si="21"/>
        <v>583.48013781788131</v>
      </c>
      <c r="BI29" s="96">
        <f t="shared" si="22"/>
        <v>590.95293692757866</v>
      </c>
      <c r="BJ29" s="96">
        <f t="shared" si="23"/>
        <v>101.2807289615109</v>
      </c>
    </row>
    <row r="30" spans="1:62" s="89" customFormat="1" ht="12.75">
      <c r="A30" s="49">
        <v>1973</v>
      </c>
      <c r="B30" s="98">
        <v>0.18612154588182273</v>
      </c>
      <c r="C30" s="98">
        <v>0.12882409133636816</v>
      </c>
      <c r="D30" s="98">
        <v>1.8437818181818184E-2</v>
      </c>
      <c r="E30" s="98">
        <v>3.7910545454545454E-2</v>
      </c>
      <c r="F30" s="98">
        <v>3.1203636363636364E-3</v>
      </c>
      <c r="G30" s="98">
        <v>1.4600727272727274E-2</v>
      </c>
      <c r="H30" s="98">
        <v>1.6771999999999999E-2</v>
      </c>
      <c r="I30" s="99">
        <f t="shared" si="2"/>
        <v>0.18829281860909544</v>
      </c>
      <c r="J30" s="120">
        <f t="shared" si="24"/>
        <v>1.4768107620025683</v>
      </c>
      <c r="K30" s="120">
        <f t="shared" si="25"/>
        <v>1.4684928144357159</v>
      </c>
      <c r="L30" s="120">
        <f t="shared" si="26"/>
        <v>1.3581549835266389</v>
      </c>
      <c r="M30" s="120">
        <f t="shared" si="27"/>
        <v>1.4794726609618687</v>
      </c>
      <c r="N30" s="120">
        <f t="shared" si="28"/>
        <v>2.8236261928265876</v>
      </c>
      <c r="O30" s="120">
        <f t="shared" si="29"/>
        <v>1.5931436733722177</v>
      </c>
      <c r="P30" s="120">
        <f t="shared" si="30"/>
        <v>1.5020842832019801</v>
      </c>
      <c r="Q30" s="120">
        <f t="shared" si="30"/>
        <v>1.4706875332695688</v>
      </c>
      <c r="R30" s="95">
        <v>39.052499070799001</v>
      </c>
      <c r="S30" s="95">
        <v>31.5681298114852</v>
      </c>
      <c r="T30" s="95">
        <v>2.2133333333333298E-12</v>
      </c>
      <c r="U30" s="102">
        <f t="shared" si="0"/>
        <v>8.6436197943368323E-11</v>
      </c>
      <c r="V30" s="102">
        <f t="shared" si="1"/>
        <v>6.9870793982753794E-11</v>
      </c>
      <c r="W30" s="96">
        <f t="shared" si="4"/>
        <v>1.3960517152357295</v>
      </c>
      <c r="X30" s="96">
        <f t="shared" si="5"/>
        <v>1.2480458139796908</v>
      </c>
      <c r="Y30" s="97">
        <v>13.968721779678091</v>
      </c>
      <c r="Z30" s="96">
        <f t="shared" si="32"/>
        <v>1.1396872177967809</v>
      </c>
      <c r="AA30" s="96">
        <v>12.681607987392663</v>
      </c>
      <c r="AB30" s="96">
        <f t="shared" si="6"/>
        <v>1.1268160798739266</v>
      </c>
      <c r="AC30" s="95">
        <v>13.702666863120699</v>
      </c>
      <c r="AD30" s="96">
        <f t="shared" si="7"/>
        <v>1.1370266686312069</v>
      </c>
      <c r="AE30" s="96">
        <f t="shared" si="8"/>
        <v>1.2958035669273429</v>
      </c>
      <c r="AF30" s="96">
        <f t="shared" si="33"/>
        <v>1.1370266686312069</v>
      </c>
      <c r="AG30" s="96">
        <f t="shared" si="34"/>
        <v>1.1268160798739266</v>
      </c>
      <c r="AH30" s="96">
        <f>'Cálculo Pa média harmônica'!M29</f>
        <v>1.2842749914637941</v>
      </c>
      <c r="AI30" s="96">
        <f t="shared" si="9"/>
        <v>1.3960517152357295</v>
      </c>
      <c r="AJ30" s="96">
        <f t="shared" si="10"/>
        <v>1.2480458139796908</v>
      </c>
      <c r="AK30" s="96">
        <f t="shared" si="35"/>
        <v>1.319975946485056</v>
      </c>
      <c r="AL30" s="96">
        <f t="shared" si="11"/>
        <v>1.1609014835809348</v>
      </c>
      <c r="AM30" s="96">
        <f t="shared" si="36"/>
        <v>1.171420935555642</v>
      </c>
      <c r="AN30" s="96">
        <f t="shared" si="12"/>
        <v>1.0277985285538969</v>
      </c>
      <c r="AO30" s="102">
        <f t="shared" si="13"/>
        <v>0.14363407435523656</v>
      </c>
      <c r="AP30" s="96">
        <f t="shared" si="14"/>
        <v>1.1185901187265608</v>
      </c>
      <c r="AQ30" s="102">
        <f t="shared" si="15"/>
        <v>-2.1712727272727248E-3</v>
      </c>
      <c r="AR30" s="102">
        <f t="shared" si="37"/>
        <v>-1.9096058053647766E-3</v>
      </c>
      <c r="AS30" s="102">
        <f t="shared" si="38"/>
        <v>-1.926909604907002E-3</v>
      </c>
      <c r="AT30" s="102">
        <f t="shared" si="16"/>
        <v>-1.6906602882595621E-3</v>
      </c>
      <c r="AU30" s="102">
        <f t="shared" si="17"/>
        <v>1.0458586249623193E-2</v>
      </c>
      <c r="AV30" s="102">
        <f t="shared" si="18"/>
        <v>1.3438609233837729E-2</v>
      </c>
      <c r="AW30" s="102">
        <f t="shared" si="39"/>
        <v>-2.9800229842145368E-3</v>
      </c>
      <c r="AX30" s="102">
        <f t="shared" si="40"/>
        <v>1.0704171788497602E-3</v>
      </c>
      <c r="AY30" s="102">
        <f t="shared" si="41"/>
        <v>1.0531133793075349E-3</v>
      </c>
      <c r="AZ30" s="102">
        <f t="shared" si="42"/>
        <v>1.2893626959549747E-3</v>
      </c>
      <c r="BA30" s="93">
        <f t="shared" si="43"/>
        <v>7.45239027476446E-3</v>
      </c>
      <c r="BB30" s="102">
        <f t="shared" si="44"/>
        <v>0.14470449153408632</v>
      </c>
      <c r="BC30" s="102">
        <f t="shared" si="45"/>
        <v>0.14468718773454409</v>
      </c>
      <c r="BD30" s="102">
        <f t="shared" si="46"/>
        <v>0.14492343705119154</v>
      </c>
      <c r="BE30" s="96">
        <f t="shared" si="19"/>
        <v>1.1481806117349631</v>
      </c>
      <c r="BF30" s="96">
        <f t="shared" si="47"/>
        <v>1.1480433120082365</v>
      </c>
      <c r="BG30" s="96">
        <f t="shared" si="20"/>
        <v>1.1499178694738308</v>
      </c>
      <c r="BH30" s="96">
        <f t="shared" si="21"/>
        <v>664.98485490934343</v>
      </c>
      <c r="BI30" s="96">
        <f t="shared" si="22"/>
        <v>678.52070462808035</v>
      </c>
      <c r="BJ30" s="96">
        <f t="shared" si="23"/>
        <v>102.03551248104475</v>
      </c>
    </row>
    <row r="31" spans="1:62" s="89" customFormat="1" ht="12.75">
      <c r="A31" s="52">
        <v>1974</v>
      </c>
      <c r="B31" s="98">
        <v>0.27095860139665812</v>
      </c>
      <c r="C31" s="98">
        <v>0.19503714685120357</v>
      </c>
      <c r="D31" s="98">
        <v>2.5280363636363636E-2</v>
      </c>
      <c r="E31" s="98">
        <v>5.9191999999999995E-2</v>
      </c>
      <c r="F31" s="98">
        <v>6.681818181818182E-3</v>
      </c>
      <c r="G31" s="98">
        <v>2.0790545454545454E-2</v>
      </c>
      <c r="H31" s="98">
        <v>3.6023272727272723E-2</v>
      </c>
      <c r="I31" s="99">
        <f t="shared" si="2"/>
        <v>0.2861913286693854</v>
      </c>
      <c r="J31" s="120">
        <f t="shared" si="24"/>
        <v>1.4558153389113928</v>
      </c>
      <c r="K31" s="120">
        <f t="shared" si="25"/>
        <v>1.5139803807499701</v>
      </c>
      <c r="L31" s="120">
        <f t="shared" si="26"/>
        <v>1.371114704954244</v>
      </c>
      <c r="M31" s="120">
        <f t="shared" si="27"/>
        <v>1.5613597559805859</v>
      </c>
      <c r="N31" s="120">
        <f t="shared" si="28"/>
        <v>2.1413588159888124</v>
      </c>
      <c r="O31" s="120">
        <f t="shared" si="29"/>
        <v>1.4239390316796172</v>
      </c>
      <c r="P31" s="120">
        <f t="shared" si="30"/>
        <v>2.1478221277887388</v>
      </c>
      <c r="Q31" s="120">
        <f t="shared" si="30"/>
        <v>1.5199269456130018</v>
      </c>
      <c r="R31" s="95">
        <v>49.12</v>
      </c>
      <c r="S31" s="95">
        <v>47.66</v>
      </c>
      <c r="T31" s="95">
        <v>2.4484848484848499E-12</v>
      </c>
      <c r="U31" s="102">
        <f t="shared" si="0"/>
        <v>1.2026957575757583E-10</v>
      </c>
      <c r="V31" s="102">
        <f t="shared" si="1"/>
        <v>1.1669478787878794E-10</v>
      </c>
      <c r="W31" s="96">
        <f t="shared" si="4"/>
        <v>1.3914260300571599</v>
      </c>
      <c r="X31" s="96">
        <f t="shared" si="5"/>
        <v>1.670151163697835</v>
      </c>
      <c r="Y31" s="97">
        <v>8.1539386845718838</v>
      </c>
      <c r="Z31" s="96">
        <f t="shared" si="32"/>
        <v>1.0815393868457188</v>
      </c>
      <c r="AA31" s="96">
        <v>27.591716664957101</v>
      </c>
      <c r="AB31" s="96">
        <f t="shared" si="6"/>
        <v>1.275917166649571</v>
      </c>
      <c r="AC31" s="95">
        <v>33.831152002073303</v>
      </c>
      <c r="AD31" s="96">
        <f t="shared" si="7"/>
        <v>1.3383115200207329</v>
      </c>
      <c r="AE31" s="96">
        <f t="shared" si="8"/>
        <v>1.3460585500794751</v>
      </c>
      <c r="AF31" s="96">
        <f t="shared" si="33"/>
        <v>1.3383115200207329</v>
      </c>
      <c r="AG31" s="96">
        <f t="shared" si="34"/>
        <v>1.275917166649571</v>
      </c>
      <c r="AH31" s="96">
        <f>'Cálculo Pa média harmônica'!M30</f>
        <v>1.3764177783608909</v>
      </c>
      <c r="AI31" s="96">
        <f t="shared" si="9"/>
        <v>1.3914260300571599</v>
      </c>
      <c r="AJ31" s="96">
        <f t="shared" si="10"/>
        <v>1.670151163697835</v>
      </c>
      <c r="AK31" s="96">
        <f t="shared" si="35"/>
        <v>1.5244316328715513</v>
      </c>
      <c r="AL31" s="96">
        <f t="shared" si="11"/>
        <v>1.1390708441693269</v>
      </c>
      <c r="AM31" s="96">
        <f t="shared" si="36"/>
        <v>1.1947731974439642</v>
      </c>
      <c r="AN31" s="96">
        <f t="shared" si="12"/>
        <v>1.107535558489315</v>
      </c>
      <c r="AO31" s="102">
        <f t="shared" si="13"/>
        <v>0.20129778261180389</v>
      </c>
      <c r="AP31" s="96">
        <f t="shared" si="14"/>
        <v>0.83311382843720716</v>
      </c>
      <c r="AQ31" s="102">
        <f t="shared" si="15"/>
        <v>-1.5232727272727269E-2</v>
      </c>
      <c r="AR31" s="102">
        <f t="shared" si="37"/>
        <v>-1.1382048981011002E-2</v>
      </c>
      <c r="AS31" s="102">
        <f t="shared" si="38"/>
        <v>-1.1938649052529691E-2</v>
      </c>
      <c r="AT31" s="102">
        <f t="shared" si="16"/>
        <v>-1.1066935862211243E-2</v>
      </c>
      <c r="AU31" s="102">
        <f t="shared" si="17"/>
        <v>1.4941897740472323E-2</v>
      </c>
      <c r="AV31" s="102">
        <f t="shared" si="18"/>
        <v>2.156886963902992E-2</v>
      </c>
      <c r="AW31" s="102">
        <f t="shared" si="39"/>
        <v>-6.626971898557597E-3</v>
      </c>
      <c r="AX31" s="102">
        <f t="shared" si="40"/>
        <v>-4.7550770824534051E-3</v>
      </c>
      <c r="AY31" s="102">
        <f t="shared" si="41"/>
        <v>-5.3116771539720945E-3</v>
      </c>
      <c r="AZ31" s="102">
        <f t="shared" si="42"/>
        <v>-4.4399639636536464E-3</v>
      </c>
      <c r="BA31" s="93">
        <f t="shared" si="43"/>
        <v>-2.3622103635505085E-2</v>
      </c>
      <c r="BB31" s="102">
        <f t="shared" si="44"/>
        <v>0.19654270552935049</v>
      </c>
      <c r="BC31" s="102">
        <f t="shared" si="45"/>
        <v>0.19598610545783179</v>
      </c>
      <c r="BD31" s="102">
        <f t="shared" si="46"/>
        <v>0.19685781864815025</v>
      </c>
      <c r="BE31" s="96">
        <f t="shared" si="19"/>
        <v>1.0559911513637688</v>
      </c>
      <c r="BF31" s="96">
        <f t="shared" si="47"/>
        <v>1.0530006320830396</v>
      </c>
      <c r="BG31" s="96">
        <f t="shared" si="20"/>
        <v>1.0576842015547436</v>
      </c>
      <c r="BH31" s="96">
        <f t="shared" si="21"/>
        <v>719.20731224034057</v>
      </c>
      <c r="BI31" s="96">
        <f t="shared" si="22"/>
        <v>716.5118601043622</v>
      </c>
      <c r="BJ31" s="96">
        <f t="shared" si="23"/>
        <v>99.625219030715641</v>
      </c>
    </row>
    <row r="32" spans="1:62" s="89" customFormat="1" ht="12.75">
      <c r="A32" s="49">
        <v>1975</v>
      </c>
      <c r="B32" s="98">
        <v>0.38164275348455717</v>
      </c>
      <c r="C32" s="98">
        <v>0.25919511712092086</v>
      </c>
      <c r="D32" s="98">
        <v>3.8870545454545456E-2</v>
      </c>
      <c r="E32" s="98">
        <v>8.9032727272727277E-2</v>
      </c>
      <c r="F32" s="98">
        <v>9.0399999999999994E-3</v>
      </c>
      <c r="G32" s="98">
        <v>2.7546909090909094E-2</v>
      </c>
      <c r="H32" s="98">
        <v>4.2042545454545457E-2</v>
      </c>
      <c r="I32" s="99">
        <f t="shared" si="2"/>
        <v>0.39613838984819355</v>
      </c>
      <c r="J32" s="120">
        <f t="shared" si="24"/>
        <v>1.4084910075464545</v>
      </c>
      <c r="K32" s="120">
        <f t="shared" si="25"/>
        <v>1.3289525677827119</v>
      </c>
      <c r="L32" s="120">
        <f t="shared" si="26"/>
        <v>1.5375785733807052</v>
      </c>
      <c r="M32" s="120">
        <f t="shared" si="27"/>
        <v>1.50413446534544</v>
      </c>
      <c r="N32" s="120">
        <f t="shared" si="28"/>
        <v>1.3529251700680271</v>
      </c>
      <c r="O32" s="120">
        <f t="shared" si="29"/>
        <v>1.3249728897750728</v>
      </c>
      <c r="P32" s="120">
        <f t="shared" si="30"/>
        <v>1.1670939998384884</v>
      </c>
      <c r="Q32" s="120">
        <f t="shared" si="30"/>
        <v>1.3841732790787014</v>
      </c>
      <c r="R32" s="95">
        <v>50.27</v>
      </c>
      <c r="S32" s="95">
        <v>51.13</v>
      </c>
      <c r="T32" s="95">
        <v>2.9384848484848501E-12</v>
      </c>
      <c r="U32" s="102">
        <f t="shared" si="0"/>
        <v>1.4771763333333342E-10</v>
      </c>
      <c r="V32" s="102">
        <f t="shared" si="1"/>
        <v>1.502447303030304E-10</v>
      </c>
      <c r="W32" s="96">
        <f t="shared" si="4"/>
        <v>1.228221122448157</v>
      </c>
      <c r="X32" s="96">
        <f t="shared" si="5"/>
        <v>1.2875016359693041</v>
      </c>
      <c r="Y32" s="97">
        <v>5.1666490840630388</v>
      </c>
      <c r="Z32" s="96">
        <f t="shared" si="32"/>
        <v>1.0516664908406304</v>
      </c>
      <c r="AA32" s="96">
        <v>28.960548891740267</v>
      </c>
      <c r="AB32" s="96">
        <f t="shared" si="6"/>
        <v>1.2896054889174027</v>
      </c>
      <c r="AC32" s="95">
        <v>31.209605189901001</v>
      </c>
      <c r="AD32" s="96">
        <f t="shared" si="7"/>
        <v>1.3120960518990099</v>
      </c>
      <c r="AE32" s="96">
        <f t="shared" si="8"/>
        <v>1.3392943673812436</v>
      </c>
      <c r="AF32" s="96">
        <f t="shared" si="33"/>
        <v>1.3120960518990099</v>
      </c>
      <c r="AG32" s="96">
        <f t="shared" si="34"/>
        <v>1.2896054889174027</v>
      </c>
      <c r="AH32" s="96">
        <f>'Cálculo Pa média harmônica'!M31</f>
        <v>1.3420042865448811</v>
      </c>
      <c r="AI32" s="96">
        <f t="shared" si="9"/>
        <v>1.228221122448157</v>
      </c>
      <c r="AJ32" s="96">
        <f t="shared" si="10"/>
        <v>1.2875016359693041</v>
      </c>
      <c r="AK32" s="96">
        <f t="shared" si="35"/>
        <v>1.2575121090804879</v>
      </c>
      <c r="AL32" s="96">
        <f t="shared" si="11"/>
        <v>0.95839943063655886</v>
      </c>
      <c r="AM32" s="96">
        <f t="shared" si="36"/>
        <v>0.97511380021819194</v>
      </c>
      <c r="AN32" s="96">
        <f t="shared" si="12"/>
        <v>0.93704030731382648</v>
      </c>
      <c r="AO32" s="102">
        <f t="shared" si="13"/>
        <v>0.28495808149390861</v>
      </c>
      <c r="AP32" s="96">
        <f t="shared" si="14"/>
        <v>0.9539569412069</v>
      </c>
      <c r="AQ32" s="102">
        <f t="shared" si="15"/>
        <v>-1.4495636363636363E-2</v>
      </c>
      <c r="AR32" s="102">
        <f t="shared" si="37"/>
        <v>-1.1047694521035012E-2</v>
      </c>
      <c r="AS32" s="102">
        <f t="shared" si="38"/>
        <v>-1.1240364970689721E-2</v>
      </c>
      <c r="AT32" s="102">
        <f t="shared" si="16"/>
        <v>-1.0801482908044035E-2</v>
      </c>
      <c r="AU32" s="102">
        <f t="shared" si="17"/>
        <v>2.242829779380532E-2</v>
      </c>
      <c r="AV32" s="102">
        <f t="shared" si="18"/>
        <v>3.2654362744085716E-2</v>
      </c>
      <c r="AW32" s="102">
        <f t="shared" si="39"/>
        <v>-1.0226064950280396E-2</v>
      </c>
      <c r="AX32" s="102">
        <f t="shared" si="40"/>
        <v>-8.2162957075461625E-4</v>
      </c>
      <c r="AY32" s="102">
        <f t="shared" si="41"/>
        <v>-1.0143000204093245E-3</v>
      </c>
      <c r="AZ32" s="102">
        <f t="shared" si="42"/>
        <v>-5.7541795776363917E-4</v>
      </c>
      <c r="BA32" s="93">
        <f t="shared" si="43"/>
        <v>-2.8833348626126952E-3</v>
      </c>
      <c r="BB32" s="102">
        <f t="shared" si="44"/>
        <v>0.28413645192315401</v>
      </c>
      <c r="BC32" s="102">
        <f t="shared" si="45"/>
        <v>0.2839437814734993</v>
      </c>
      <c r="BD32" s="102">
        <f t="shared" si="46"/>
        <v>0.284382663536145</v>
      </c>
      <c r="BE32" s="96">
        <f t="shared" si="19"/>
        <v>1.0486341841837483</v>
      </c>
      <c r="BF32" s="96">
        <f t="shared" si="47"/>
        <v>1.0479231144902172</v>
      </c>
      <c r="BG32" s="96">
        <f t="shared" si="20"/>
        <v>1.0495428529313793</v>
      </c>
      <c r="BH32" s="96">
        <f t="shared" si="21"/>
        <v>756.36623025072049</v>
      </c>
      <c r="BI32" s="96">
        <f t="shared" si="22"/>
        <v>751.35882987851789</v>
      </c>
      <c r="BJ32" s="96">
        <f t="shared" si="23"/>
        <v>99.337966163488971</v>
      </c>
    </row>
    <row r="33" spans="1:63" s="89" customFormat="1" ht="12.75">
      <c r="A33" s="52">
        <v>1976</v>
      </c>
      <c r="B33" s="98">
        <v>0.5941683926537894</v>
      </c>
      <c r="C33" s="98">
        <v>0.40914366538106212</v>
      </c>
      <c r="D33" s="98">
        <v>6.2311272727272722E-2</v>
      </c>
      <c r="E33" s="98">
        <v>0.13320109090909091</v>
      </c>
      <c r="F33" s="98">
        <v>3.7083636363636364E-3</v>
      </c>
      <c r="G33" s="98">
        <v>4.1670181818181821E-2</v>
      </c>
      <c r="H33" s="98">
        <v>5.5866181818181822E-2</v>
      </c>
      <c r="I33" s="99">
        <f t="shared" si="2"/>
        <v>0.60836439265378939</v>
      </c>
      <c r="J33" s="120">
        <f t="shared" si="24"/>
        <v>1.556870626335191</v>
      </c>
      <c r="K33" s="120">
        <f t="shared" si="25"/>
        <v>1.5785160998622771</v>
      </c>
      <c r="L33" s="120">
        <f t="shared" si="26"/>
        <v>1.6030460081950342</v>
      </c>
      <c r="M33" s="120">
        <f t="shared" si="27"/>
        <v>1.4960913249469041</v>
      </c>
      <c r="N33" s="120">
        <f t="shared" si="28"/>
        <v>0.41021721641190673</v>
      </c>
      <c r="O33" s="120">
        <f t="shared" si="29"/>
        <v>1.5126989993927713</v>
      </c>
      <c r="P33" s="120">
        <f t="shared" si="30"/>
        <v>1.3288011278618197</v>
      </c>
      <c r="Q33" s="120">
        <f t="shared" si="30"/>
        <v>1.5357370258583729</v>
      </c>
      <c r="R33" s="95">
        <v>58.72</v>
      </c>
      <c r="S33" s="95">
        <v>53.56</v>
      </c>
      <c r="T33" s="95">
        <v>3.8587878787878797E-12</v>
      </c>
      <c r="U33" s="102">
        <f t="shared" si="0"/>
        <v>2.2658802424242429E-10</v>
      </c>
      <c r="V33" s="102">
        <f t="shared" si="1"/>
        <v>2.0667667878787884E-10</v>
      </c>
      <c r="W33" s="96">
        <f t="shared" si="4"/>
        <v>1.5339267163258381</v>
      </c>
      <c r="X33" s="96">
        <f t="shared" si="5"/>
        <v>1.3756001849185004</v>
      </c>
      <c r="Y33" s="97">
        <v>10.257129534787296</v>
      </c>
      <c r="Z33" s="96">
        <f t="shared" si="32"/>
        <v>1.102571295347873</v>
      </c>
      <c r="AA33" s="96">
        <v>41.879861316936328</v>
      </c>
      <c r="AB33" s="96">
        <f t="shared" si="6"/>
        <v>1.4187986131693633</v>
      </c>
      <c r="AC33" s="95">
        <v>44.830639805180397</v>
      </c>
      <c r="AD33" s="96">
        <f t="shared" si="7"/>
        <v>1.4483063980518041</v>
      </c>
      <c r="AE33" s="96">
        <f t="shared" si="8"/>
        <v>1.412036240109064</v>
      </c>
      <c r="AF33" s="96">
        <f t="shared" si="33"/>
        <v>1.4483063980518041</v>
      </c>
      <c r="AG33" s="96">
        <f t="shared" si="34"/>
        <v>1.4187986131693633</v>
      </c>
      <c r="AH33" s="96">
        <f>'Cálculo Pa média harmônica'!M32</f>
        <v>1.4010030672839906</v>
      </c>
      <c r="AI33" s="96">
        <f t="shared" si="9"/>
        <v>1.5339267163258381</v>
      </c>
      <c r="AJ33" s="96">
        <f t="shared" si="10"/>
        <v>1.3756001849185004</v>
      </c>
      <c r="AK33" s="96">
        <f t="shared" si="35"/>
        <v>1.4526079562735608</v>
      </c>
      <c r="AL33" s="96">
        <f t="shared" si="11"/>
        <v>1.0029700609122096</v>
      </c>
      <c r="AM33" s="96">
        <f t="shared" si="36"/>
        <v>1.0238295574793894</v>
      </c>
      <c r="AN33" s="96">
        <f t="shared" si="12"/>
        <v>1.0368342441174039</v>
      </c>
      <c r="AO33" s="102">
        <f t="shared" si="13"/>
        <v>0.42078834506959717</v>
      </c>
      <c r="AP33" s="96">
        <f t="shared" si="14"/>
        <v>1.1150963289647406</v>
      </c>
      <c r="AQ33" s="102">
        <f t="shared" si="15"/>
        <v>-1.4196E-2</v>
      </c>
      <c r="AR33" s="102">
        <f t="shared" si="37"/>
        <v>-9.8017933353714472E-3</v>
      </c>
      <c r="AS33" s="102">
        <f t="shared" si="38"/>
        <v>-1.0005648347998075E-2</v>
      </c>
      <c r="AT33" s="102">
        <f t="shared" si="16"/>
        <v>-1.0132740128485669E-2</v>
      </c>
      <c r="AU33" s="102">
        <f t="shared" si="17"/>
        <v>2.7165692711835006E-2</v>
      </c>
      <c r="AV33" s="102">
        <f t="shared" si="18"/>
        <v>4.0612223254020356E-2</v>
      </c>
      <c r="AW33" s="102">
        <f t="shared" si="39"/>
        <v>-1.344653054218535E-2</v>
      </c>
      <c r="AX33" s="102">
        <f t="shared" si="40"/>
        <v>3.6447372068139031E-3</v>
      </c>
      <c r="AY33" s="102">
        <f t="shared" si="41"/>
        <v>3.4408821941872749E-3</v>
      </c>
      <c r="AZ33" s="102">
        <f t="shared" si="42"/>
        <v>3.3137904136996809E-3</v>
      </c>
      <c r="BA33" s="93">
        <f t="shared" si="43"/>
        <v>8.6616876382616392E-3</v>
      </c>
      <c r="BB33" s="102">
        <f t="shared" si="44"/>
        <v>0.42443308227641108</v>
      </c>
      <c r="BC33" s="102">
        <f t="shared" si="45"/>
        <v>0.42422922726378443</v>
      </c>
      <c r="BD33" s="102">
        <f t="shared" si="46"/>
        <v>0.42410213548329684</v>
      </c>
      <c r="BE33" s="96">
        <f t="shared" si="19"/>
        <v>1.1121214235070898</v>
      </c>
      <c r="BF33" s="96">
        <f t="shared" si="47"/>
        <v>1.1115872721030204</v>
      </c>
      <c r="BG33" s="96">
        <f t="shared" si="20"/>
        <v>1.1112542596736552</v>
      </c>
      <c r="BH33" s="96">
        <f t="shared" si="21"/>
        <v>833.94769424492449</v>
      </c>
      <c r="BI33" s="96">
        <f t="shared" si="22"/>
        <v>835.60225144911863</v>
      </c>
      <c r="BJ33" s="96">
        <f t="shared" si="23"/>
        <v>100.19840059701733</v>
      </c>
    </row>
    <row r="34" spans="1:63" s="89" customFormat="1" ht="12.75">
      <c r="A34" s="49">
        <v>1977</v>
      </c>
      <c r="B34" s="98">
        <v>0.90653741242774433</v>
      </c>
      <c r="C34" s="98">
        <v>0.62724104879138076</v>
      </c>
      <c r="D34" s="98">
        <v>8.5452727272727277E-2</v>
      </c>
      <c r="E34" s="98">
        <v>0.19350472727272727</v>
      </c>
      <c r="F34" s="98">
        <v>6.3643636363636359E-3</v>
      </c>
      <c r="G34" s="98">
        <v>6.5681090909090911E-2</v>
      </c>
      <c r="H34" s="98">
        <v>7.1706545454545453E-2</v>
      </c>
      <c r="I34" s="99">
        <f t="shared" si="2"/>
        <v>0.91256286697319888</v>
      </c>
      <c r="J34" s="120">
        <f t="shared" si="24"/>
        <v>1.5257247333180957</v>
      </c>
      <c r="K34" s="120">
        <f t="shared" si="25"/>
        <v>1.5330581941362587</v>
      </c>
      <c r="L34" s="120">
        <f t="shared" si="26"/>
        <v>1.3713847195312685</v>
      </c>
      <c r="M34" s="120">
        <f t="shared" si="27"/>
        <v>1.4527262948979398</v>
      </c>
      <c r="N34" s="120">
        <f t="shared" si="28"/>
        <v>1.7162188664444007</v>
      </c>
      <c r="O34" s="120">
        <f t="shared" si="29"/>
        <v>1.5762132067403767</v>
      </c>
      <c r="P34" s="120">
        <f t="shared" si="30"/>
        <v>1.2835411893355551</v>
      </c>
      <c r="Q34" s="120">
        <f t="shared" si="30"/>
        <v>1.5000267569777446</v>
      </c>
      <c r="R34" s="95">
        <v>73.180000000000007</v>
      </c>
      <c r="S34" s="95">
        <v>57.2</v>
      </c>
      <c r="T34" s="95">
        <v>5.1145454545454601E-12</v>
      </c>
      <c r="U34" s="102">
        <f t="shared" si="0"/>
        <v>3.7428243636363683E-10</v>
      </c>
      <c r="V34" s="102">
        <f t="shared" si="1"/>
        <v>2.9255200000000031E-10</v>
      </c>
      <c r="W34" s="96">
        <f t="shared" si="4"/>
        <v>1.6518191445245833</v>
      </c>
      <c r="X34" s="96">
        <f t="shared" si="5"/>
        <v>1.4155056183201928</v>
      </c>
      <c r="Y34" s="97">
        <v>4.9343280697893448</v>
      </c>
      <c r="Z34" s="96">
        <f t="shared" si="32"/>
        <v>1.0493432806978935</v>
      </c>
      <c r="AA34" s="96">
        <v>43.747251051291244</v>
      </c>
      <c r="AB34" s="96">
        <f t="shared" si="6"/>
        <v>1.4374725105129125</v>
      </c>
      <c r="AC34" s="95">
        <v>43.111815958422497</v>
      </c>
      <c r="AD34" s="96">
        <f t="shared" si="7"/>
        <v>1.4311181595842251</v>
      </c>
      <c r="AE34" s="96">
        <f t="shared" si="8"/>
        <v>1.453980562303093</v>
      </c>
      <c r="AF34" s="96">
        <f t="shared" si="33"/>
        <v>1.4311181595842251</v>
      </c>
      <c r="AG34" s="96">
        <f t="shared" si="34"/>
        <v>1.4374725105129125</v>
      </c>
      <c r="AH34" s="96">
        <f>'Cálculo Pa média harmônica'!M33</f>
        <v>1.4385077115264304</v>
      </c>
      <c r="AI34" s="96">
        <f t="shared" si="9"/>
        <v>1.6518191445245833</v>
      </c>
      <c r="AJ34" s="96">
        <f t="shared" si="10"/>
        <v>1.4155056183201928</v>
      </c>
      <c r="AK34" s="96">
        <f t="shared" si="35"/>
        <v>1.5291040774006857</v>
      </c>
      <c r="AL34" s="96">
        <f t="shared" si="11"/>
        <v>1.0684680836171683</v>
      </c>
      <c r="AM34" s="96">
        <f t="shared" si="36"/>
        <v>1.0637449177063412</v>
      </c>
      <c r="AN34" s="96">
        <f t="shared" si="12"/>
        <v>1.0629794092505223</v>
      </c>
      <c r="AO34" s="102">
        <f t="shared" si="13"/>
        <v>0.62348661043432152</v>
      </c>
      <c r="AP34" s="96">
        <f t="shared" si="14"/>
        <v>1.1669463710676247</v>
      </c>
      <c r="AQ34" s="102">
        <f t="shared" si="15"/>
        <v>-6.0254545454545422E-3</v>
      </c>
      <c r="AR34" s="102">
        <f t="shared" si="37"/>
        <v>-4.2103124085890184E-3</v>
      </c>
      <c r="AS34" s="102">
        <f t="shared" si="38"/>
        <v>-4.1917007117614835E-3</v>
      </c>
      <c r="AT34" s="102">
        <f t="shared" si="16"/>
        <v>-4.1886842157146361E-3</v>
      </c>
      <c r="AU34" s="102">
        <f t="shared" si="17"/>
        <v>3.9762882714375399E-2</v>
      </c>
      <c r="AV34" s="102">
        <f t="shared" si="18"/>
        <v>5.0657902396488513E-2</v>
      </c>
      <c r="AW34" s="102">
        <f t="shared" si="39"/>
        <v>-1.0895019682113115E-2</v>
      </c>
      <c r="AX34" s="102">
        <f t="shared" si="40"/>
        <v>6.6847072735240964E-3</v>
      </c>
      <c r="AY34" s="102">
        <f t="shared" si="41"/>
        <v>6.7033189703516313E-3</v>
      </c>
      <c r="AZ34" s="102">
        <f t="shared" si="42"/>
        <v>6.7063354663984788E-3</v>
      </c>
      <c r="BA34" s="93">
        <f t="shared" si="43"/>
        <v>1.0721492910437197E-2</v>
      </c>
      <c r="BB34" s="102">
        <f t="shared" si="44"/>
        <v>0.63017131770784562</v>
      </c>
      <c r="BC34" s="102">
        <f t="shared" si="45"/>
        <v>0.63018992940467311</v>
      </c>
      <c r="BD34" s="102">
        <f t="shared" si="46"/>
        <v>0.63019294590071995</v>
      </c>
      <c r="BE34" s="96">
        <f t="shared" si="19"/>
        <v>1.060593807242511</v>
      </c>
      <c r="BF34" s="96">
        <f t="shared" si="47"/>
        <v>1.0606251311854495</v>
      </c>
      <c r="BG34" s="96">
        <f t="shared" si="20"/>
        <v>1.0606302080223937</v>
      </c>
      <c r="BH34" s="96">
        <f t="shared" si="21"/>
        <v>875.09740940941288</v>
      </c>
      <c r="BI34" s="96">
        <f t="shared" si="22"/>
        <v>886.23457320483465</v>
      </c>
      <c r="BJ34" s="96">
        <f t="shared" si="23"/>
        <v>101.27267703865539</v>
      </c>
    </row>
    <row r="35" spans="1:63" s="89" customFormat="1" ht="12.75">
      <c r="A35" s="52">
        <v>1978</v>
      </c>
      <c r="B35" s="98">
        <v>1.3153620530151782</v>
      </c>
      <c r="C35" s="98">
        <v>0.90073732574245102</v>
      </c>
      <c r="D35" s="98">
        <v>0.12733418181818182</v>
      </c>
      <c r="E35" s="98">
        <v>0.29286690909090912</v>
      </c>
      <c r="F35" s="98">
        <v>1.0101818181818182E-2</v>
      </c>
      <c r="G35" s="98">
        <v>8.8036727272727267E-2</v>
      </c>
      <c r="H35" s="98">
        <v>0.10371490909090909</v>
      </c>
      <c r="I35" s="99">
        <f t="shared" si="2"/>
        <v>1.3310402348333601</v>
      </c>
      <c r="J35" s="120">
        <f t="shared" si="24"/>
        <v>1.4509738208074443</v>
      </c>
      <c r="K35" s="120">
        <f t="shared" si="25"/>
        <v>1.436030577842546</v>
      </c>
      <c r="L35" s="120">
        <f t="shared" si="26"/>
        <v>1.4901125555862891</v>
      </c>
      <c r="M35" s="120">
        <f t="shared" si="27"/>
        <v>1.5134871029695307</v>
      </c>
      <c r="N35" s="120">
        <f t="shared" si="28"/>
        <v>1.5872471717518</v>
      </c>
      <c r="O35" s="120">
        <f t="shared" si="29"/>
        <v>1.3403663985206755</v>
      </c>
      <c r="P35" s="120">
        <f t="shared" si="30"/>
        <v>1.4463799424928878</v>
      </c>
      <c r="Q35" s="120">
        <f t="shared" si="30"/>
        <v>1.4585737410598052</v>
      </c>
      <c r="R35" s="95">
        <v>68.44</v>
      </c>
      <c r="S35" s="95">
        <v>61.97</v>
      </c>
      <c r="T35" s="95">
        <v>6.5345454545454496E-12</v>
      </c>
      <c r="U35" s="102">
        <f t="shared" si="0"/>
        <v>4.4722429090909053E-10</v>
      </c>
      <c r="V35" s="102">
        <f t="shared" si="1"/>
        <v>4.049457818181815E-10</v>
      </c>
      <c r="W35" s="96">
        <f t="shared" si="4"/>
        <v>1.1948845242489192</v>
      </c>
      <c r="X35" s="96">
        <f t="shared" si="5"/>
        <v>1.3841839461640359</v>
      </c>
      <c r="Y35" s="97">
        <v>4.9698976892475315</v>
      </c>
      <c r="Z35" s="96">
        <f t="shared" si="32"/>
        <v>1.0496989768924754</v>
      </c>
      <c r="AA35" s="96">
        <v>38.686718365507723</v>
      </c>
      <c r="AB35" s="96">
        <f t="shared" si="6"/>
        <v>1.3868671836550772</v>
      </c>
      <c r="AC35" s="95">
        <v>38.143366400085398</v>
      </c>
      <c r="AD35" s="96">
        <f t="shared" si="7"/>
        <v>1.381433664000854</v>
      </c>
      <c r="AE35" s="96">
        <f t="shared" si="8"/>
        <v>1.382276112245914</v>
      </c>
      <c r="AF35" s="96">
        <f t="shared" si="33"/>
        <v>1.381433664000854</v>
      </c>
      <c r="AG35" s="96">
        <f t="shared" si="34"/>
        <v>1.3868671836550772</v>
      </c>
      <c r="AH35" s="96">
        <f>'Cálculo Pa média harmônica'!M34</f>
        <v>1.3969160983308053</v>
      </c>
      <c r="AI35" s="96">
        <f t="shared" si="9"/>
        <v>1.1948845242489192</v>
      </c>
      <c r="AJ35" s="96">
        <f t="shared" si="10"/>
        <v>1.3841839461640359</v>
      </c>
      <c r="AK35" s="96">
        <f t="shared" si="35"/>
        <v>1.2860559770030253</v>
      </c>
      <c r="AL35" s="96">
        <f t="shared" si="11"/>
        <v>0.93095746145232949</v>
      </c>
      <c r="AM35" s="96">
        <f t="shared" si="36"/>
        <v>0.92731012180534489</v>
      </c>
      <c r="AN35" s="96">
        <f t="shared" si="12"/>
        <v>0.92063938452692451</v>
      </c>
      <c r="AO35" s="102">
        <f t="shared" si="13"/>
        <v>0.95159139434015527</v>
      </c>
      <c r="AP35" s="96">
        <f t="shared" si="14"/>
        <v>0.86324113753831722</v>
      </c>
      <c r="AQ35" s="102">
        <f t="shared" si="15"/>
        <v>-1.5678181818181827E-2</v>
      </c>
      <c r="AR35" s="102">
        <f t="shared" si="37"/>
        <v>-1.1349210770479772E-2</v>
      </c>
      <c r="AS35" s="102">
        <f t="shared" si="38"/>
        <v>-1.1304746411882142E-2</v>
      </c>
      <c r="AT35" s="102">
        <f t="shared" si="16"/>
        <v>-1.1223424110378502E-2</v>
      </c>
      <c r="AU35" s="102">
        <f t="shared" si="17"/>
        <v>7.3678021169506239E-2</v>
      </c>
      <c r="AV35" s="102">
        <f t="shared" si="18"/>
        <v>7.4928559443513523E-2</v>
      </c>
      <c r="AW35" s="102">
        <f t="shared" si="39"/>
        <v>-1.2505382740072846E-3</v>
      </c>
      <c r="AX35" s="102">
        <f t="shared" si="40"/>
        <v>-1.0098672496472488E-2</v>
      </c>
      <c r="AY35" s="102">
        <f t="shared" si="41"/>
        <v>-1.0054208137874858E-2</v>
      </c>
      <c r="AZ35" s="102">
        <f t="shared" si="42"/>
        <v>-9.9728858363712179E-3</v>
      </c>
      <c r="BA35" s="93">
        <f t="shared" si="43"/>
        <v>-1.0612404185806059E-2</v>
      </c>
      <c r="BB35" s="102">
        <f t="shared" si="44"/>
        <v>0.94149272184368282</v>
      </c>
      <c r="BC35" s="102">
        <f t="shared" si="45"/>
        <v>0.94153718620228044</v>
      </c>
      <c r="BD35" s="102">
        <f t="shared" si="46"/>
        <v>0.94161850850378404</v>
      </c>
      <c r="BE35" s="96">
        <f t="shared" si="19"/>
        <v>1.0385591470762654</v>
      </c>
      <c r="BF35" s="96">
        <f t="shared" si="47"/>
        <v>1.0386081956406028</v>
      </c>
      <c r="BG35" s="96">
        <f t="shared" si="20"/>
        <v>1.0386979021440397</v>
      </c>
      <c r="BH35" s="96">
        <f t="shared" si="21"/>
        <v>918.58885533831631</v>
      </c>
      <c r="BI35" s="96">
        <f t="shared" si="22"/>
        <v>920.40702245711111</v>
      </c>
      <c r="BJ35" s="96">
        <f t="shared" si="23"/>
        <v>100.19793045694259</v>
      </c>
    </row>
    <row r="36" spans="1:63" s="89" customFormat="1" ht="12.75">
      <c r="A36" s="49">
        <v>1979</v>
      </c>
      <c r="B36" s="98">
        <v>2.1677221865500833</v>
      </c>
      <c r="C36" s="98">
        <v>1.4967480047319015</v>
      </c>
      <c r="D36" s="98">
        <v>0.21461418181818182</v>
      </c>
      <c r="E36" s="98">
        <v>0.50639563636363638</v>
      </c>
      <c r="F36" s="98">
        <v>-4.8316363636363643E-3</v>
      </c>
      <c r="G36" s="98">
        <v>0.15695963636363636</v>
      </c>
      <c r="H36" s="98">
        <v>0.20216363636363638</v>
      </c>
      <c r="I36" s="99">
        <f t="shared" si="2"/>
        <v>2.2129261865500833</v>
      </c>
      <c r="J36" s="120">
        <f t="shared" si="24"/>
        <v>1.648004198981609</v>
      </c>
      <c r="K36" s="120">
        <f t="shared" si="25"/>
        <v>1.6616919960524303</v>
      </c>
      <c r="L36" s="120">
        <f t="shared" si="26"/>
        <v>1.6854404587499179</v>
      </c>
      <c r="M36" s="120">
        <f t="shared" si="27"/>
        <v>1.729098169320473</v>
      </c>
      <c r="N36" s="120">
        <f t="shared" si="28"/>
        <v>-0.47829373650107998</v>
      </c>
      <c r="O36" s="120">
        <f t="shared" si="29"/>
        <v>1.7828881334649589</v>
      </c>
      <c r="P36" s="120">
        <f t="shared" si="30"/>
        <v>1.9492244474363289</v>
      </c>
      <c r="Q36" s="120">
        <f t="shared" si="30"/>
        <v>1.6625539398717959</v>
      </c>
      <c r="R36" s="95">
        <v>75.63</v>
      </c>
      <c r="S36" s="95">
        <v>74.33</v>
      </c>
      <c r="T36" s="95">
        <v>9.7466666666666604E-12</v>
      </c>
      <c r="U36" s="102">
        <f t="shared" si="0"/>
        <v>7.3714039999999951E-10</v>
      </c>
      <c r="V36" s="102">
        <f t="shared" si="1"/>
        <v>7.2446973333333285E-10</v>
      </c>
      <c r="W36" s="96">
        <f t="shared" si="4"/>
        <v>1.648256624213289</v>
      </c>
      <c r="X36" s="96">
        <f t="shared" si="5"/>
        <v>1.7890536606666418</v>
      </c>
      <c r="Y36" s="97">
        <v>6.7595601220407247</v>
      </c>
      <c r="Z36" s="96">
        <f t="shared" si="32"/>
        <v>1.0675956012204073</v>
      </c>
      <c r="AA36" s="96">
        <v>52.703972286278209</v>
      </c>
      <c r="AB36" s="96">
        <f t="shared" si="6"/>
        <v>1.5270397228627821</v>
      </c>
      <c r="AC36" s="95">
        <v>75.932333346219806</v>
      </c>
      <c r="AD36" s="96">
        <f t="shared" si="7"/>
        <v>1.759323333462198</v>
      </c>
      <c r="AE36" s="96">
        <f t="shared" si="8"/>
        <v>1.5436596002247627</v>
      </c>
      <c r="AF36" s="96">
        <f t="shared" si="33"/>
        <v>1.759323333462198</v>
      </c>
      <c r="AG36" s="96">
        <f t="shared" si="34"/>
        <v>1.5270397228627821</v>
      </c>
      <c r="AH36" s="96">
        <f>'Cálculo Pa média harmônica'!M35</f>
        <v>1.5561550182308985</v>
      </c>
      <c r="AI36" s="96">
        <f t="shared" si="9"/>
        <v>1.648256624213289</v>
      </c>
      <c r="AJ36" s="96">
        <f t="shared" si="10"/>
        <v>1.7890536606666418</v>
      </c>
      <c r="AK36" s="96">
        <f t="shared" si="35"/>
        <v>1.7172127262709258</v>
      </c>
      <c r="AL36" s="96">
        <f t="shared" si="11"/>
        <v>0.97606431609793853</v>
      </c>
      <c r="AM36" s="96">
        <f t="shared" si="36"/>
        <v>1.12453703761656</v>
      </c>
      <c r="AN36" s="96">
        <f t="shared" si="12"/>
        <v>1.1034972134223004</v>
      </c>
      <c r="AO36" s="102">
        <f t="shared" si="13"/>
        <v>1.4042747418112482</v>
      </c>
      <c r="AP36" s="96">
        <f t="shared" si="14"/>
        <v>0.92130083096507642</v>
      </c>
      <c r="AQ36" s="102">
        <f t="shared" si="15"/>
        <v>-4.5204000000000022E-2</v>
      </c>
      <c r="AR36" s="102">
        <f t="shared" si="37"/>
        <v>-2.5693969459861826E-2</v>
      </c>
      <c r="AS36" s="102">
        <f t="shared" si="38"/>
        <v>-2.960237335231521E-2</v>
      </c>
      <c r="AT36" s="102">
        <f t="shared" si="16"/>
        <v>-2.9048519890640331E-2</v>
      </c>
      <c r="AU36" s="102">
        <f t="shared" si="17"/>
        <v>9.5227669076441909E-2</v>
      </c>
      <c r="AV36" s="102">
        <f t="shared" si="18"/>
        <v>0.11300032011801459</v>
      </c>
      <c r="AW36" s="102">
        <f t="shared" si="39"/>
        <v>-1.7772651041572676E-2</v>
      </c>
      <c r="AX36" s="102">
        <f t="shared" si="40"/>
        <v>-7.92131841828915E-3</v>
      </c>
      <c r="AY36" s="102">
        <f t="shared" si="41"/>
        <v>-1.1829722310742533E-2</v>
      </c>
      <c r="AZ36" s="102">
        <f t="shared" si="42"/>
        <v>-1.1275868849067654E-2</v>
      </c>
      <c r="BA36" s="93">
        <f t="shared" si="43"/>
        <v>-5.6408608532488103E-3</v>
      </c>
      <c r="BB36" s="102">
        <f t="shared" si="44"/>
        <v>1.3963534233929591</v>
      </c>
      <c r="BC36" s="102">
        <f t="shared" si="45"/>
        <v>1.3924450195005056</v>
      </c>
      <c r="BD36" s="102">
        <f t="shared" si="46"/>
        <v>1.3929988729621805</v>
      </c>
      <c r="BE36" s="96">
        <f t="shared" si="19"/>
        <v>1.0615734429863823</v>
      </c>
      <c r="BF36" s="96">
        <f t="shared" si="47"/>
        <v>1.0586020908149445</v>
      </c>
      <c r="BG36" s="96">
        <f t="shared" si="20"/>
        <v>1.0590231562245824</v>
      </c>
      <c r="BH36" s="96">
        <f t="shared" si="21"/>
        <v>980.68142128927559</v>
      </c>
      <c r="BI36" s="96">
        <f t="shared" si="22"/>
        <v>977.07965177864003</v>
      </c>
      <c r="BJ36" s="96">
        <f t="shared" si="23"/>
        <v>99.632727873451472</v>
      </c>
    </row>
    <row r="37" spans="1:63" s="89" customFormat="1" ht="12.75">
      <c r="A37" s="52">
        <v>1980</v>
      </c>
      <c r="B37" s="103">
        <v>4.5482930909090911</v>
      </c>
      <c r="C37" s="103">
        <v>3.1440309090909095</v>
      </c>
      <c r="D37" s="103">
        <v>0.41418181818181821</v>
      </c>
      <c r="E37" s="103">
        <v>1.071534909090909</v>
      </c>
      <c r="F37" s="103">
        <v>0.02</v>
      </c>
      <c r="G37" s="103">
        <v>0.40763636363636363</v>
      </c>
      <c r="H37" s="103">
        <v>0.50909090909090904</v>
      </c>
      <c r="I37" s="99">
        <f t="shared" si="2"/>
        <v>4.6497476363636361</v>
      </c>
      <c r="J37" s="120">
        <f t="shared" si="24"/>
        <v>2.0981900352035754</v>
      </c>
      <c r="K37" s="120">
        <f t="shared" si="25"/>
        <v>2.1005746452650662</v>
      </c>
      <c r="L37" s="120">
        <f t="shared" si="26"/>
        <v>1.9298902554944266</v>
      </c>
      <c r="M37" s="120">
        <f t="shared" si="27"/>
        <v>2.1160034410751778</v>
      </c>
      <c r="N37" s="120">
        <f t="shared" si="28"/>
        <v>-4.1393843606532696</v>
      </c>
      <c r="O37" s="120">
        <f t="shared" si="29"/>
        <v>2.5970776505366753</v>
      </c>
      <c r="P37" s="120">
        <f t="shared" si="30"/>
        <v>2.518212069430704</v>
      </c>
      <c r="Q37" s="120">
        <f t="shared" si="30"/>
        <v>2.1011761099960222</v>
      </c>
      <c r="R37" s="95">
        <v>81.96</v>
      </c>
      <c r="S37" s="95">
        <v>99.92</v>
      </c>
      <c r="T37" s="95">
        <v>1.9093939393939401E-11</v>
      </c>
      <c r="U37" s="102">
        <f t="shared" si="0"/>
        <v>1.5649392727272732E-9</v>
      </c>
      <c r="V37" s="102">
        <f t="shared" si="1"/>
        <v>1.907866424242425E-9</v>
      </c>
      <c r="W37" s="96">
        <f t="shared" si="4"/>
        <v>2.1229867101671194</v>
      </c>
      <c r="X37" s="96">
        <f t="shared" si="5"/>
        <v>2.6334660186067489</v>
      </c>
      <c r="Y37" s="97">
        <v>9.1999999999999993</v>
      </c>
      <c r="Z37" s="96">
        <f t="shared" si="32"/>
        <v>1.0920000000000001</v>
      </c>
      <c r="AA37" s="96">
        <v>82.813489288772459</v>
      </c>
      <c r="AB37" s="96">
        <f t="shared" si="6"/>
        <v>1.8281348928877246</v>
      </c>
      <c r="AC37" s="95">
        <v>86.353256998247602</v>
      </c>
      <c r="AD37" s="96">
        <f t="shared" si="7"/>
        <v>1.8635325699824761</v>
      </c>
      <c r="AE37" s="96">
        <f t="shared" si="8"/>
        <v>1.9214194461571201</v>
      </c>
      <c r="AF37" s="96">
        <f t="shared" si="33"/>
        <v>1.8635325699824761</v>
      </c>
      <c r="AG37" s="96">
        <f t="shared" si="34"/>
        <v>1.8281348928877246</v>
      </c>
      <c r="AH37" s="96">
        <f>'Cálculo Pa média harmônica'!M36</f>
        <v>1.9631963570745665</v>
      </c>
      <c r="AI37" s="96">
        <f t="shared" si="9"/>
        <v>2.1229867101671194</v>
      </c>
      <c r="AJ37" s="96">
        <f t="shared" si="10"/>
        <v>2.6334660186067489</v>
      </c>
      <c r="AK37" s="96">
        <f t="shared" si="35"/>
        <v>2.3644900843900452</v>
      </c>
      <c r="AL37" s="96">
        <f t="shared" si="11"/>
        <v>1.2688214429288349</v>
      </c>
      <c r="AM37" s="96">
        <f t="shared" si="36"/>
        <v>1.2933892863097718</v>
      </c>
      <c r="AN37" s="96">
        <f t="shared" si="12"/>
        <v>1.2044083496128026</v>
      </c>
      <c r="AO37" s="102">
        <f t="shared" si="13"/>
        <v>2.3671526277126915</v>
      </c>
      <c r="AP37" s="96">
        <f t="shared" si="14"/>
        <v>0.80615686519862451</v>
      </c>
      <c r="AQ37" s="102">
        <f t="shared" si="15"/>
        <v>-0.10145454545454541</v>
      </c>
      <c r="AR37" s="102">
        <f t="shared" si="37"/>
        <v>-5.4442056494617343E-2</v>
      </c>
      <c r="AS37" s="102">
        <f t="shared" si="38"/>
        <v>-5.5496203179125181E-2</v>
      </c>
      <c r="AT37" s="102">
        <f t="shared" si="16"/>
        <v>-5.1678246594613023E-2</v>
      </c>
      <c r="AU37" s="102">
        <f t="shared" si="17"/>
        <v>0.19201079388964942</v>
      </c>
      <c r="AV37" s="102">
        <f t="shared" si="18"/>
        <v>0.19331592110698534</v>
      </c>
      <c r="AW37" s="102">
        <f t="shared" si="39"/>
        <v>-1.3051272173359163E-3</v>
      </c>
      <c r="AX37" s="102">
        <f t="shared" si="40"/>
        <v>-5.3136929277281426E-2</v>
      </c>
      <c r="AY37" s="102">
        <f t="shared" si="41"/>
        <v>-5.4191075961789265E-2</v>
      </c>
      <c r="AZ37" s="102">
        <f t="shared" si="42"/>
        <v>-5.0373119377277106E-2</v>
      </c>
      <c r="BA37" s="93">
        <f t="shared" si="43"/>
        <v>-2.2447614342732958E-2</v>
      </c>
      <c r="BB37" s="102">
        <f t="shared" si="44"/>
        <v>2.3140156984354099</v>
      </c>
      <c r="BC37" s="102">
        <f t="shared" si="45"/>
        <v>2.3129615517509023</v>
      </c>
      <c r="BD37" s="102">
        <f t="shared" si="46"/>
        <v>2.3167795083354146</v>
      </c>
      <c r="BE37" s="96">
        <f t="shared" si="19"/>
        <v>1.0674872051377358</v>
      </c>
      <c r="BF37" s="96">
        <f t="shared" si="47"/>
        <v>1.0670009128023765</v>
      </c>
      <c r="BG37" s="96">
        <f t="shared" si="20"/>
        <v>1.0687621885821794</v>
      </c>
      <c r="BH37" s="96">
        <f t="shared" si="21"/>
        <v>1070.9041120478889</v>
      </c>
      <c r="BI37" s="96">
        <f t="shared" si="22"/>
        <v>1043.0200266741326</v>
      </c>
      <c r="BJ37" s="96">
        <f t="shared" si="23"/>
        <v>97.396210822233783</v>
      </c>
    </row>
    <row r="38" spans="1:63" s="89" customFormat="1" ht="12.75">
      <c r="A38" s="49">
        <v>1981</v>
      </c>
      <c r="B38" s="103">
        <v>8.7330138181818189</v>
      </c>
      <c r="C38" s="103">
        <v>5.7995592727272731</v>
      </c>
      <c r="D38" s="103">
        <v>0.83127272727272727</v>
      </c>
      <c r="E38" s="103">
        <v>2.1229090909090909</v>
      </c>
      <c r="F38" s="103">
        <v>1.3090909090909091E-2</v>
      </c>
      <c r="G38" s="103">
        <v>0.84036363636363631</v>
      </c>
      <c r="H38" s="103">
        <v>0.87418181818181817</v>
      </c>
      <c r="I38" s="99">
        <f t="shared" si="2"/>
        <v>8.7668320000000008</v>
      </c>
      <c r="J38" s="120">
        <f t="shared" si="24"/>
        <v>1.9200639984342578</v>
      </c>
      <c r="K38" s="120">
        <f t="shared" si="25"/>
        <v>1.8446253998196871</v>
      </c>
      <c r="L38" s="120">
        <f t="shared" si="26"/>
        <v>2.0070237050043898</v>
      </c>
      <c r="M38" s="120">
        <f t="shared" si="27"/>
        <v>1.9811851885536502</v>
      </c>
      <c r="N38" s="120">
        <f t="shared" si="28"/>
        <v>0.65454545454545454</v>
      </c>
      <c r="O38" s="120">
        <f t="shared" si="29"/>
        <v>2.0615521855486172</v>
      </c>
      <c r="P38" s="120">
        <f t="shared" si="30"/>
        <v>1.7171428571428573</v>
      </c>
      <c r="Q38" s="120">
        <f t="shared" si="30"/>
        <v>1.8854425413195448</v>
      </c>
      <c r="R38" s="95">
        <v>78.98</v>
      </c>
      <c r="S38" s="95">
        <v>109.28</v>
      </c>
      <c r="T38" s="95">
        <v>3.3695454545454603E-11</v>
      </c>
      <c r="U38" s="102">
        <f t="shared" si="0"/>
        <v>2.6612670000000047E-9</v>
      </c>
      <c r="V38" s="102">
        <f t="shared" si="1"/>
        <v>3.6822392727272792E-9</v>
      </c>
      <c r="W38" s="96">
        <f t="shared" si="4"/>
        <v>1.7005560831521107</v>
      </c>
      <c r="X38" s="96">
        <f t="shared" si="5"/>
        <v>1.9300299150604432</v>
      </c>
      <c r="Y38" s="97">
        <v>-4.25</v>
      </c>
      <c r="Z38" s="96">
        <f t="shared" si="32"/>
        <v>0.95750000000000002</v>
      </c>
      <c r="AA38" s="96">
        <v>105.58491650107831</v>
      </c>
      <c r="AB38" s="96">
        <f t="shared" si="6"/>
        <v>2.0558491650107831</v>
      </c>
      <c r="AC38" s="95">
        <v>100.58918497715899</v>
      </c>
      <c r="AD38" s="96">
        <f t="shared" si="7"/>
        <v>2.0058918497715901</v>
      </c>
      <c r="AE38" s="96">
        <f t="shared" si="8"/>
        <v>2.0052887712107133</v>
      </c>
      <c r="AF38" s="96">
        <f t="shared" si="33"/>
        <v>2.0058918497715901</v>
      </c>
      <c r="AG38" s="96">
        <f t="shared" si="34"/>
        <v>2.0558491650107831</v>
      </c>
      <c r="AH38" s="96">
        <f>'Cálculo Pa média harmônica'!M37</f>
        <v>2.0322958999019956</v>
      </c>
      <c r="AI38" s="96">
        <f t="shared" si="9"/>
        <v>1.7005560831521107</v>
      </c>
      <c r="AJ38" s="96">
        <f t="shared" si="10"/>
        <v>1.9300299150604432</v>
      </c>
      <c r="AK38" s="96">
        <f t="shared" si="35"/>
        <v>1.811663355240589</v>
      </c>
      <c r="AL38" s="96">
        <f t="shared" si="11"/>
        <v>0.90317100368441205</v>
      </c>
      <c r="AM38" s="96">
        <f t="shared" si="36"/>
        <v>0.88122386898509975</v>
      </c>
      <c r="AN38" s="96">
        <f t="shared" si="12"/>
        <v>0.89143680077687193</v>
      </c>
      <c r="AO38" s="102">
        <f t="shared" si="13"/>
        <v>4.3549906345454543</v>
      </c>
      <c r="AP38" s="96">
        <f t="shared" si="14"/>
        <v>0.88110348439798869</v>
      </c>
      <c r="AQ38" s="102">
        <f t="shared" si="15"/>
        <v>-3.3818181818181858E-2</v>
      </c>
      <c r="AR38" s="102">
        <f t="shared" si="37"/>
        <v>-1.6859424311451647E-2</v>
      </c>
      <c r="AS38" s="102">
        <f t="shared" si="38"/>
        <v>-1.6449738820213729E-2</v>
      </c>
      <c r="AT38" s="102">
        <f t="shared" si="16"/>
        <v>-1.6640382839827945E-2</v>
      </c>
      <c r="AU38" s="102">
        <f t="shared" si="17"/>
        <v>0.4941699040033764</v>
      </c>
      <c r="AV38" s="102">
        <f t="shared" si="18"/>
        <v>0.45293692670791647</v>
      </c>
      <c r="AW38" s="102">
        <f t="shared" si="39"/>
        <v>4.1232977295459938E-2</v>
      </c>
      <c r="AX38" s="102">
        <f t="shared" si="40"/>
        <v>-5.8092401606911585E-2</v>
      </c>
      <c r="AY38" s="102">
        <f t="shared" si="41"/>
        <v>-5.7682716115673667E-2</v>
      </c>
      <c r="AZ38" s="102">
        <f t="shared" si="42"/>
        <v>-5.7873360135287884E-2</v>
      </c>
      <c r="BA38" s="93">
        <f t="shared" si="43"/>
        <v>-1.3339271305453655E-2</v>
      </c>
      <c r="BB38" s="102">
        <f t="shared" si="44"/>
        <v>4.2968982329385428</v>
      </c>
      <c r="BC38" s="102">
        <f t="shared" si="45"/>
        <v>4.2973079184297802</v>
      </c>
      <c r="BD38" s="102">
        <f t="shared" si="46"/>
        <v>4.2971172744101667</v>
      </c>
      <c r="BE38" s="96">
        <f t="shared" si="19"/>
        <v>0.94472764772502804</v>
      </c>
      <c r="BF38" s="96">
        <f t="shared" si="47"/>
        <v>0.94481772228334016</v>
      </c>
      <c r="BG38" s="96">
        <f t="shared" si="20"/>
        <v>0.94477580677442219</v>
      </c>
      <c r="BH38" s="96">
        <f t="shared" si="21"/>
        <v>1025.3906872858536</v>
      </c>
      <c r="BI38" s="96">
        <f t="shared" si="22"/>
        <v>985.36985632994936</v>
      </c>
      <c r="BJ38" s="96">
        <f t="shared" si="23"/>
        <v>96.097016341952852</v>
      </c>
    </row>
    <row r="39" spans="1:63" s="89" customFormat="1" ht="12.75">
      <c r="A39" s="52">
        <v>1982</v>
      </c>
      <c r="B39" s="103">
        <v>17.702079272727271</v>
      </c>
      <c r="C39" s="103">
        <v>11.979170181818182</v>
      </c>
      <c r="D39" s="103">
        <v>1.8389090909090908</v>
      </c>
      <c r="E39" s="103">
        <v>4.0690909090909093</v>
      </c>
      <c r="F39" s="103">
        <v>-6.2909090909090915E-2</v>
      </c>
      <c r="G39" s="103">
        <v>1.3985454545454545</v>
      </c>
      <c r="H39" s="103">
        <v>1.5207272727272727</v>
      </c>
      <c r="I39" s="99">
        <f t="shared" si="2"/>
        <v>17.82426109090909</v>
      </c>
      <c r="J39" s="120">
        <f t="shared" si="24"/>
        <v>2.0270298022284337</v>
      </c>
      <c r="K39" s="120">
        <f t="shared" si="25"/>
        <v>2.0655311237443246</v>
      </c>
      <c r="L39" s="120">
        <f t="shared" si="26"/>
        <v>2.212160979877515</v>
      </c>
      <c r="M39" s="120">
        <f t="shared" si="27"/>
        <v>1.9167523124357657</v>
      </c>
      <c r="N39" s="120">
        <f t="shared" si="28"/>
        <v>-4.8055555555555562</v>
      </c>
      <c r="O39" s="120">
        <f t="shared" si="29"/>
        <v>1.6642146257031589</v>
      </c>
      <c r="P39" s="120">
        <f t="shared" si="30"/>
        <v>1.7396006655574043</v>
      </c>
      <c r="Q39" s="120">
        <f t="shared" si="30"/>
        <v>2.0331473320019238</v>
      </c>
      <c r="R39" s="95">
        <v>75.05</v>
      </c>
      <c r="S39" s="95">
        <v>106.82</v>
      </c>
      <c r="T39" s="95">
        <v>6.4953333333333299E-11</v>
      </c>
      <c r="U39" s="102">
        <f t="shared" si="0"/>
        <v>4.8747476666666641E-9</v>
      </c>
      <c r="V39" s="102">
        <f t="shared" si="1"/>
        <v>6.9383150666666621E-9</v>
      </c>
      <c r="W39" s="96">
        <f t="shared" si="4"/>
        <v>1.8317394183547369</v>
      </c>
      <c r="X39" s="96">
        <f t="shared" si="5"/>
        <v>1.8842651312900003</v>
      </c>
      <c r="Y39" s="97">
        <v>0.82999999999999829</v>
      </c>
      <c r="Z39" s="96">
        <f t="shared" si="32"/>
        <v>1.0083</v>
      </c>
      <c r="AA39" s="96">
        <v>97.99696806276981</v>
      </c>
      <c r="AB39" s="96">
        <f t="shared" si="6"/>
        <v>1.9799696806276981</v>
      </c>
      <c r="AC39" s="95">
        <v>101.81379969138101</v>
      </c>
      <c r="AD39" s="96">
        <f t="shared" si="7"/>
        <v>2.01813799691381</v>
      </c>
      <c r="AE39" s="96">
        <f t="shared" si="8"/>
        <v>2.0103439474644786</v>
      </c>
      <c r="AF39" s="96">
        <f t="shared" si="33"/>
        <v>2.01813799691381</v>
      </c>
      <c r="AG39" s="96">
        <f t="shared" si="34"/>
        <v>1.9799696806276981</v>
      </c>
      <c r="AH39" s="96">
        <f>'Cálculo Pa média harmônica'!M38</f>
        <v>2.0142552994021101</v>
      </c>
      <c r="AI39" s="96">
        <f t="shared" si="9"/>
        <v>1.8317394183547369</v>
      </c>
      <c r="AJ39" s="96">
        <f t="shared" si="10"/>
        <v>1.8842651312900003</v>
      </c>
      <c r="AK39" s="96">
        <f t="shared" si="35"/>
        <v>1.8578166528522821</v>
      </c>
      <c r="AL39" s="96">
        <f t="shared" si="11"/>
        <v>0.92055977128090571</v>
      </c>
      <c r="AM39" s="96">
        <f t="shared" si="36"/>
        <v>0.9383056069137935</v>
      </c>
      <c r="AN39" s="96">
        <f t="shared" si="12"/>
        <v>0.92233425097788568</v>
      </c>
      <c r="AO39" s="102">
        <f t="shared" si="13"/>
        <v>8.805497832872728</v>
      </c>
      <c r="AP39" s="96">
        <f t="shared" si="14"/>
        <v>0.97212403283220372</v>
      </c>
      <c r="AQ39" s="102">
        <f t="shared" si="15"/>
        <v>-0.12218181818181817</v>
      </c>
      <c r="AR39" s="102">
        <f t="shared" si="37"/>
        <v>-6.054185510042516E-2</v>
      </c>
      <c r="AS39" s="102">
        <f t="shared" si="38"/>
        <v>-6.170893391816161E-2</v>
      </c>
      <c r="AT39" s="102">
        <f t="shared" si="16"/>
        <v>-6.0658556151290906E-2</v>
      </c>
      <c r="AU39" s="102">
        <f t="shared" si="17"/>
        <v>0.76350677423409063</v>
      </c>
      <c r="AV39" s="102">
        <f t="shared" si="18"/>
        <v>0.80706650432264626</v>
      </c>
      <c r="AW39" s="102">
        <f t="shared" si="39"/>
        <v>-4.3559730088555626E-2</v>
      </c>
      <c r="AX39" s="102">
        <f t="shared" si="40"/>
        <v>-1.6982125011869534E-2</v>
      </c>
      <c r="AY39" s="102">
        <f t="shared" si="41"/>
        <v>-1.8149203829605984E-2</v>
      </c>
      <c r="AZ39" s="102">
        <f t="shared" si="42"/>
        <v>-1.709882606273528E-2</v>
      </c>
      <c r="BA39" s="93">
        <f t="shared" si="43"/>
        <v>-1.9285820443305068E-3</v>
      </c>
      <c r="BB39" s="102">
        <f t="shared" si="44"/>
        <v>8.7885157078608582</v>
      </c>
      <c r="BC39" s="102">
        <f t="shared" si="45"/>
        <v>8.7873486290431213</v>
      </c>
      <c r="BD39" s="102">
        <f t="shared" si="46"/>
        <v>8.7883990068099926</v>
      </c>
      <c r="BE39" s="96">
        <f t="shared" si="19"/>
        <v>1.0063554107247015</v>
      </c>
      <c r="BF39" s="96">
        <f t="shared" si="47"/>
        <v>1.0062217708562626</v>
      </c>
      <c r="BG39" s="96">
        <f t="shared" si="20"/>
        <v>1.0063420475200513</v>
      </c>
      <c r="BH39" s="96">
        <f t="shared" si="21"/>
        <v>1033.9014299903261</v>
      </c>
      <c r="BI39" s="96">
        <f t="shared" si="22"/>
        <v>991.63228648266625</v>
      </c>
      <c r="BJ39" s="96">
        <f t="shared" si="23"/>
        <v>95.911685361722022</v>
      </c>
    </row>
    <row r="40" spans="1:63" s="89" customFormat="1" ht="12.75">
      <c r="A40" s="49">
        <v>1983</v>
      </c>
      <c r="B40" s="103">
        <v>39.776848727272728</v>
      </c>
      <c r="C40" s="103">
        <v>27.31648509090909</v>
      </c>
      <c r="D40" s="103">
        <v>4.119272727272727</v>
      </c>
      <c r="E40" s="103">
        <v>7.9294545454545453</v>
      </c>
      <c r="F40" s="103">
        <v>-0.61745454545454548</v>
      </c>
      <c r="G40" s="103">
        <v>4.8701818181818179</v>
      </c>
      <c r="H40" s="103">
        <v>3.8410909090909091</v>
      </c>
      <c r="I40" s="99">
        <f t="shared" si="2"/>
        <v>38.747757818181817</v>
      </c>
      <c r="J40" s="120">
        <f t="shared" si="24"/>
        <v>2.2470156253652629</v>
      </c>
      <c r="K40" s="120">
        <f t="shared" si="25"/>
        <v>2.2803319993207603</v>
      </c>
      <c r="L40" s="120">
        <f t="shared" si="26"/>
        <v>2.24006327862369</v>
      </c>
      <c r="M40" s="120">
        <f t="shared" si="27"/>
        <v>1.9487042001787309</v>
      </c>
      <c r="N40" s="120">
        <f t="shared" si="28"/>
        <v>9.8150289017341041</v>
      </c>
      <c r="O40" s="120">
        <f t="shared" si="29"/>
        <v>3.4823192927717108</v>
      </c>
      <c r="P40" s="120">
        <f t="shared" si="30"/>
        <v>2.5258249641319943</v>
      </c>
      <c r="Q40" s="120">
        <f t="shared" si="30"/>
        <v>2.173877369757804</v>
      </c>
      <c r="R40" s="95">
        <v>71.31</v>
      </c>
      <c r="S40" s="95">
        <v>102.58</v>
      </c>
      <c r="T40" s="95">
        <v>2.08808181818182E-10</v>
      </c>
      <c r="U40" s="102">
        <f t="shared" si="0"/>
        <v>1.4890111445454559E-8</v>
      </c>
      <c r="V40" s="102">
        <f t="shared" si="1"/>
        <v>2.1419543290909111E-8</v>
      </c>
      <c r="W40" s="96">
        <f t="shared" si="4"/>
        <v>3.0545399400409101</v>
      </c>
      <c r="X40" s="96">
        <f t="shared" si="5"/>
        <v>3.0871390366536913</v>
      </c>
      <c r="Y40" s="97">
        <v>-2.9300000000000068</v>
      </c>
      <c r="Z40" s="96">
        <f t="shared" si="32"/>
        <v>0.9706999999999999</v>
      </c>
      <c r="AA40" s="96">
        <v>142.02205314314335</v>
      </c>
      <c r="AB40" s="96">
        <f t="shared" si="6"/>
        <v>2.4202205314314336</v>
      </c>
      <c r="AC40" s="95">
        <v>177.878674455534</v>
      </c>
      <c r="AD40" s="96">
        <f t="shared" si="7"/>
        <v>2.7787867445553402</v>
      </c>
      <c r="AE40" s="96">
        <f t="shared" si="8"/>
        <v>2.3148404505668725</v>
      </c>
      <c r="AF40" s="96">
        <f t="shared" si="33"/>
        <v>2.7787867445553402</v>
      </c>
      <c r="AG40" s="96">
        <f t="shared" si="34"/>
        <v>2.4202205314314336</v>
      </c>
      <c r="AH40" s="96">
        <f>'Cálculo Pa média harmônica'!M39</f>
        <v>2.3018619223786621</v>
      </c>
      <c r="AI40" s="96">
        <f t="shared" si="9"/>
        <v>3.0545399400409101</v>
      </c>
      <c r="AJ40" s="96">
        <f t="shared" si="10"/>
        <v>3.0871390366536913</v>
      </c>
      <c r="AK40" s="96">
        <f t="shared" si="35"/>
        <v>3.0707962302826477</v>
      </c>
      <c r="AL40" s="96">
        <f t="shared" si="11"/>
        <v>1.1050852449542812</v>
      </c>
      <c r="AM40" s="96">
        <f t="shared" si="36"/>
        <v>1.2688084372486637</v>
      </c>
      <c r="AN40" s="96">
        <f t="shared" si="12"/>
        <v>1.3340488412569058</v>
      </c>
      <c r="AO40" s="102">
        <f t="shared" si="13"/>
        <v>17.183408350036363</v>
      </c>
      <c r="AP40" s="96">
        <f t="shared" si="14"/>
        <v>0.98944035360062144</v>
      </c>
      <c r="AQ40" s="102">
        <f t="shared" si="15"/>
        <v>1.0290909090909088</v>
      </c>
      <c r="AR40" s="102">
        <f t="shared" si="37"/>
        <v>0.3703382100505821</v>
      </c>
      <c r="AS40" s="102">
        <f t="shared" si="38"/>
        <v>0.42520542889628965</v>
      </c>
      <c r="AT40" s="102">
        <f t="shared" si="16"/>
        <v>0.44706891368509322</v>
      </c>
      <c r="AU40" s="102">
        <f t="shared" si="17"/>
        <v>1.5944076403586298</v>
      </c>
      <c r="AV40" s="102">
        <f t="shared" si="18"/>
        <v>1.2442234909038838</v>
      </c>
      <c r="AW40" s="102">
        <f t="shared" si="39"/>
        <v>0.35018414945474596</v>
      </c>
      <c r="AX40" s="102">
        <f t="shared" si="40"/>
        <v>2.0154060595836132E-2</v>
      </c>
      <c r="AY40" s="102">
        <f t="shared" si="41"/>
        <v>7.5021279441543687E-2</v>
      </c>
      <c r="AZ40" s="102">
        <f t="shared" si="42"/>
        <v>9.6884764230347253E-2</v>
      </c>
      <c r="BA40" s="93">
        <f t="shared" si="43"/>
        <v>1.1728791043828905E-3</v>
      </c>
      <c r="BB40" s="102">
        <f t="shared" si="44"/>
        <v>17.203562410632198</v>
      </c>
      <c r="BC40" s="102">
        <f t="shared" si="45"/>
        <v>17.258429629477906</v>
      </c>
      <c r="BD40" s="102">
        <f t="shared" si="46"/>
        <v>17.280293114266708</v>
      </c>
      <c r="BE40" s="96">
        <f t="shared" si="19"/>
        <v>0.97183851374662444</v>
      </c>
      <c r="BF40" s="96">
        <f t="shared" si="47"/>
        <v>0.9749379925140842</v>
      </c>
      <c r="BG40" s="96">
        <f t="shared" si="20"/>
        <v>0.97617307255479369</v>
      </c>
      <c r="BH40" s="96">
        <f t="shared" si="21"/>
        <v>1003.6081180916094</v>
      </c>
      <c r="BI40" s="96">
        <f t="shared" si="22"/>
        <v>963.70644747848132</v>
      </c>
      <c r="BJ40" s="96">
        <f t="shared" si="23"/>
        <v>96.024178173348957</v>
      </c>
    </row>
    <row r="41" spans="1:63" s="89" customFormat="1" ht="12.75">
      <c r="A41" s="52">
        <v>1984</v>
      </c>
      <c r="B41" s="103">
        <v>126.50400545454546</v>
      </c>
      <c r="C41" s="103">
        <v>84.6723690909091</v>
      </c>
      <c r="D41" s="103">
        <v>11.631636363636364</v>
      </c>
      <c r="E41" s="103">
        <v>23.913818181818183</v>
      </c>
      <c r="F41" s="103">
        <v>-1.6087272727272728</v>
      </c>
      <c r="G41" s="103">
        <v>19.020363636363637</v>
      </c>
      <c r="H41" s="103">
        <v>11.125454545454545</v>
      </c>
      <c r="I41" s="99">
        <f t="shared" si="2"/>
        <v>118.60909636363637</v>
      </c>
      <c r="J41" s="120">
        <f t="shared" si="24"/>
        <v>3.180342573689324</v>
      </c>
      <c r="K41" s="120">
        <f t="shared" si="25"/>
        <v>3.0996802410383322</v>
      </c>
      <c r="L41" s="120">
        <f t="shared" si="26"/>
        <v>2.8237111581920908</v>
      </c>
      <c r="M41" s="120">
        <f t="shared" si="27"/>
        <v>3.0158213335779145</v>
      </c>
      <c r="N41" s="120">
        <f t="shared" si="28"/>
        <v>2.6054181389870434</v>
      </c>
      <c r="O41" s="120">
        <f t="shared" si="29"/>
        <v>3.9054730082879119</v>
      </c>
      <c r="P41" s="120">
        <f t="shared" si="30"/>
        <v>2.896430938180441</v>
      </c>
      <c r="Q41" s="120">
        <f t="shared" si="30"/>
        <v>3.0610570273560653</v>
      </c>
      <c r="R41" s="95">
        <v>73.739999999999995</v>
      </c>
      <c r="S41" s="95">
        <v>100.1</v>
      </c>
      <c r="T41" s="95">
        <v>6.6867151515151504E-10</v>
      </c>
      <c r="U41" s="102">
        <f t="shared" si="0"/>
        <v>4.9307837527272714E-8</v>
      </c>
      <c r="V41" s="102">
        <f t="shared" si="1"/>
        <v>6.6934018666666646E-8</v>
      </c>
      <c r="W41" s="96">
        <f t="shared" si="4"/>
        <v>3.3114485212482885</v>
      </c>
      <c r="X41" s="96">
        <f t="shared" si="5"/>
        <v>3.1249041007832696</v>
      </c>
      <c r="Y41" s="97">
        <v>5.4000000000000057</v>
      </c>
      <c r="Z41" s="96">
        <f t="shared" si="32"/>
        <v>1.054</v>
      </c>
      <c r="AA41" s="96">
        <v>196.7331073819806</v>
      </c>
      <c r="AB41" s="96">
        <f t="shared" si="6"/>
        <v>2.967331073819806</v>
      </c>
      <c r="AC41" s="95">
        <v>208.70303917594899</v>
      </c>
      <c r="AD41" s="96">
        <f t="shared" si="7"/>
        <v>3.0870303917594897</v>
      </c>
      <c r="AE41" s="96">
        <f t="shared" si="8"/>
        <v>3.0174028213371193</v>
      </c>
      <c r="AF41" s="96">
        <f t="shared" si="33"/>
        <v>3.0870303917594897</v>
      </c>
      <c r="AG41" s="96">
        <f t="shared" si="34"/>
        <v>2.967331073819806</v>
      </c>
      <c r="AH41" s="96">
        <f>'Cálculo Pa média harmônica'!M40</f>
        <v>2.9845348535381424</v>
      </c>
      <c r="AI41" s="96">
        <f t="shared" si="9"/>
        <v>3.3114485212482885</v>
      </c>
      <c r="AJ41" s="96">
        <f t="shared" si="10"/>
        <v>3.1249041007832696</v>
      </c>
      <c r="AK41" s="96">
        <f t="shared" si="35"/>
        <v>3.2168243756197619</v>
      </c>
      <c r="AL41" s="96">
        <f t="shared" si="11"/>
        <v>1.0420449323099454</v>
      </c>
      <c r="AM41" s="96">
        <f t="shared" si="36"/>
        <v>1.0840800354234779</v>
      </c>
      <c r="AN41" s="96">
        <f t="shared" si="12"/>
        <v>1.0778310636266291</v>
      </c>
      <c r="AO41" s="102">
        <f t="shared" si="13"/>
        <v>41.924798558545461</v>
      </c>
      <c r="AP41" s="96">
        <f t="shared" si="14"/>
        <v>1.059696046486118</v>
      </c>
      <c r="AQ41" s="102">
        <f t="shared" si="15"/>
        <v>7.894909090909092</v>
      </c>
      <c r="AR41" s="102">
        <f t="shared" si="37"/>
        <v>2.5574445628989402</v>
      </c>
      <c r="AS41" s="102">
        <f t="shared" si="38"/>
        <v>2.6606094481887657</v>
      </c>
      <c r="AT41" s="102">
        <f t="shared" si="16"/>
        <v>2.6452728744480032</v>
      </c>
      <c r="AU41" s="102">
        <f t="shared" si="17"/>
        <v>5.7438198161068481</v>
      </c>
      <c r="AV41" s="102">
        <f t="shared" si="18"/>
        <v>3.5602547107496534</v>
      </c>
      <c r="AW41" s="102">
        <f t="shared" si="39"/>
        <v>2.1835651053571947</v>
      </c>
      <c r="AX41" s="102">
        <f t="shared" si="40"/>
        <v>0.37387945754174545</v>
      </c>
      <c r="AY41" s="102">
        <f t="shared" si="41"/>
        <v>0.47704434283157093</v>
      </c>
      <c r="AZ41" s="102">
        <f t="shared" si="42"/>
        <v>0.46170776909080846</v>
      </c>
      <c r="BA41" s="93">
        <f t="shared" si="43"/>
        <v>8.9178593671629756E-3</v>
      </c>
      <c r="BB41" s="102">
        <f t="shared" si="44"/>
        <v>42.298678016087209</v>
      </c>
      <c r="BC41" s="102">
        <f t="shared" si="45"/>
        <v>42.40184290137703</v>
      </c>
      <c r="BD41" s="102">
        <f t="shared" si="46"/>
        <v>42.386506327636269</v>
      </c>
      <c r="BE41" s="96">
        <f t="shared" si="19"/>
        <v>1.06339942377299</v>
      </c>
      <c r="BF41" s="96">
        <f t="shared" si="47"/>
        <v>1.0659930149847314</v>
      </c>
      <c r="BG41" s="96">
        <f t="shared" si="20"/>
        <v>1.0656074496563688</v>
      </c>
      <c r="BH41" s="96">
        <f t="shared" si="21"/>
        <v>1057.8029564685564</v>
      </c>
      <c r="BI41" s="96">
        <f t="shared" si="22"/>
        <v>1024.8048809349323</v>
      </c>
      <c r="BJ41" s="96">
        <f t="shared" si="23"/>
        <v>96.880508290146281</v>
      </c>
    </row>
    <row r="42" spans="1:63" s="212" customFormat="1" ht="12.75">
      <c r="A42" s="203">
        <v>1985</v>
      </c>
      <c r="B42" s="204">
        <v>475.53404218181817</v>
      </c>
      <c r="C42" s="204">
        <v>303.03913309090905</v>
      </c>
      <c r="D42" s="204">
        <v>49.616727272727275</v>
      </c>
      <c r="E42" s="204">
        <v>85.650181818181821</v>
      </c>
      <c r="F42" s="204">
        <v>11.323636363636364</v>
      </c>
      <c r="G42" s="204">
        <v>61.574909090909088</v>
      </c>
      <c r="H42" s="204">
        <v>35.670545454545454</v>
      </c>
      <c r="I42" s="205">
        <f t="shared" si="2"/>
        <v>449.62967854545445</v>
      </c>
      <c r="J42" s="206">
        <f t="shared" si="24"/>
        <v>3.7590433636718621</v>
      </c>
      <c r="K42" s="206">
        <f t="shared" si="25"/>
        <v>3.57896131104527</v>
      </c>
      <c r="L42" s="206">
        <f t="shared" si="26"/>
        <v>4.2656704286116236</v>
      </c>
      <c r="M42" s="206">
        <f t="shared" si="27"/>
        <v>3.5816188434225933</v>
      </c>
      <c r="N42" s="206">
        <f t="shared" si="28"/>
        <v>-7.0388788426763114</v>
      </c>
      <c r="O42" s="206">
        <f t="shared" si="29"/>
        <v>3.2373150307804073</v>
      </c>
      <c r="P42" s="206">
        <f t="shared" si="30"/>
        <v>3.2062101650596504</v>
      </c>
      <c r="Q42" s="206">
        <f t="shared" si="30"/>
        <v>3.7908532509763191</v>
      </c>
      <c r="R42" s="207">
        <v>68.59</v>
      </c>
      <c r="S42" s="207">
        <v>97.09</v>
      </c>
      <c r="T42" s="207">
        <v>2.2447742424242399E-9</v>
      </c>
      <c r="U42" s="208">
        <f t="shared" si="0"/>
        <v>1.5396906528787862E-7</v>
      </c>
      <c r="V42" s="208">
        <f t="shared" si="1"/>
        <v>2.1794513119696945E-7</v>
      </c>
      <c r="W42" s="209">
        <f t="shared" si="4"/>
        <v>3.1226083521248853</v>
      </c>
      <c r="X42" s="209">
        <f t="shared" si="5"/>
        <v>3.2561190189751272</v>
      </c>
      <c r="Y42" s="210">
        <v>7.8499999999999943</v>
      </c>
      <c r="Z42" s="209">
        <f t="shared" si="32"/>
        <v>1.0785</v>
      </c>
      <c r="AA42" s="209">
        <v>226.99524789726095</v>
      </c>
      <c r="AB42" s="96">
        <f t="shared" si="6"/>
        <v>3.2699524789726095</v>
      </c>
      <c r="AC42" s="207">
        <v>248.51158027641901</v>
      </c>
      <c r="AD42" s="209">
        <f t="shared" si="7"/>
        <v>3.4851158027641902</v>
      </c>
      <c r="AE42" s="209">
        <f t="shared" si="8"/>
        <v>3.4854365912581011</v>
      </c>
      <c r="AF42" s="209">
        <f t="shared" si="33"/>
        <v>3.4851158027641902</v>
      </c>
      <c r="AG42" s="96">
        <f t="shared" si="34"/>
        <v>3.2699524789726095</v>
      </c>
      <c r="AH42" s="96">
        <f>'Cálculo Pa média harmônica'!M41</f>
        <v>3.5217995559360014</v>
      </c>
      <c r="AI42" s="209">
        <f t="shared" si="9"/>
        <v>3.1226083521248853</v>
      </c>
      <c r="AJ42" s="209">
        <f t="shared" si="10"/>
        <v>3.2561190189751272</v>
      </c>
      <c r="AK42" s="209">
        <f t="shared" si="35"/>
        <v>3.1886649940318943</v>
      </c>
      <c r="AL42" s="209">
        <f t="shared" si="11"/>
        <v>0.91493803204554391</v>
      </c>
      <c r="AM42" s="96">
        <f t="shared" si="36"/>
        <v>0.97514108065379135</v>
      </c>
      <c r="AN42" s="96">
        <f t="shared" si="12"/>
        <v>0.90540785850727701</v>
      </c>
      <c r="AO42" s="208">
        <f t="shared" si="13"/>
        <v>136.43456988272729</v>
      </c>
      <c r="AP42" s="209">
        <f t="shared" si="14"/>
        <v>0.95899699425229712</v>
      </c>
      <c r="AQ42" s="208">
        <f t="shared" si="15"/>
        <v>25.904363636363634</v>
      </c>
      <c r="AR42" s="208">
        <f t="shared" si="37"/>
        <v>7.4328559228413029</v>
      </c>
      <c r="AS42" s="102">
        <f t="shared" si="38"/>
        <v>7.9219388669839503</v>
      </c>
      <c r="AT42" s="102">
        <f t="shared" si="16"/>
        <v>7.355433841401271</v>
      </c>
      <c r="AU42" s="208">
        <f t="shared" si="17"/>
        <v>19.719062446306577</v>
      </c>
      <c r="AV42" s="208">
        <f t="shared" si="18"/>
        <v>10.954926784516882</v>
      </c>
      <c r="AW42" s="208">
        <f t="shared" si="39"/>
        <v>8.7641356617896946</v>
      </c>
      <c r="AX42" s="208">
        <f t="shared" si="40"/>
        <v>-1.3312797389483917</v>
      </c>
      <c r="AY42" s="102">
        <f t="shared" si="41"/>
        <v>-0.84219679480574428</v>
      </c>
      <c r="AZ42" s="102">
        <f t="shared" si="42"/>
        <v>-1.4087018203884236</v>
      </c>
      <c r="BA42" s="211">
        <f t="shared" si="43"/>
        <v>-9.7576423636084094E-3</v>
      </c>
      <c r="BB42" s="208">
        <f t="shared" si="44"/>
        <v>135.10329014377891</v>
      </c>
      <c r="BC42" s="102">
        <f t="shared" si="45"/>
        <v>135.59237308792154</v>
      </c>
      <c r="BD42" s="102">
        <f t="shared" si="46"/>
        <v>135.02586806233887</v>
      </c>
      <c r="BE42" s="209">
        <f t="shared" si="19"/>
        <v>1.0679763827108484</v>
      </c>
      <c r="BF42" s="96">
        <f t="shared" si="47"/>
        <v>1.0718425286276145</v>
      </c>
      <c r="BG42" s="96">
        <f t="shared" si="20"/>
        <v>1.0673643698250759</v>
      </c>
      <c r="BH42" s="209">
        <f t="shared" si="21"/>
        <v>1140.840488551338</v>
      </c>
      <c r="BI42" s="209">
        <f t="shared" si="22"/>
        <v>1094.4674097253107</v>
      </c>
      <c r="BJ42" s="209">
        <f t="shared" si="23"/>
        <v>95.935182938246456</v>
      </c>
    </row>
    <row r="43" spans="1:63" s="212" customFormat="1" ht="12.75">
      <c r="A43" s="203">
        <v>1986</v>
      </c>
      <c r="B43" s="204">
        <v>1273.6839276363637</v>
      </c>
      <c r="C43" s="204">
        <v>843.49956399999996</v>
      </c>
      <c r="D43" s="204">
        <v>142.13345454545455</v>
      </c>
      <c r="E43" s="204">
        <v>254.90909090909091</v>
      </c>
      <c r="F43" s="204">
        <v>0.35818181818181816</v>
      </c>
      <c r="G43" s="204">
        <v>117.39927272727273</v>
      </c>
      <c r="H43" s="204">
        <v>84.615636363636369</v>
      </c>
      <c r="I43" s="205">
        <f t="shared" si="2"/>
        <v>1240.9002912727271</v>
      </c>
      <c r="J43" s="206">
        <f t="shared" si="24"/>
        <v>2.6784284922957773</v>
      </c>
      <c r="K43" s="206">
        <f t="shared" si="25"/>
        <v>2.7834674531851884</v>
      </c>
      <c r="L43" s="206">
        <f t="shared" si="26"/>
        <v>2.8646277648300429</v>
      </c>
      <c r="M43" s="206">
        <f t="shared" si="27"/>
        <v>2.9761652047652607</v>
      </c>
      <c r="N43" s="206">
        <f t="shared" si="28"/>
        <v>3.1631342324983942E-2</v>
      </c>
      <c r="O43" s="206">
        <f t="shared" si="29"/>
        <v>1.9066089493359162</v>
      </c>
      <c r="P43" s="206">
        <f t="shared" si="30"/>
        <v>2.3721430464656352</v>
      </c>
      <c r="Q43" s="206">
        <f t="shared" si="30"/>
        <v>2.7598273656824026</v>
      </c>
      <c r="R43" s="207">
        <v>71.02</v>
      </c>
      <c r="S43" s="207">
        <v>79.11</v>
      </c>
      <c r="T43" s="207">
        <v>4.9399393939394003E-9</v>
      </c>
      <c r="U43" s="208">
        <f t="shared" si="0"/>
        <v>3.5083449575757618E-7</v>
      </c>
      <c r="V43" s="208">
        <f t="shared" si="1"/>
        <v>3.9079860545454594E-7</v>
      </c>
      <c r="W43" s="209">
        <f t="shared" si="4"/>
        <v>2.2786037903238219</v>
      </c>
      <c r="X43" s="209">
        <f t="shared" si="5"/>
        <v>1.7931054633258081</v>
      </c>
      <c r="Y43" s="210">
        <v>7.49</v>
      </c>
      <c r="Z43" s="209">
        <f t="shared" si="32"/>
        <v>1.0749</v>
      </c>
      <c r="AA43" s="209">
        <v>143.72614253776973</v>
      </c>
      <c r="AB43" s="96">
        <f t="shared" si="6"/>
        <v>2.4372614253776974</v>
      </c>
      <c r="AC43" s="207">
        <v>63.530480646036096</v>
      </c>
      <c r="AD43" s="209">
        <f t="shared" si="7"/>
        <v>1.6353048064603608</v>
      </c>
      <c r="AE43" s="209">
        <f t="shared" si="8"/>
        <v>2.4917931828968065</v>
      </c>
      <c r="AF43" s="209">
        <f t="shared" si="33"/>
        <v>1.6353048064603608</v>
      </c>
      <c r="AG43" s="96">
        <f t="shared" si="34"/>
        <v>2.4372614253776974</v>
      </c>
      <c r="AH43" s="96">
        <f>'Cálculo Pa média harmônica'!M42</f>
        <v>2.4484115048298509</v>
      </c>
      <c r="AI43" s="209">
        <f t="shared" si="9"/>
        <v>2.2786037903238219</v>
      </c>
      <c r="AJ43" s="209">
        <f t="shared" si="10"/>
        <v>1.7931054633258081</v>
      </c>
      <c r="AK43" s="209">
        <f t="shared" si="35"/>
        <v>2.0213304789629376</v>
      </c>
      <c r="AL43" s="209">
        <f t="shared" si="11"/>
        <v>1.2360573215326962</v>
      </c>
      <c r="AM43" s="96">
        <f t="shared" si="36"/>
        <v>0.82934495984553491</v>
      </c>
      <c r="AN43" s="96">
        <f t="shared" si="12"/>
        <v>0.82556811833940769</v>
      </c>
      <c r="AO43" s="208">
        <f t="shared" si="13"/>
        <v>511.1515419412363</v>
      </c>
      <c r="AP43" s="209">
        <f t="shared" si="14"/>
        <v>1.2707583780920078</v>
      </c>
      <c r="AQ43" s="208">
        <f t="shared" si="15"/>
        <v>32.783636363636361</v>
      </c>
      <c r="AR43" s="208">
        <f t="shared" si="37"/>
        <v>20.047416380189684</v>
      </c>
      <c r="AS43" s="102">
        <f t="shared" si="38"/>
        <v>13.451013511427462</v>
      </c>
      <c r="AT43" s="102">
        <f t="shared" si="16"/>
        <v>13.389757521954879</v>
      </c>
      <c r="AU43" s="208">
        <f t="shared" si="17"/>
        <v>51.522460037068853</v>
      </c>
      <c r="AV43" s="208">
        <f t="shared" si="18"/>
        <v>47.189436480045828</v>
      </c>
      <c r="AW43" s="208">
        <f t="shared" si="39"/>
        <v>4.3330235570230258</v>
      </c>
      <c r="AX43" s="208">
        <f t="shared" si="40"/>
        <v>15.714392823166659</v>
      </c>
      <c r="AY43" s="102">
        <f t="shared" si="41"/>
        <v>9.117989954404436</v>
      </c>
      <c r="AZ43" s="102">
        <f t="shared" si="42"/>
        <v>9.056733964931853</v>
      </c>
      <c r="BA43" s="211">
        <f t="shared" si="43"/>
        <v>3.0743119278261392E-2</v>
      </c>
      <c r="BB43" s="208">
        <f t="shared" si="44"/>
        <v>526.86593476440294</v>
      </c>
      <c r="BC43" s="102">
        <f t="shared" si="45"/>
        <v>520.26953189564074</v>
      </c>
      <c r="BD43" s="102">
        <f t="shared" si="46"/>
        <v>520.20827590616818</v>
      </c>
      <c r="BE43" s="209">
        <f t="shared" si="19"/>
        <v>1.1079457789122029</v>
      </c>
      <c r="BF43" s="96">
        <f t="shared" si="47"/>
        <v>1.0940742107727341</v>
      </c>
      <c r="BG43" s="96">
        <f t="shared" si="20"/>
        <v>1.0939453956216851</v>
      </c>
      <c r="BH43" s="209">
        <f t="shared" si="21"/>
        <v>1226.2894411438333</v>
      </c>
      <c r="BI43" s="209">
        <f t="shared" si="22"/>
        <v>1212.6105467621305</v>
      </c>
      <c r="BJ43" s="209">
        <f t="shared" si="23"/>
        <v>98.884529710298764</v>
      </c>
    </row>
    <row r="44" spans="1:63" s="212" customFormat="1" ht="12.75">
      <c r="A44" s="203">
        <v>1987</v>
      </c>
      <c r="B44" s="204">
        <v>4037.8057352727274</v>
      </c>
      <c r="C44" s="204">
        <v>2454.8373716363635</v>
      </c>
      <c r="D44" s="204">
        <v>510.27781818181819</v>
      </c>
      <c r="E44" s="204">
        <v>935.6258181818182</v>
      </c>
      <c r="F44" s="213"/>
      <c r="G44" s="204">
        <v>396.85381818181816</v>
      </c>
      <c r="H44" s="204">
        <v>259.78909090909093</v>
      </c>
      <c r="I44" s="205">
        <f t="shared" si="2"/>
        <v>3900.741008</v>
      </c>
      <c r="J44" s="206">
        <f t="shared" si="24"/>
        <v>3.170178760727457</v>
      </c>
      <c r="K44" s="206">
        <f t="shared" si="25"/>
        <v>2.9103007000918422</v>
      </c>
      <c r="L44" s="206">
        <f t="shared" si="26"/>
        <v>3.5901316816206021</v>
      </c>
      <c r="M44" s="206">
        <f t="shared" si="27"/>
        <v>3.6704293865905848</v>
      </c>
      <c r="N44" s="206">
        <f t="shared" si="28"/>
        <v>0</v>
      </c>
      <c r="O44" s="206">
        <f t="shared" si="29"/>
        <v>3.3803771434235301</v>
      </c>
      <c r="P44" s="206">
        <f t="shared" si="30"/>
        <v>3.0702255761883683</v>
      </c>
      <c r="Q44" s="206">
        <f t="shared" si="30"/>
        <v>3.1434765834402474</v>
      </c>
      <c r="R44" s="207">
        <v>71.180000000000007</v>
      </c>
      <c r="S44" s="207">
        <v>88.94</v>
      </c>
      <c r="T44" s="207">
        <v>1.41981818181818E-8</v>
      </c>
      <c r="U44" s="208">
        <f t="shared" si="0"/>
        <v>1.0106265818181805E-6</v>
      </c>
      <c r="V44" s="208">
        <f t="shared" si="1"/>
        <v>1.2627862909090892E-6</v>
      </c>
      <c r="W44" s="209">
        <f t="shared" si="4"/>
        <v>2.8806362944324477</v>
      </c>
      <c r="X44" s="209">
        <f t="shared" si="5"/>
        <v>3.2312968195992315</v>
      </c>
      <c r="Y44" s="210">
        <v>3.53</v>
      </c>
      <c r="Z44" s="209">
        <f t="shared" si="32"/>
        <v>1.0352999999999999</v>
      </c>
      <c r="AA44" s="209">
        <v>231.69570216684852</v>
      </c>
      <c r="AB44" s="96">
        <f t="shared" si="6"/>
        <v>3.3169570216684852</v>
      </c>
      <c r="AC44" s="207">
        <v>432.30256536800403</v>
      </c>
      <c r="AD44" s="209">
        <f t="shared" si="7"/>
        <v>5.3230256536800402</v>
      </c>
      <c r="AE44" s="209">
        <f t="shared" si="8"/>
        <v>3.0620870865714838</v>
      </c>
      <c r="AF44" s="209">
        <f t="shared" si="33"/>
        <v>5.3230256536800402</v>
      </c>
      <c r="AG44" s="96">
        <f t="shared" si="34"/>
        <v>3.3169570216684852</v>
      </c>
      <c r="AH44" s="96">
        <f>'Cálculo Pa média harmônica'!M43</f>
        <v>3.0926924572718568</v>
      </c>
      <c r="AI44" s="209">
        <f t="shared" si="9"/>
        <v>2.8806362944324477</v>
      </c>
      <c r="AJ44" s="209">
        <f t="shared" si="10"/>
        <v>3.2312968195992315</v>
      </c>
      <c r="AK44" s="209">
        <f t="shared" si="35"/>
        <v>3.0509327912331474</v>
      </c>
      <c r="AL44" s="209">
        <f t="shared" si="11"/>
        <v>0.57315763434728217</v>
      </c>
      <c r="AM44" s="96">
        <f t="shared" si="36"/>
        <v>0.91979871047544559</v>
      </c>
      <c r="AN44" s="96">
        <f t="shared" si="12"/>
        <v>0.98649731047763256</v>
      </c>
      <c r="AO44" s="208">
        <f t="shared" si="13"/>
        <v>1318.6449702819273</v>
      </c>
      <c r="AP44" s="209">
        <f t="shared" si="14"/>
        <v>0.891479939868144</v>
      </c>
      <c r="AQ44" s="208">
        <f t="shared" si="15"/>
        <v>137.06472727272723</v>
      </c>
      <c r="AR44" s="208">
        <f t="shared" si="37"/>
        <v>25.749401973662927</v>
      </c>
      <c r="AS44" s="102">
        <f t="shared" si="38"/>
        <v>41.322430883889282</v>
      </c>
      <c r="AT44" s="102">
        <f t="shared" si="16"/>
        <v>44.318899847427936</v>
      </c>
      <c r="AU44" s="208">
        <f t="shared" si="17"/>
        <v>137.76602723114948</v>
      </c>
      <c r="AV44" s="208">
        <f t="shared" si="18"/>
        <v>80.397780028549604</v>
      </c>
      <c r="AW44" s="208">
        <f t="shared" si="39"/>
        <v>57.368247202599875</v>
      </c>
      <c r="AX44" s="208">
        <f t="shared" si="40"/>
        <v>-31.618845228936948</v>
      </c>
      <c r="AY44" s="102">
        <f t="shared" si="41"/>
        <v>-16.045816318710592</v>
      </c>
      <c r="AZ44" s="102">
        <f t="shared" si="42"/>
        <v>-13.049347355171939</v>
      </c>
      <c r="BA44" s="211">
        <f t="shared" si="43"/>
        <v>-2.3978285240929417E-2</v>
      </c>
      <c r="BB44" s="208">
        <f t="shared" si="44"/>
        <v>1287.0261250529902</v>
      </c>
      <c r="BC44" s="102">
        <f t="shared" si="45"/>
        <v>1302.5991539632166</v>
      </c>
      <c r="BD44" s="102">
        <f t="shared" si="46"/>
        <v>1305.5956229267554</v>
      </c>
      <c r="BE44" s="209">
        <f t="shared" si="19"/>
        <v>1.0104752812900657</v>
      </c>
      <c r="BF44" s="96">
        <f t="shared" si="47"/>
        <v>1.0227020422409761</v>
      </c>
      <c r="BG44" s="96">
        <f t="shared" si="20"/>
        <v>1.0250546423629696</v>
      </c>
      <c r="BH44" s="209">
        <f t="shared" si="21"/>
        <v>1269.5774584162104</v>
      </c>
      <c r="BI44" s="209">
        <f t="shared" si="22"/>
        <v>1225.3129833347641</v>
      </c>
      <c r="BJ44" s="209">
        <f t="shared" si="23"/>
        <v>96.513448250990066</v>
      </c>
    </row>
    <row r="45" spans="1:63" s="212" customFormat="1" ht="12.75">
      <c r="A45" s="203">
        <v>1988</v>
      </c>
      <c r="B45" s="204">
        <v>29375.630254181819</v>
      </c>
      <c r="C45" s="204">
        <v>16643.516799636363</v>
      </c>
      <c r="D45" s="204">
        <v>3951.0523636363637</v>
      </c>
      <c r="E45" s="204">
        <v>7145.5745454545458</v>
      </c>
      <c r="F45" s="213"/>
      <c r="G45" s="204">
        <v>3427.3610909090908</v>
      </c>
      <c r="H45" s="204">
        <v>1791.8745454545453</v>
      </c>
      <c r="I45" s="205">
        <f t="shared" si="2"/>
        <v>27740.143708727275</v>
      </c>
      <c r="J45" s="206">
        <f t="shared" si="24"/>
        <v>7.275146993221477</v>
      </c>
      <c r="K45" s="206">
        <f t="shared" si="25"/>
        <v>6.7798857031991515</v>
      </c>
      <c r="L45" s="206">
        <f t="shared" si="26"/>
        <v>7.7429435943628571</v>
      </c>
      <c r="M45" s="206">
        <f t="shared" si="27"/>
        <v>7.6372139445022897</v>
      </c>
      <c r="N45" s="206"/>
      <c r="O45" s="206">
        <f t="shared" si="29"/>
        <v>8.6363313993336686</v>
      </c>
      <c r="P45" s="206">
        <f t="shared" si="30"/>
        <v>6.8974202849864215</v>
      </c>
      <c r="Q45" s="206">
        <f t="shared" si="30"/>
        <v>7.1115061604539305</v>
      </c>
      <c r="R45" s="207">
        <v>79.23</v>
      </c>
      <c r="S45" s="207">
        <v>91.72</v>
      </c>
      <c r="T45" s="207">
        <v>9.4938181818181795E-8</v>
      </c>
      <c r="U45" s="208">
        <f t="shared" si="0"/>
        <v>7.5219521454545438E-6</v>
      </c>
      <c r="V45" s="208">
        <f t="shared" si="1"/>
        <v>8.7077300363636344E-6</v>
      </c>
      <c r="W45" s="209">
        <f t="shared" si="4"/>
        <v>7.442859984864123</v>
      </c>
      <c r="X45" s="209">
        <f t="shared" si="5"/>
        <v>6.8956482177953289</v>
      </c>
      <c r="Y45" s="210">
        <v>-6.0000000000002274E-2</v>
      </c>
      <c r="Z45" s="209">
        <f t="shared" si="32"/>
        <v>0.99939999999999996</v>
      </c>
      <c r="AA45" s="209">
        <v>682.3789969229631</v>
      </c>
      <c r="AB45" s="96">
        <f t="shared" si="6"/>
        <v>7.8237899692296313</v>
      </c>
      <c r="AC45" s="207">
        <v>1006.41175477493</v>
      </c>
      <c r="AD45" s="209">
        <f t="shared" si="7"/>
        <v>11.0641175477493</v>
      </c>
      <c r="AE45" s="209">
        <f t="shared" si="8"/>
        <v>7.2795147020427029</v>
      </c>
      <c r="AF45" s="209">
        <f t="shared" si="33"/>
        <v>11.0641175477493</v>
      </c>
      <c r="AG45" s="96">
        <f t="shared" si="34"/>
        <v>7.8237899692296313</v>
      </c>
      <c r="AH45" s="96">
        <f>'Cálculo Pa média harmônica'!M44</f>
        <v>7.2338875217729575</v>
      </c>
      <c r="AI45" s="209">
        <f t="shared" si="9"/>
        <v>7.442859984864123</v>
      </c>
      <c r="AJ45" s="209">
        <f t="shared" si="10"/>
        <v>6.8956482177953289</v>
      </c>
      <c r="AK45" s="209">
        <f t="shared" si="35"/>
        <v>7.1640312806358164</v>
      </c>
      <c r="AL45" s="209">
        <f t="shared" si="11"/>
        <v>0.64750137096050175</v>
      </c>
      <c r="AM45" s="96">
        <f t="shared" si="36"/>
        <v>0.91567275052262453</v>
      </c>
      <c r="AN45" s="96">
        <f t="shared" si="12"/>
        <v>0.99034319500726498</v>
      </c>
      <c r="AO45" s="208">
        <f t="shared" si="13"/>
        <v>4035.3830518315635</v>
      </c>
      <c r="AP45" s="209">
        <f t="shared" si="14"/>
        <v>1.0793561025425611</v>
      </c>
      <c r="AQ45" s="208">
        <f t="shared" si="15"/>
        <v>1635.4865454545454</v>
      </c>
      <c r="AR45" s="208">
        <f t="shared" si="37"/>
        <v>147.81897773557563</v>
      </c>
      <c r="AS45" s="102">
        <f t="shared" si="38"/>
        <v>209.04019048144048</v>
      </c>
      <c r="AT45" s="102">
        <f t="shared" si="16"/>
        <v>226.08680886065301</v>
      </c>
      <c r="AU45" s="208">
        <f t="shared" si="17"/>
        <v>460.4897979914989</v>
      </c>
      <c r="AV45" s="208">
        <f t="shared" si="18"/>
        <v>259.85585239547532</v>
      </c>
      <c r="AW45" s="208">
        <f t="shared" si="39"/>
        <v>200.63394559602358</v>
      </c>
      <c r="AX45" s="208">
        <f t="shared" si="40"/>
        <v>-52.81496786044795</v>
      </c>
      <c r="AY45" s="102">
        <f t="shared" si="41"/>
        <v>8.4062448854168963</v>
      </c>
      <c r="AZ45" s="102">
        <f t="shared" si="42"/>
        <v>25.452863264629428</v>
      </c>
      <c r="BA45" s="211">
        <f t="shared" si="43"/>
        <v>-1.3087968894669491E-2</v>
      </c>
      <c r="BB45" s="208">
        <f t="shared" si="44"/>
        <v>3982.5680839711158</v>
      </c>
      <c r="BC45" s="102">
        <f t="shared" si="45"/>
        <v>4043.7892967169805</v>
      </c>
      <c r="BD45" s="102">
        <f t="shared" si="46"/>
        <v>4060.8359150961928</v>
      </c>
      <c r="BE45" s="209">
        <f t="shared" si="19"/>
        <v>0.98631988388666736</v>
      </c>
      <c r="BF45" s="96">
        <f t="shared" si="47"/>
        <v>1.0014818844284614</v>
      </c>
      <c r="BG45" s="96">
        <f t="shared" si="20"/>
        <v>1.0057036374044157</v>
      </c>
      <c r="BH45" s="209">
        <f t="shared" si="21"/>
        <v>1268.8157119411608</v>
      </c>
      <c r="BI45" s="209">
        <f t="shared" si="22"/>
        <v>1208.5505594475705</v>
      </c>
      <c r="BJ45" s="209">
        <f t="shared" si="23"/>
        <v>95.250283242363807</v>
      </c>
    </row>
    <row r="46" spans="1:63" s="89" customFormat="1" ht="12.75">
      <c r="A46" s="49">
        <v>1989</v>
      </c>
      <c r="B46" s="103">
        <v>425595.31039345457</v>
      </c>
      <c r="C46" s="103">
        <v>230559.94493890909</v>
      </c>
      <c r="D46" s="103">
        <v>65947.811636363636</v>
      </c>
      <c r="E46" s="103">
        <v>114326.46290909091</v>
      </c>
      <c r="F46" s="104"/>
      <c r="G46" s="103">
        <v>38004</v>
      </c>
      <c r="H46" s="103">
        <v>23242.909090909092</v>
      </c>
      <c r="I46" s="99">
        <f t="shared" si="2"/>
        <v>410834.21948436362</v>
      </c>
      <c r="J46" s="120">
        <f t="shared" si="24"/>
        <v>14.488040144529945</v>
      </c>
      <c r="K46" s="120">
        <f t="shared" si="25"/>
        <v>13.852838178043386</v>
      </c>
      <c r="L46" s="120">
        <f t="shared" si="26"/>
        <v>16.691201626006382</v>
      </c>
      <c r="M46" s="120">
        <f t="shared" si="27"/>
        <v>15.999617970792348</v>
      </c>
      <c r="N46" s="120"/>
      <c r="O46" s="120">
        <f t="shared" si="29"/>
        <v>11.088414378281813</v>
      </c>
      <c r="P46" s="120">
        <f t="shared" si="30"/>
        <v>12.971281471612766</v>
      </c>
      <c r="Q46" s="120">
        <f t="shared" si="30"/>
        <v>14.810097013128011</v>
      </c>
      <c r="R46" s="95">
        <v>81.069999999999993</v>
      </c>
      <c r="S46" s="95">
        <v>98.41</v>
      </c>
      <c r="T46" s="95">
        <v>1.0251515151515199E-6</v>
      </c>
      <c r="U46" s="102">
        <f t="shared" si="0"/>
        <v>8.3109033333333713E-5</v>
      </c>
      <c r="V46" s="102">
        <f t="shared" si="1"/>
        <v>1.0088516060606108E-4</v>
      </c>
      <c r="W46" s="96">
        <f t="shared" si="4"/>
        <v>11.048864939077795</v>
      </c>
      <c r="X46" s="96">
        <f t="shared" si="5"/>
        <v>11.585701461203191</v>
      </c>
      <c r="Y46" s="94">
        <v>3.16</v>
      </c>
      <c r="Z46" s="96">
        <f t="shared" si="32"/>
        <v>1.0316000000000001</v>
      </c>
      <c r="AA46" s="96">
        <v>1286.8958821448907</v>
      </c>
      <c r="AB46" s="96">
        <f t="shared" si="6"/>
        <v>13.868958821448906</v>
      </c>
      <c r="AC46" s="95">
        <v>1759.15625943143</v>
      </c>
      <c r="AD46" s="96">
        <f t="shared" si="7"/>
        <v>18.591562594314301</v>
      </c>
      <c r="AE46" s="96">
        <f t="shared" si="8"/>
        <v>14.044242094348531</v>
      </c>
      <c r="AF46" s="96">
        <f t="shared" si="33"/>
        <v>18.591562594314301</v>
      </c>
      <c r="AG46" s="96">
        <f t="shared" si="34"/>
        <v>13.868958821448906</v>
      </c>
      <c r="AH46" s="96">
        <f>'Cálculo Pa média harmônica'!M45</f>
        <v>14.230270828759314</v>
      </c>
      <c r="AI46" s="96">
        <f t="shared" si="9"/>
        <v>11.048864939077795</v>
      </c>
      <c r="AJ46" s="96">
        <f t="shared" si="10"/>
        <v>11.585701461203191</v>
      </c>
      <c r="AK46" s="96">
        <f t="shared" si="35"/>
        <v>11.314099640241389</v>
      </c>
      <c r="AL46" s="96">
        <f t="shared" si="11"/>
        <v>0.60856098473946907</v>
      </c>
      <c r="AM46" s="96">
        <f t="shared" si="36"/>
        <v>0.81578579804733975</v>
      </c>
      <c r="AN46" s="96">
        <f t="shared" si="12"/>
        <v>0.79507268529110797</v>
      </c>
      <c r="AO46" s="102">
        <f t="shared" si="13"/>
        <v>30303.900170213965</v>
      </c>
      <c r="AP46" s="96">
        <f t="shared" si="14"/>
        <v>0.95366387405000119</v>
      </c>
      <c r="AQ46" s="102">
        <f t="shared" si="15"/>
        <v>14761.090909090908</v>
      </c>
      <c r="AR46" s="102">
        <f t="shared" si="37"/>
        <v>793.9672006701129</v>
      </c>
      <c r="AS46" s="102">
        <f t="shared" si="38"/>
        <v>1064.3258155949156</v>
      </c>
      <c r="AT46" s="102">
        <f t="shared" si="16"/>
        <v>1037.3021769381091</v>
      </c>
      <c r="AU46" s="102">
        <f t="shared" si="17"/>
        <v>3439.6293383573611</v>
      </c>
      <c r="AV46" s="102">
        <f t="shared" si="18"/>
        <v>2006.1719325965855</v>
      </c>
      <c r="AW46" s="102">
        <f t="shared" si="39"/>
        <v>1433.4574057607756</v>
      </c>
      <c r="AX46" s="105">
        <f t="shared" si="40"/>
        <v>-639.4902050906627</v>
      </c>
      <c r="AY46" s="102">
        <f t="shared" si="41"/>
        <v>-369.13159016585996</v>
      </c>
      <c r="AZ46" s="102">
        <f t="shared" si="42"/>
        <v>-396.15522882266646</v>
      </c>
      <c r="BA46" s="106">
        <f t="shared" si="43"/>
        <v>-2.110257100566958E-2</v>
      </c>
      <c r="BB46" s="102">
        <f t="shared" si="44"/>
        <v>29664.409965123301</v>
      </c>
      <c r="BC46" s="102">
        <f t="shared" si="45"/>
        <v>29934.768580048105</v>
      </c>
      <c r="BD46" s="102">
        <f t="shared" si="46"/>
        <v>29907.744941391298</v>
      </c>
      <c r="BE46" s="96">
        <f t="shared" si="19"/>
        <v>1.0098305877505513</v>
      </c>
      <c r="BF46" s="96">
        <f t="shared" si="47"/>
        <v>1.0190340878145649</v>
      </c>
      <c r="BG46" s="96">
        <f t="shared" si="20"/>
        <v>1.0181141538957699</v>
      </c>
      <c r="BH46" s="96">
        <f t="shared" si="21"/>
        <v>1308.9102884385015</v>
      </c>
      <c r="BI46" s="96">
        <f t="shared" si="22"/>
        <v>1220.4313217731979</v>
      </c>
      <c r="BJ46" s="96">
        <f t="shared" si="23"/>
        <v>93.240257376931694</v>
      </c>
    </row>
    <row r="47" spans="1:63" s="111" customFormat="1">
      <c r="A47" s="121">
        <v>1990</v>
      </c>
      <c r="B47" s="122">
        <f t="shared" ref="B47:H47" si="48">B50*1000000</f>
        <v>11548794.545454547</v>
      </c>
      <c r="C47" s="122">
        <f t="shared" si="48"/>
        <v>6848723.6363636367</v>
      </c>
      <c r="D47" s="122">
        <f t="shared" si="48"/>
        <v>2227868.7272727275</v>
      </c>
      <c r="E47" s="122">
        <f t="shared" si="48"/>
        <v>2386394.9090909087</v>
      </c>
      <c r="F47" s="122">
        <f t="shared" si="48"/>
        <v>-57000</v>
      </c>
      <c r="G47" s="122">
        <f t="shared" si="48"/>
        <v>946682.18181818177</v>
      </c>
      <c r="H47" s="122">
        <f t="shared" si="48"/>
        <v>803607.27272727271</v>
      </c>
      <c r="I47" s="123">
        <f t="shared" si="2"/>
        <v>11405987.272727272</v>
      </c>
      <c r="J47" s="124">
        <f>(B47/B46)</f>
        <v>27.135624532088737</v>
      </c>
      <c r="K47" s="124">
        <f t="shared" si="25"/>
        <v>29.704741810978167</v>
      </c>
      <c r="L47" s="124">
        <f t="shared" si="26"/>
        <v>33.782299548576383</v>
      </c>
      <c r="M47" s="124">
        <f t="shared" si="27"/>
        <v>20.87351299399948</v>
      </c>
      <c r="N47" s="110"/>
      <c r="O47" s="124">
        <f t="shared" si="29"/>
        <v>24.910066882911845</v>
      </c>
      <c r="P47" s="124">
        <f t="shared" si="30"/>
        <v>34.574298319722139</v>
      </c>
      <c r="Q47" s="124">
        <f t="shared" si="30"/>
        <v>27.762992301475958</v>
      </c>
      <c r="R47" s="124">
        <v>79.3</v>
      </c>
      <c r="S47" s="124">
        <v>106.5</v>
      </c>
      <c r="T47" s="124">
        <v>2.4695E-5</v>
      </c>
      <c r="U47" s="125">
        <f t="shared" si="0"/>
        <v>1.9583134999999999E-3</v>
      </c>
      <c r="V47" s="125">
        <f t="shared" si="1"/>
        <v>2.6300174999999999E-3</v>
      </c>
      <c r="W47" s="126">
        <f t="shared" si="4"/>
        <v>23.563184667851882</v>
      </c>
      <c r="X47" s="126">
        <f t="shared" si="5"/>
        <v>26.069418774776587</v>
      </c>
      <c r="Y47" s="127">
        <v>-4.3499999999999943</v>
      </c>
      <c r="Z47" s="126">
        <f t="shared" si="32"/>
        <v>0.95650000000000002</v>
      </c>
      <c r="AA47" s="126">
        <v>2967.8264677369457</v>
      </c>
      <c r="AB47" s="96">
        <f t="shared" si="6"/>
        <v>30.678264677369455</v>
      </c>
      <c r="AC47" s="124">
        <v>1651.01</v>
      </c>
      <c r="AD47" s="96">
        <f t="shared" si="7"/>
        <v>17.510100000000001</v>
      </c>
      <c r="AE47" s="126">
        <f t="shared" si="8"/>
        <v>28.369706776883156</v>
      </c>
      <c r="AF47" s="126">
        <f>(AD47)</f>
        <v>17.510100000000001</v>
      </c>
      <c r="AG47" s="96">
        <f t="shared" si="34"/>
        <v>30.678264677369455</v>
      </c>
      <c r="AH47" s="96">
        <f>'Cálculo Pa média harmônica'!M46</f>
        <v>28.677623530558023</v>
      </c>
      <c r="AI47" s="126">
        <f t="shared" si="9"/>
        <v>23.563184667851882</v>
      </c>
      <c r="AJ47" s="126">
        <f t="shared" si="10"/>
        <v>26.069418774776587</v>
      </c>
      <c r="AK47" s="96">
        <f t="shared" si="35"/>
        <v>24.784643002747199</v>
      </c>
      <c r="AL47" s="96">
        <f t="shared" si="11"/>
        <v>1.4154483985098427</v>
      </c>
      <c r="AM47" s="96">
        <f t="shared" si="36"/>
        <v>0.80788934000658041</v>
      </c>
      <c r="AN47" s="96">
        <f t="shared" si="12"/>
        <v>0.86425023943624268</v>
      </c>
      <c r="AO47" s="125">
        <f t="shared" si="13"/>
        <v>407081.91439133929</v>
      </c>
      <c r="AP47" s="96">
        <f>(AI47/AJ47)</f>
        <v>0.90386306159807417</v>
      </c>
      <c r="AQ47" s="125">
        <f t="shared" si="15"/>
        <v>143074.90909090906</v>
      </c>
      <c r="AR47" s="125">
        <f t="shared" si="37"/>
        <v>8170.9932605130207</v>
      </c>
      <c r="AS47" s="102">
        <f t="shared" si="38"/>
        <v>4663.7223648589106</v>
      </c>
      <c r="AT47" s="102">
        <f t="shared" si="16"/>
        <v>4989.0782943870045</v>
      </c>
      <c r="AU47" s="125">
        <f t="shared" si="17"/>
        <v>40176.325703111557</v>
      </c>
      <c r="AV47" s="125">
        <f t="shared" si="18"/>
        <v>30825.668944518293</v>
      </c>
      <c r="AW47" s="125">
        <f t="shared" si="39"/>
        <v>9350.6567585932644</v>
      </c>
      <c r="AX47" s="125">
        <f>(AR47-AW47)</f>
        <v>-1179.6634980802437</v>
      </c>
      <c r="AY47" s="102">
        <f t="shared" si="41"/>
        <v>-4686.9343937343538</v>
      </c>
      <c r="AZ47" s="102">
        <f t="shared" si="42"/>
        <v>-4361.5784642062599</v>
      </c>
      <c r="BA47" s="128">
        <f t="shared" si="43"/>
        <v>-2.8978528801606252E-3</v>
      </c>
      <c r="BB47" s="125">
        <f t="shared" si="44"/>
        <v>405902.25089325907</v>
      </c>
      <c r="BC47" s="102">
        <f t="shared" si="45"/>
        <v>402394.97999760491</v>
      </c>
      <c r="BD47" s="102">
        <f t="shared" si="46"/>
        <v>402720.33592713304</v>
      </c>
      <c r="BE47" s="126">
        <f t="shared" si="19"/>
        <v>0.95372820372012646</v>
      </c>
      <c r="BF47" s="96">
        <f t="shared" si="47"/>
        <v>0.94548734483375441</v>
      </c>
      <c r="BG47" s="96">
        <f t="shared" si="20"/>
        <v>0.94625181737746578</v>
      </c>
      <c r="BH47" s="126">
        <f t="shared" si="21"/>
        <v>1251.9726908914267</v>
      </c>
      <c r="BI47" s="126">
        <f t="shared" si="22"/>
        <v>1163.9597722785315</v>
      </c>
      <c r="BJ47" s="126">
        <f>(BI47/BH47)*100</f>
        <v>92.97006082854503</v>
      </c>
      <c r="BK47" s="89"/>
    </row>
    <row r="49" spans="2:43">
      <c r="AQ49" s="131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topLeftCell="A13" workbookViewId="0">
      <selection activeCell="B30" sqref="B30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21" t="s">
        <v>25</v>
      </c>
      <c r="L1" s="17"/>
      <c r="M1" s="17"/>
      <c r="N1" s="17"/>
      <c r="O1" s="17"/>
      <c r="P1" s="17"/>
      <c r="Q1" s="17"/>
      <c r="R1" s="28" t="s">
        <v>27</v>
      </c>
      <c r="S1" s="17"/>
      <c r="T1" s="17"/>
      <c r="U1" s="17"/>
      <c r="V1" s="17"/>
      <c r="W1" s="17"/>
      <c r="X1" s="18"/>
      <c r="Y1" s="21" t="s">
        <v>28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22" t="s">
        <v>26</v>
      </c>
      <c r="L2" s="12"/>
      <c r="M2" s="12"/>
      <c r="N2" s="12"/>
      <c r="O2" s="12"/>
      <c r="P2" s="12"/>
      <c r="Q2" s="12"/>
      <c r="R2" s="22" t="s">
        <v>29</v>
      </c>
      <c r="S2" s="12"/>
      <c r="T2" s="12"/>
      <c r="U2" s="12"/>
      <c r="V2" s="12"/>
      <c r="W2" s="12"/>
      <c r="X2" s="20"/>
      <c r="Y2" s="22" t="s">
        <v>26</v>
      </c>
      <c r="Z2" s="12"/>
      <c r="AA2" s="12"/>
      <c r="AB2" s="12"/>
      <c r="AC2" s="12"/>
      <c r="AD2" s="12"/>
      <c r="AE2" s="12"/>
    </row>
    <row r="3" spans="1:31" ht="52.5" thickBot="1">
      <c r="A3" s="25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9" t="s">
        <v>24</v>
      </c>
      <c r="K3" s="16" t="s">
        <v>16</v>
      </c>
      <c r="L3" s="13" t="s">
        <v>17</v>
      </c>
      <c r="M3" s="13" t="s">
        <v>18</v>
      </c>
      <c r="N3" s="13" t="s">
        <v>19</v>
      </c>
      <c r="O3" s="13" t="s">
        <v>24</v>
      </c>
      <c r="P3" s="13" t="s">
        <v>21</v>
      </c>
      <c r="Q3" s="13" t="s">
        <v>22</v>
      </c>
      <c r="R3" s="16" t="s">
        <v>16</v>
      </c>
      <c r="S3" s="13" t="s">
        <v>17</v>
      </c>
      <c r="T3" s="13" t="s">
        <v>18</v>
      </c>
      <c r="U3" s="13" t="s">
        <v>19</v>
      </c>
      <c r="V3" s="13" t="s">
        <v>24</v>
      </c>
      <c r="W3" s="13" t="s">
        <v>21</v>
      </c>
      <c r="X3" s="13" t="s">
        <v>22</v>
      </c>
      <c r="Y3" s="16" t="s">
        <v>16</v>
      </c>
      <c r="Z3" s="13" t="s">
        <v>17</v>
      </c>
      <c r="AA3" s="13" t="s">
        <v>18</v>
      </c>
      <c r="AB3" s="13" t="s">
        <v>19</v>
      </c>
      <c r="AC3" s="13" t="s">
        <v>24</v>
      </c>
      <c r="AD3" s="13" t="s">
        <v>21</v>
      </c>
      <c r="AE3" s="13" t="s">
        <v>22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309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39" t="s">
        <v>40</v>
      </c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1"/>
      <c r="P18" s="272"/>
      <c r="Q18" s="273"/>
      <c r="R18" s="274"/>
      <c r="S18" s="337" t="s">
        <v>52</v>
      </c>
      <c r="T18" s="337"/>
      <c r="U18" s="337"/>
      <c r="V18" s="337"/>
      <c r="W18" s="337"/>
      <c r="X18" s="337"/>
      <c r="Y18" s="337"/>
      <c r="Z18" s="338"/>
      <c r="AA18" s="334" t="s">
        <v>53</v>
      </c>
      <c r="AB18" s="335"/>
      <c r="AC18" s="336"/>
    </row>
    <row r="19" spans="1:30" ht="52.5" thickBot="1">
      <c r="B19" s="176" t="s">
        <v>50</v>
      </c>
      <c r="C19" s="176" t="s">
        <v>51</v>
      </c>
      <c r="D19" s="177" t="s">
        <v>30</v>
      </c>
      <c r="E19" s="177" t="s">
        <v>31</v>
      </c>
      <c r="F19" s="177" t="s">
        <v>32</v>
      </c>
      <c r="G19" s="178" t="s">
        <v>33</v>
      </c>
      <c r="H19" s="178" t="s">
        <v>34</v>
      </c>
      <c r="I19" s="178" t="s">
        <v>37</v>
      </c>
      <c r="J19" s="319" t="s">
        <v>185</v>
      </c>
      <c r="K19" s="269" t="s">
        <v>138</v>
      </c>
      <c r="L19" s="56" t="s">
        <v>66</v>
      </c>
      <c r="M19" s="183" t="s">
        <v>93</v>
      </c>
      <c r="N19" s="182" t="s">
        <v>94</v>
      </c>
      <c r="O19" s="270" t="s">
        <v>140</v>
      </c>
      <c r="P19" s="266" t="s">
        <v>38</v>
      </c>
      <c r="Q19" s="275" t="s">
        <v>39</v>
      </c>
      <c r="R19" s="275" t="s">
        <v>90</v>
      </c>
      <c r="S19" s="129" t="s">
        <v>41</v>
      </c>
      <c r="T19" s="57" t="s">
        <v>42</v>
      </c>
      <c r="U19" s="57" t="s">
        <v>43</v>
      </c>
      <c r="V19" s="57" t="s">
        <v>44</v>
      </c>
      <c r="W19" s="54" t="s">
        <v>45</v>
      </c>
      <c r="X19" s="58" t="s">
        <v>46</v>
      </c>
      <c r="Y19" s="58" t="s">
        <v>47</v>
      </c>
      <c r="Z19" s="59" t="s">
        <v>48</v>
      </c>
      <c r="AA19" s="306" t="s">
        <v>49</v>
      </c>
      <c r="AB19" s="61" t="s">
        <v>16</v>
      </c>
      <c r="AC19" s="62" t="s">
        <v>55</v>
      </c>
      <c r="AD19" s="63" t="s">
        <v>54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197"/>
      <c r="Q20" s="198"/>
      <c r="R20" s="199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1/(G21/D21+H21/E21+I21/F21)</f>
        <v>5.1308992205187085</v>
      </c>
      <c r="K21" s="37">
        <f>'Cálculo Pa média harmônica'!M47</f>
        <v>5.1310275421683791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1.0856922812260335</v>
      </c>
      <c r="O21" s="37">
        <f>(M21/K21)</f>
        <v>1.0856651291939277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8.9659350366773333E-2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8.1468441275864195E-2</v>
      </c>
      <c r="Y21" s="60">
        <f t="shared" ref="Y21:Y30" si="31">X21/P21</f>
        <v>6.9822600285122608E-3</v>
      </c>
      <c r="Z21" s="37">
        <f t="shared" ref="Z21:Z30" si="32">(P21+X21)</f>
        <v>11.749386986730411</v>
      </c>
      <c r="AA21" s="37">
        <f t="shared" ref="AA21:AA30" si="33">(Z21/B4)</f>
        <v>1.0173691237199136</v>
      </c>
      <c r="AB21" s="47">
        <f t="shared" ref="AB21:AB30" si="34">(AB20*Q21)</f>
        <v>101.03148427769793</v>
      </c>
      <c r="AC21" s="47">
        <f>(AC20*AA21)</f>
        <v>101.73691237199137</v>
      </c>
      <c r="AD21" s="47">
        <f t="shared" ref="AD21:AD30" si="35">(AC21/AB21)*100</f>
        <v>100.69822600285123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1/(G22/D22+H22/E22+I22/F22)</f>
        <v>10.62107123210197</v>
      </c>
      <c r="K22" s="37">
        <f>'Cálculo Pa média harmônica'!M48</f>
        <v>10.621140114190567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1.0447797204470035</v>
      </c>
      <c r="O22" s="37">
        <f t="shared" ref="O22:O30" si="40">(M22/K22)</f>
        <v>1.0447729446575409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1.4985904577960358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0.38916136688694447</v>
      </c>
      <c r="Y22" s="60">
        <f t="shared" si="31"/>
        <v>6.4905340566475756E-3</v>
      </c>
      <c r="Z22" s="37">
        <f t="shared" si="32"/>
        <v>60.34745809415967</v>
      </c>
      <c r="AA22" s="37">
        <f t="shared" si="33"/>
        <v>1.0010194543040478</v>
      </c>
      <c r="AB22" s="47">
        <f t="shared" si="34"/>
        <v>100.48229748527082</v>
      </c>
      <c r="AC22" s="47">
        <f t="shared" ref="AC22:AC30" si="43">(AC21*AA22)</f>
        <v>101.84062850518953</v>
      </c>
      <c r="AD22" s="47">
        <f t="shared" si="35"/>
        <v>101.35181126816673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20.967839939882623</v>
      </c>
      <c r="K23" s="37">
        <f>'Cálculo Pa média harmônica'!M49</f>
        <v>20.967837665709581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0.90257621875796723</v>
      </c>
      <c r="O23" s="37">
        <f t="shared" si="40"/>
        <v>0.90257631665144289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9.4610517225709465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-0.20363445924722257</v>
      </c>
      <c r="Y23" s="60">
        <f t="shared" si="31"/>
        <v>-3.0279114407075197E-4</v>
      </c>
      <c r="Z23" s="37">
        <f t="shared" si="32"/>
        <v>672.32085390438908</v>
      </c>
      <c r="AA23" s="37">
        <f t="shared" si="33"/>
        <v>1.0489299590731525</v>
      </c>
      <c r="AB23" s="47">
        <f t="shared" si="34"/>
        <v>105.43081570610941</v>
      </c>
      <c r="AC23" s="47">
        <f t="shared" si="43"/>
        <v>106.82368628993258</v>
      </c>
      <c r="AD23" s="47">
        <f t="shared" si="35"/>
        <v>101.3211228372792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23.314463274215104</v>
      </c>
      <c r="K24" s="37">
        <f>'Cálculo Pa média harmônica'!M50</f>
        <v>23.314463916266401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0.90706287317240264</v>
      </c>
      <c r="O24" s="37">
        <f t="shared" si="40"/>
        <v>0.90706284819302085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52.63174989565838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55.827022622931203</v>
      </c>
      <c r="Y24" s="60">
        <f t="shared" si="31"/>
        <v>3.7412058049411433E-3</v>
      </c>
      <c r="Z24" s="37">
        <f t="shared" si="32"/>
        <v>14978.027386259295</v>
      </c>
      <c r="AA24" s="37">
        <f t="shared" si="33"/>
        <v>1.0624889032662639</v>
      </c>
      <c r="AB24" s="47">
        <f t="shared" si="34"/>
        <v>111.60154739310428</v>
      </c>
      <c r="AC24" s="47">
        <f t="shared" si="43"/>
        <v>113.49898128904989</v>
      </c>
      <c r="AD24" s="47">
        <f t="shared" si="35"/>
        <v>101.70018601020119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1.7619374183147651</v>
      </c>
      <c r="K25" s="37">
        <f>'Cálculo Pa média harmônica'!M51</f>
        <v>1.7619374183147651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0.85119399139384067</v>
      </c>
      <c r="O25" s="37">
        <f t="shared" si="40"/>
        <v>0.85119399139384067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-6468.6741319684515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2796.1858680315527</v>
      </c>
      <c r="Y25" s="60">
        <f t="shared" si="31"/>
        <v>7.6827925273388192E-3</v>
      </c>
      <c r="Z25" s="37">
        <f t="shared" si="32"/>
        <v>366750.54986803158</v>
      </c>
      <c r="AA25" s="37">
        <f t="shared" si="33"/>
        <v>1.0502452341654664</v>
      </c>
      <c r="AB25" s="47">
        <f t="shared" si="34"/>
        <v>116.31536644694593</v>
      </c>
      <c r="AC25" s="47">
        <f t="shared" si="43"/>
        <v>119.20176418146011</v>
      </c>
      <c r="AD25" s="47">
        <f t="shared" si="35"/>
        <v>102.48152743930933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1.1711701863893196</v>
      </c>
      <c r="K26" s="37">
        <f>'Cálculo Pa média harmônica'!M52</f>
        <v>1.1711701863893198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0.92049825088490445</v>
      </c>
      <c r="O26" s="37">
        <f t="shared" si="40"/>
        <v>0.92049825088490422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-12705.631660481367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1678.8973395186422</v>
      </c>
      <c r="Y26" s="60">
        <f t="shared" si="31"/>
        <v>2.5308569284678761E-3</v>
      </c>
      <c r="Z26" s="37">
        <f t="shared" si="32"/>
        <v>665049.99533951853</v>
      </c>
      <c r="AA26" s="37">
        <f t="shared" si="33"/>
        <v>1.0291840388544107</v>
      </c>
      <c r="AB26" s="47">
        <f t="shared" si="34"/>
        <v>119.40771477843909</v>
      </c>
      <c r="AC26" s="47">
        <f t="shared" si="43"/>
        <v>122.68055309884613</v>
      </c>
      <c r="AD26" s="47">
        <f t="shared" si="35"/>
        <v>102.74089352306908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1.0797629487311604</v>
      </c>
      <c r="K27" s="37">
        <f>'Cálculo Pa média harmônica'!M53</f>
        <v>1.091189063978202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0.98779266682185785</v>
      </c>
      <c r="O27" s="37">
        <f t="shared" si="40"/>
        <v>0.97744924126539112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-19119.175208094668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2053.411791905346</v>
      </c>
      <c r="Y27" s="60">
        <f t="shared" si="31"/>
        <v>2.5528386481685384E-3</v>
      </c>
      <c r="Z27" s="37">
        <f t="shared" si="32"/>
        <v>806417.52363207506</v>
      </c>
      <c r="AA27" s="37">
        <f t="shared" si="33"/>
        <v>1.0353463420003499</v>
      </c>
      <c r="AB27" s="47">
        <f t="shared" si="34"/>
        <v>123.31354112884181</v>
      </c>
      <c r="AC27" s="47">
        <f t="shared" si="43"/>
        <v>127.01686188547004</v>
      </c>
      <c r="AD27" s="47">
        <f t="shared" si="35"/>
        <v>103.00317444680213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1.049694720130754</v>
      </c>
      <c r="K28" s="37">
        <f>'Cálculo Pa média harmônica'!M54</f>
        <v>1.0543957390057568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0.96434192114247796</v>
      </c>
      <c r="O28" s="37">
        <f t="shared" si="40"/>
        <v>0.96004240682774644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-18963.970779542826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-983.35377954279829</v>
      </c>
      <c r="Y28" s="60">
        <f t="shared" si="31"/>
        <v>-1.1278393824145695E-3</v>
      </c>
      <c r="Z28" s="37">
        <f t="shared" si="32"/>
        <v>870908.3312204571</v>
      </c>
      <c r="AA28" s="37">
        <f t="shared" si="33"/>
        <v>1.0001898346745282</v>
      </c>
      <c r="AB28" s="47">
        <f t="shared" si="34"/>
        <v>123.47621164907612</v>
      </c>
      <c r="AC28" s="47">
        <f t="shared" si="43"/>
        <v>127.04097409010565</v>
      </c>
      <c r="AD28" s="47">
        <f t="shared" si="35"/>
        <v>102.88700341014729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1.0609639348024229</v>
      </c>
      <c r="K29" s="37">
        <f>'Cálculo Pa média harmônica'!M55</f>
        <v>1.0900448492345458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1.3575104333164412</v>
      </c>
      <c r="O29" s="37">
        <f t="shared" si="40"/>
        <v>1.3212939007767832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-13957.848626360463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-13127.021626360443</v>
      </c>
      <c r="Y29" s="60">
        <f t="shared" si="31"/>
        <v>-1.4243562945653553E-2</v>
      </c>
      <c r="Z29" s="37">
        <f t="shared" si="32"/>
        <v>908483.79137363937</v>
      </c>
      <c r="AA29" s="37">
        <f t="shared" si="33"/>
        <v>0.99376048865898425</v>
      </c>
      <c r="AB29" s="47">
        <f t="shared" si="34"/>
        <v>124.47880207895723</v>
      </c>
      <c r="AC29" s="47">
        <f t="shared" si="43"/>
        <v>126.24830049149675</v>
      </c>
      <c r="AD29" s="47">
        <f t="shared" si="35"/>
        <v>101.4215259007852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1.0787380419595523</v>
      </c>
      <c r="K30" s="37">
        <f>'Cálculo Pa média harmônica'!M56</f>
        <v>1.0548968705555857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0.9720189702335803</v>
      </c>
      <c r="O30" s="37">
        <f t="shared" si="40"/>
        <v>0.99398706164050687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-16249.913619582243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1465.8943804177325</v>
      </c>
      <c r="Y30" s="60">
        <f t="shared" si="31"/>
        <v>1.4572748865469599E-3</v>
      </c>
      <c r="Z30" s="37">
        <f t="shared" si="32"/>
        <v>1007380.6973804177</v>
      </c>
      <c r="AA30" s="37">
        <f t="shared" si="33"/>
        <v>1.0451432510399232</v>
      </c>
      <c r="AB30" s="47">
        <f t="shared" si="34"/>
        <v>129.90886696099449</v>
      </c>
      <c r="AC30" s="47">
        <f t="shared" si="43"/>
        <v>131.94755921394804</v>
      </c>
      <c r="AD30" s="47">
        <f t="shared" si="35"/>
        <v>101.56932494343567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79"/>
      <c r="M32" s="175"/>
    </row>
    <row r="33" spans="1:14" ht="3.75" customHeight="1"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</row>
    <row r="34" spans="1:14"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</row>
    <row r="35" spans="1:14"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7"/>
      <c r="M35" s="247"/>
      <c r="N35" s="247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79"/>
      <c r="M36" s="175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75"/>
      <c r="L37" s="48"/>
      <c r="M37" s="175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75"/>
      <c r="L38" s="48"/>
      <c r="M38" s="175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75"/>
      <c r="L39" s="48"/>
      <c r="M39" s="175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75"/>
      <c r="L40" s="48"/>
      <c r="M40" s="175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75"/>
      <c r="L41" s="48"/>
      <c r="M41" s="175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75"/>
      <c r="L42" s="48"/>
      <c r="M42" s="175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75"/>
      <c r="L43" s="48"/>
      <c r="M43" s="175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75"/>
      <c r="L44" s="48"/>
      <c r="M44" s="175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75"/>
      <c r="L45" s="48"/>
      <c r="M45" s="175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75"/>
      <c r="L46" s="48"/>
      <c r="M46" s="175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74"/>
  <sheetViews>
    <sheetView zoomScaleNormal="100" workbookViewId="0">
      <selection activeCell="I16" sqref="I16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13.85546875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9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25</v>
      </c>
      <c r="K1" s="17"/>
      <c r="L1" s="17"/>
      <c r="M1" s="17"/>
      <c r="N1" s="17"/>
      <c r="O1" s="17"/>
      <c r="P1" s="28" t="s">
        <v>27</v>
      </c>
      <c r="Q1" s="17"/>
      <c r="R1" s="17"/>
      <c r="S1" s="17"/>
      <c r="T1" s="17"/>
      <c r="U1" s="18"/>
      <c r="V1" s="21" t="s">
        <v>28</v>
      </c>
      <c r="W1" s="17"/>
      <c r="X1" s="17"/>
      <c r="Y1" s="17"/>
      <c r="Z1" s="17"/>
      <c r="AA1" s="17"/>
    </row>
    <row r="2" spans="1:59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22" t="s">
        <v>29</v>
      </c>
      <c r="Q2" s="12"/>
      <c r="R2" s="12"/>
      <c r="S2" s="12"/>
      <c r="T2" s="12"/>
      <c r="U2" s="20"/>
      <c r="V2" s="22" t="s">
        <v>26</v>
      </c>
      <c r="W2" s="12"/>
      <c r="X2" s="12"/>
      <c r="Y2" s="12"/>
      <c r="Z2" s="12"/>
      <c r="AA2" s="12"/>
    </row>
    <row r="3" spans="1:59" ht="52.5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21</v>
      </c>
      <c r="G3" s="30" t="s">
        <v>22</v>
      </c>
      <c r="H3" s="31" t="s">
        <v>23</v>
      </c>
      <c r="I3" s="321" t="s">
        <v>189</v>
      </c>
      <c r="J3" s="72" t="s">
        <v>16</v>
      </c>
      <c r="K3" s="66" t="s">
        <v>17</v>
      </c>
      <c r="L3" s="66" t="s">
        <v>18</v>
      </c>
      <c r="M3" s="66" t="s">
        <v>19</v>
      </c>
      <c r="N3" s="66" t="s">
        <v>21</v>
      </c>
      <c r="O3" s="66" t="s">
        <v>22</v>
      </c>
      <c r="P3" s="72" t="s">
        <v>16</v>
      </c>
      <c r="Q3" s="66" t="s">
        <v>17</v>
      </c>
      <c r="R3" s="66" t="s">
        <v>18</v>
      </c>
      <c r="S3" s="66" t="s">
        <v>19</v>
      </c>
      <c r="T3" s="66" t="s">
        <v>21</v>
      </c>
      <c r="U3" s="66" t="s">
        <v>22</v>
      </c>
      <c r="V3" s="72" t="s">
        <v>16</v>
      </c>
      <c r="W3" s="66" t="s">
        <v>17</v>
      </c>
      <c r="X3" s="66" t="s">
        <v>18</v>
      </c>
      <c r="Y3" s="66" t="s">
        <v>19</v>
      </c>
      <c r="Z3" s="66" t="s">
        <v>21</v>
      </c>
      <c r="AA3" s="66" t="s">
        <v>22</v>
      </c>
    </row>
    <row r="4" spans="1:59" s="85" customFormat="1" ht="12.75">
      <c r="A4" s="83">
        <v>1996</v>
      </c>
      <c r="B4" s="84">
        <v>854763.607812398</v>
      </c>
      <c r="C4" s="84">
        <v>556941.73631278705</v>
      </c>
      <c r="D4" s="84">
        <v>168822.87727164611</v>
      </c>
      <c r="E4" s="84">
        <v>159333.52483663801</v>
      </c>
      <c r="F4" s="84">
        <v>57527.3831143883</v>
      </c>
      <c r="G4" s="84">
        <v>76119.962709045605</v>
      </c>
      <c r="H4" s="349">
        <f>SUM(C4:E4)</f>
        <v>885098.13842107123</v>
      </c>
      <c r="I4" s="349">
        <v>-11741.9510140161</v>
      </c>
      <c r="J4" s="350">
        <v>2.2088640505145696</v>
      </c>
      <c r="K4" s="350">
        <v>3.2365808056054712</v>
      </c>
      <c r="L4" s="350">
        <v>-1.8257395592624404</v>
      </c>
      <c r="M4" s="350">
        <v>1.1955211401679211</v>
      </c>
      <c r="N4" s="350">
        <v>-0.41986446824197055</v>
      </c>
      <c r="O4" s="350">
        <v>5.5943151590062801</v>
      </c>
      <c r="P4" s="86">
        <f>(J4/100+1)</f>
        <v>1.0220886405051457</v>
      </c>
      <c r="Q4" s="86">
        <f t="shared" ref="Q4:U19" si="0">(K4/100+1)</f>
        <v>1.0323658080560547</v>
      </c>
      <c r="R4" s="86">
        <f t="shared" si="0"/>
        <v>0.9817426044073756</v>
      </c>
      <c r="S4" s="86">
        <f t="shared" si="0"/>
        <v>1.0119552114016792</v>
      </c>
      <c r="T4" s="86">
        <f t="shared" si="0"/>
        <v>0.99580135531758029</v>
      </c>
      <c r="U4" s="86">
        <f>(O4/100+1)</f>
        <v>1.0559431515900628</v>
      </c>
      <c r="V4" s="86"/>
      <c r="W4" s="86"/>
      <c r="X4" s="86"/>
      <c r="Y4" s="86"/>
      <c r="Z4" s="86"/>
      <c r="AA4" s="86"/>
    </row>
    <row r="5" spans="1:59" s="48" customFormat="1" ht="12.75">
      <c r="A5" s="82">
        <v>1997</v>
      </c>
      <c r="B5" s="79">
        <v>952089.19608881092</v>
      </c>
      <c r="C5" s="79">
        <v>621805.92830762896</v>
      </c>
      <c r="D5" s="79">
        <v>185993.43122636288</v>
      </c>
      <c r="E5" s="79">
        <v>182067.075576267</v>
      </c>
      <c r="F5" s="79">
        <v>66490.573118046406</v>
      </c>
      <c r="G5" s="79">
        <v>91329.724399258994</v>
      </c>
      <c r="H5" s="349">
        <f t="shared" ref="H5:H27" si="1">SUM(C5:E5)</f>
        <v>989866.43511025887</v>
      </c>
      <c r="I5" s="349">
        <v>-12938.0877402351</v>
      </c>
      <c r="J5" s="351">
        <v>3.3948459853159418</v>
      </c>
      <c r="K5" s="351">
        <v>3.0329738792639338</v>
      </c>
      <c r="L5" s="351">
        <v>1.2464328671492941</v>
      </c>
      <c r="M5" s="351">
        <v>8.418114381097741</v>
      </c>
      <c r="N5" s="351">
        <v>11.019288717273001</v>
      </c>
      <c r="O5" s="351">
        <v>14.595076905645389</v>
      </c>
      <c r="P5" s="86">
        <f t="shared" ref="P5:P24" si="2">(J5/100+1)</f>
        <v>1.0339484598531594</v>
      </c>
      <c r="Q5" s="86">
        <f t="shared" si="0"/>
        <v>1.0303297387926393</v>
      </c>
      <c r="R5" s="86">
        <f t="shared" si="0"/>
        <v>1.0124643286714929</v>
      </c>
      <c r="S5" s="86">
        <f t="shared" si="0"/>
        <v>1.0841811438109774</v>
      </c>
      <c r="T5" s="86">
        <f t="shared" si="0"/>
        <v>1.11019288717273</v>
      </c>
      <c r="U5" s="86">
        <f t="shared" si="0"/>
        <v>1.1459507690564539</v>
      </c>
      <c r="V5" s="48">
        <f t="shared" ref="V5:V25" si="3">(B5/B4)</f>
        <v>1.1138625783630387</v>
      </c>
      <c r="W5" s="48">
        <f t="shared" ref="W5:W25" si="4">(C5/C4)</f>
        <v>1.1164649509377282</v>
      </c>
      <c r="X5" s="48">
        <f t="shared" ref="X5:X25" si="5">(D5/D4)</f>
        <v>1.1017075068984183</v>
      </c>
      <c r="Y5" s="48">
        <f t="shared" ref="Y5:Y25" si="6">(E5/E4)</f>
        <v>1.1426790172560188</v>
      </c>
      <c r="Z5" s="48">
        <f t="shared" ref="Z5:Z25" si="7">(F5/F4)</f>
        <v>1.1558073654390912</v>
      </c>
      <c r="AA5" s="48">
        <f t="shared" ref="AA5:AA25" si="8">(G5/G4)</f>
        <v>1.1998130470498241</v>
      </c>
      <c r="AB5" s="37"/>
      <c r="AC5" s="37"/>
      <c r="AD5" s="37"/>
      <c r="AE5" s="37"/>
      <c r="AF5" s="37"/>
    </row>
    <row r="6" spans="1:59" s="48" customFormat="1" ht="12.75">
      <c r="A6" s="82">
        <v>1998</v>
      </c>
      <c r="B6" s="79">
        <v>1002351.019213479</v>
      </c>
      <c r="C6" s="79">
        <v>642931.00539023301</v>
      </c>
      <c r="D6" s="79">
        <v>201177.177894494</v>
      </c>
      <c r="E6" s="79">
        <v>185859.41916958211</v>
      </c>
      <c r="F6" s="79">
        <v>70470.29176008761</v>
      </c>
      <c r="G6" s="79">
        <v>94302.031812068803</v>
      </c>
      <c r="H6" s="349">
        <f t="shared" si="1"/>
        <v>1029967.6024543091</v>
      </c>
      <c r="I6" s="349">
        <v>-3784.8431888494997</v>
      </c>
      <c r="J6" s="351">
        <v>0.3380979019523167</v>
      </c>
      <c r="K6" s="351">
        <v>-0.72001365514836602</v>
      </c>
      <c r="L6" s="351">
        <v>3.2217667269631933</v>
      </c>
      <c r="M6" s="351">
        <v>-0.16384079036082522</v>
      </c>
      <c r="N6" s="351">
        <v>4.9082053203446385</v>
      </c>
      <c r="O6" s="351">
        <v>-5.6661236631327938E-2</v>
      </c>
      <c r="P6" s="86">
        <f t="shared" si="2"/>
        <v>1.0033809790195232</v>
      </c>
      <c r="Q6" s="86">
        <f t="shared" si="0"/>
        <v>0.99279986344851634</v>
      </c>
      <c r="R6" s="86">
        <f t="shared" si="0"/>
        <v>1.0322176672696319</v>
      </c>
      <c r="S6" s="86">
        <f t="shared" si="0"/>
        <v>0.99836159209639175</v>
      </c>
      <c r="T6" s="86">
        <f t="shared" si="0"/>
        <v>1.0490820532034464</v>
      </c>
      <c r="U6" s="86">
        <f t="shared" si="0"/>
        <v>0.99943338763368672</v>
      </c>
      <c r="V6" s="48">
        <f t="shared" si="3"/>
        <v>1.0527910865191454</v>
      </c>
      <c r="W6" s="48">
        <f t="shared" si="4"/>
        <v>1.0339737466641725</v>
      </c>
      <c r="X6" s="48">
        <f t="shared" si="5"/>
        <v>1.0816359296563101</v>
      </c>
      <c r="Y6" s="48">
        <f t="shared" si="6"/>
        <v>1.0208293761038991</v>
      </c>
      <c r="Z6" s="48">
        <f t="shared" si="7"/>
        <v>1.0598538778568756</v>
      </c>
      <c r="AA6" s="48">
        <f t="shared" si="8"/>
        <v>1.0325447977902134</v>
      </c>
      <c r="AB6" s="37"/>
      <c r="AC6" s="37"/>
      <c r="AD6" s="37"/>
      <c r="AE6" s="37"/>
      <c r="AF6" s="37"/>
    </row>
    <row r="7" spans="1:59" s="48" customFormat="1" ht="12.75">
      <c r="A7" s="82">
        <v>1999</v>
      </c>
      <c r="B7" s="79">
        <v>1087710.456053993</v>
      </c>
      <c r="C7" s="79">
        <v>703532.42216893693</v>
      </c>
      <c r="D7" s="79">
        <v>215178.3959772219</v>
      </c>
      <c r="E7" s="79">
        <v>185088.01145095611</v>
      </c>
      <c r="F7" s="79">
        <v>104038.3984802151</v>
      </c>
      <c r="G7" s="79">
        <v>124186.820162843</v>
      </c>
      <c r="H7" s="349">
        <f t="shared" si="1"/>
        <v>1103798.8295971151</v>
      </c>
      <c r="I7" s="349">
        <v>4060.0481395056995</v>
      </c>
      <c r="J7" s="351">
        <v>0.46793756667951047</v>
      </c>
      <c r="K7" s="351">
        <v>0.37825757070713006</v>
      </c>
      <c r="L7" s="351">
        <v>1.6882063055398744</v>
      </c>
      <c r="M7" s="351">
        <v>-8.8753023735919321</v>
      </c>
      <c r="N7" s="351">
        <v>5.7062895860952256</v>
      </c>
      <c r="O7" s="351">
        <v>-15.094145488218969</v>
      </c>
      <c r="P7" s="86">
        <f t="shared" si="2"/>
        <v>1.0046793756667951</v>
      </c>
      <c r="Q7" s="86">
        <f t="shared" si="0"/>
        <v>1.0037825757070713</v>
      </c>
      <c r="R7" s="86">
        <f t="shared" si="0"/>
        <v>1.0168820630553987</v>
      </c>
      <c r="S7" s="86">
        <f t="shared" si="0"/>
        <v>0.91124697626408069</v>
      </c>
      <c r="T7" s="86">
        <f t="shared" si="0"/>
        <v>1.0570628958609523</v>
      </c>
      <c r="U7" s="86">
        <f t="shared" si="0"/>
        <v>0.84905854511781031</v>
      </c>
      <c r="V7" s="48">
        <f t="shared" si="3"/>
        <v>1.0851592258643019</v>
      </c>
      <c r="W7" s="48">
        <f t="shared" si="4"/>
        <v>1.0942580405527671</v>
      </c>
      <c r="X7" s="48">
        <f t="shared" si="5"/>
        <v>1.0695964533813609</v>
      </c>
      <c r="Y7" s="48">
        <f t="shared" si="6"/>
        <v>0.99584950968816843</v>
      </c>
      <c r="Z7" s="48">
        <f t="shared" si="7"/>
        <v>1.4763440860215016</v>
      </c>
      <c r="AA7" s="48">
        <f t="shared" si="8"/>
        <v>1.316905031381832</v>
      </c>
      <c r="AB7" s="37"/>
      <c r="AC7" s="37"/>
      <c r="AD7" s="37"/>
      <c r="AE7" s="37"/>
      <c r="AF7" s="37"/>
    </row>
    <row r="8" spans="1:59" s="48" customFormat="1" ht="12.75">
      <c r="A8" s="82">
        <v>2000</v>
      </c>
      <c r="B8" s="79">
        <v>1199092.07094021</v>
      </c>
      <c r="C8" s="79">
        <v>774525.94812310697</v>
      </c>
      <c r="D8" s="79">
        <v>225043.75019433501</v>
      </c>
      <c r="E8" s="79">
        <v>219487.6645917641</v>
      </c>
      <c r="F8" s="79">
        <v>122164.07582171899</v>
      </c>
      <c r="G8" s="79">
        <v>149307.50751354202</v>
      </c>
      <c r="H8" s="349">
        <f t="shared" si="1"/>
        <v>1219057.3629092062</v>
      </c>
      <c r="I8" s="349">
        <v>7178.1397228262995</v>
      </c>
      <c r="J8" s="351">
        <v>4.3879494436487976</v>
      </c>
      <c r="K8" s="351">
        <v>4.0326324095993682</v>
      </c>
      <c r="L8" s="351">
        <v>-0.15126703488873572</v>
      </c>
      <c r="M8" s="351">
        <v>4.8131915912941192</v>
      </c>
      <c r="N8" s="351">
        <v>12.860549342006976</v>
      </c>
      <c r="O8" s="351">
        <v>10.798586695140644</v>
      </c>
      <c r="P8" s="86">
        <f t="shared" si="2"/>
        <v>1.043879494436488</v>
      </c>
      <c r="Q8" s="86">
        <f t="shared" si="0"/>
        <v>1.0403263240959937</v>
      </c>
      <c r="R8" s="86">
        <f t="shared" si="0"/>
        <v>0.99848732965111264</v>
      </c>
      <c r="S8" s="86">
        <f t="shared" si="0"/>
        <v>1.0481319159129412</v>
      </c>
      <c r="T8" s="86">
        <f t="shared" si="0"/>
        <v>1.1286054934200698</v>
      </c>
      <c r="U8" s="86">
        <f t="shared" si="0"/>
        <v>1.1079858669514064</v>
      </c>
      <c r="V8" s="48">
        <f t="shared" si="3"/>
        <v>1.1024000590104543</v>
      </c>
      <c r="W8" s="48">
        <f t="shared" si="4"/>
        <v>1.100910098407835</v>
      </c>
      <c r="X8" s="48">
        <f t="shared" si="5"/>
        <v>1.0458473266905355</v>
      </c>
      <c r="Y8" s="48">
        <f t="shared" si="6"/>
        <v>1.1858556525143882</v>
      </c>
      <c r="Z8" s="48">
        <f t="shared" si="7"/>
        <v>1.174221033832531</v>
      </c>
      <c r="AA8" s="48">
        <f t="shared" si="8"/>
        <v>1.2022814282365786</v>
      </c>
      <c r="AB8" s="37"/>
      <c r="AC8" s="37"/>
      <c r="AD8" s="37"/>
      <c r="AE8" s="37"/>
      <c r="AF8" s="37"/>
    </row>
    <row r="9" spans="1:59" s="48" customFormat="1" ht="12.75">
      <c r="A9" s="82">
        <v>2001</v>
      </c>
      <c r="B9" s="79">
        <v>1315755.4678309299</v>
      </c>
      <c r="C9" s="79">
        <v>843500.67820294097</v>
      </c>
      <c r="D9" s="79">
        <v>254510.4618201991</v>
      </c>
      <c r="E9" s="79">
        <v>242336.9802015879</v>
      </c>
      <c r="F9" s="79">
        <v>162781.45963615601</v>
      </c>
      <c r="G9" s="79">
        <v>191634.18341005599</v>
      </c>
      <c r="H9" s="349">
        <f t="shared" si="1"/>
        <v>1340348.1202247278</v>
      </c>
      <c r="I9" s="349">
        <v>4260.0713801020011</v>
      </c>
      <c r="J9" s="351">
        <v>1.3898964044581685</v>
      </c>
      <c r="K9" s="351">
        <v>0.7713065655318152</v>
      </c>
      <c r="L9" s="351">
        <v>2.6159231137506955</v>
      </c>
      <c r="M9" s="351">
        <v>1.3044755130336538</v>
      </c>
      <c r="N9" s="351">
        <v>9.2305269093463149</v>
      </c>
      <c r="O9" s="351">
        <v>3.3314028453793387</v>
      </c>
      <c r="P9" s="86">
        <f t="shared" si="2"/>
        <v>1.0138989640445817</v>
      </c>
      <c r="Q9" s="86">
        <f t="shared" si="0"/>
        <v>1.0077130656553182</v>
      </c>
      <c r="R9" s="86">
        <f t="shared" si="0"/>
        <v>1.026159231137507</v>
      </c>
      <c r="S9" s="86">
        <f t="shared" si="0"/>
        <v>1.0130447551303365</v>
      </c>
      <c r="T9" s="86">
        <f t="shared" si="0"/>
        <v>1.0923052690934631</v>
      </c>
      <c r="U9" s="86">
        <f t="shared" si="0"/>
        <v>1.0333140284537934</v>
      </c>
      <c r="V9" s="48">
        <f t="shared" si="3"/>
        <v>1.0972931101105889</v>
      </c>
      <c r="W9" s="48">
        <f t="shared" si="4"/>
        <v>1.0890541243285381</v>
      </c>
      <c r="X9" s="48">
        <f t="shared" si="5"/>
        <v>1.1309377025596947</v>
      </c>
      <c r="Y9" s="48">
        <f t="shared" si="6"/>
        <v>1.1041029601928762</v>
      </c>
      <c r="Z9" s="48">
        <f t="shared" si="7"/>
        <v>1.3324822255743358</v>
      </c>
      <c r="AA9" s="48">
        <f t="shared" si="8"/>
        <v>1.2834865881923252</v>
      </c>
      <c r="AB9" s="37"/>
      <c r="AC9" s="37"/>
      <c r="AD9" s="37"/>
      <c r="AE9" s="37"/>
      <c r="AF9" s="37"/>
    </row>
    <row r="10" spans="1:59" s="48" customFormat="1" ht="12.75">
      <c r="A10" s="82">
        <v>2002</v>
      </c>
      <c r="B10" s="79">
        <v>1488787.255158368</v>
      </c>
      <c r="C10" s="79">
        <v>921536.011894066</v>
      </c>
      <c r="D10" s="79">
        <v>294923.728257059</v>
      </c>
      <c r="E10" s="79">
        <v>266883.737572624</v>
      </c>
      <c r="F10" s="79">
        <v>211863.214334841</v>
      </c>
      <c r="G10" s="79">
        <v>199315.37083534192</v>
      </c>
      <c r="H10" s="349">
        <f t="shared" si="1"/>
        <v>1483343.4777237489</v>
      </c>
      <c r="I10" s="349">
        <v>-7104.0660648806006</v>
      </c>
      <c r="J10" s="351">
        <v>3.0534618568362815</v>
      </c>
      <c r="K10" s="351">
        <v>1.3188470606151137</v>
      </c>
      <c r="L10" s="351">
        <v>3.8163235971064635</v>
      </c>
      <c r="M10" s="351">
        <v>-1.4437748049127008</v>
      </c>
      <c r="N10" s="351">
        <v>6.4768219559220741</v>
      </c>
      <c r="O10" s="351">
        <v>-13.307268998102828</v>
      </c>
      <c r="P10" s="86">
        <f t="shared" si="2"/>
        <v>1.0305346185683628</v>
      </c>
      <c r="Q10" s="86">
        <f t="shared" si="0"/>
        <v>1.0131884706061511</v>
      </c>
      <c r="R10" s="86">
        <f t="shared" si="0"/>
        <v>1.0381632359710646</v>
      </c>
      <c r="S10" s="86">
        <f t="shared" si="0"/>
        <v>0.98556225195087299</v>
      </c>
      <c r="T10" s="86">
        <f t="shared" si="0"/>
        <v>1.0647682195592207</v>
      </c>
      <c r="U10" s="86">
        <f t="shared" si="0"/>
        <v>0.86692731001897172</v>
      </c>
      <c r="V10" s="48">
        <f t="shared" si="3"/>
        <v>1.1315075571091391</v>
      </c>
      <c r="W10" s="48">
        <f t="shared" si="4"/>
        <v>1.0925136585039594</v>
      </c>
      <c r="X10" s="48">
        <f t="shared" si="5"/>
        <v>1.1587882327030241</v>
      </c>
      <c r="Y10" s="48">
        <f t="shared" si="6"/>
        <v>1.1012918348269294</v>
      </c>
      <c r="Z10" s="48">
        <f t="shared" si="7"/>
        <v>1.3015193180377604</v>
      </c>
      <c r="AA10" s="48">
        <f t="shared" si="8"/>
        <v>1.0400825535851808</v>
      </c>
      <c r="AB10" s="37"/>
      <c r="AC10" s="37"/>
      <c r="AD10" s="37"/>
      <c r="AE10" s="37"/>
      <c r="AF10" s="37"/>
    </row>
    <row r="11" spans="1:59" s="48" customFormat="1" ht="12.75">
      <c r="A11" s="82">
        <v>2003</v>
      </c>
      <c r="B11" s="79">
        <v>1717950.39642449</v>
      </c>
      <c r="C11" s="79">
        <v>1062460.4170274199</v>
      </c>
      <c r="D11" s="79">
        <v>327741.61741585913</v>
      </c>
      <c r="E11" s="79">
        <v>285261.52566096897</v>
      </c>
      <c r="F11" s="79">
        <v>260798.33385320602</v>
      </c>
      <c r="G11" s="79">
        <v>222639.51702602001</v>
      </c>
      <c r="H11" s="349">
        <f t="shared" si="1"/>
        <v>1675463.5601042481</v>
      </c>
      <c r="I11" s="349">
        <v>4328.0194930561993</v>
      </c>
      <c r="J11" s="351">
        <v>1.140828998770882</v>
      </c>
      <c r="K11" s="351">
        <v>-0.54599277769955545</v>
      </c>
      <c r="L11" s="351">
        <v>1.596562571916893</v>
      </c>
      <c r="M11" s="351">
        <v>-3.9845123668534876</v>
      </c>
      <c r="N11" s="351">
        <v>11.015939410796038</v>
      </c>
      <c r="O11" s="351">
        <v>-0.48349720717723033</v>
      </c>
      <c r="P11" s="86">
        <f t="shared" si="2"/>
        <v>1.0114082899877088</v>
      </c>
      <c r="Q11" s="86">
        <f t="shared" si="0"/>
        <v>0.99454007222300445</v>
      </c>
      <c r="R11" s="86">
        <f t="shared" si="0"/>
        <v>1.0159656257191689</v>
      </c>
      <c r="S11" s="86">
        <f t="shared" si="0"/>
        <v>0.96015487633146512</v>
      </c>
      <c r="T11" s="86">
        <f t="shared" si="0"/>
        <v>1.1101593941079604</v>
      </c>
      <c r="U11" s="86">
        <f t="shared" si="0"/>
        <v>0.9951650279282277</v>
      </c>
      <c r="V11" s="48">
        <f t="shared" si="3"/>
        <v>1.1539260498584434</v>
      </c>
      <c r="W11" s="48">
        <f t="shared" si="4"/>
        <v>1.1529233836925232</v>
      </c>
      <c r="X11" s="48">
        <f t="shared" si="5"/>
        <v>1.1112758520745258</v>
      </c>
      <c r="Y11" s="48">
        <f t="shared" si="6"/>
        <v>1.0688606516661363</v>
      </c>
      <c r="Z11" s="48">
        <f t="shared" si="7"/>
        <v>1.2309750641327715</v>
      </c>
      <c r="AA11" s="48">
        <f t="shared" si="8"/>
        <v>1.117021311968692</v>
      </c>
      <c r="AB11" s="37"/>
      <c r="AC11" s="37"/>
      <c r="AD11" s="37"/>
      <c r="AE11" s="37"/>
      <c r="AF11" s="37"/>
    </row>
    <row r="12" spans="1:59" s="48" customFormat="1" ht="12.75">
      <c r="A12" s="82">
        <v>2004</v>
      </c>
      <c r="B12" s="79">
        <v>1957751.2129625618</v>
      </c>
      <c r="C12" s="79">
        <v>1178694.99520058</v>
      </c>
      <c r="D12" s="79">
        <v>361549.34823060851</v>
      </c>
      <c r="E12" s="79">
        <v>339087.07796384202</v>
      </c>
      <c r="F12" s="79">
        <v>323924.84673222288</v>
      </c>
      <c r="G12" s="79">
        <v>257101.50118791108</v>
      </c>
      <c r="H12" s="349">
        <f t="shared" si="1"/>
        <v>1879331.4213950306</v>
      </c>
      <c r="I12" s="349">
        <v>11596.446023219298</v>
      </c>
      <c r="J12" s="351">
        <v>5.7599646368600155</v>
      </c>
      <c r="K12" s="351">
        <v>3.9234940878446256</v>
      </c>
      <c r="L12" s="351">
        <v>3.8760372110371977</v>
      </c>
      <c r="M12" s="351">
        <v>8.4869633982647805</v>
      </c>
      <c r="N12" s="351">
        <v>14.473779705747546</v>
      </c>
      <c r="O12" s="351">
        <v>10.364045249957687</v>
      </c>
      <c r="P12" s="86">
        <f t="shared" si="2"/>
        <v>1.0575996463686002</v>
      </c>
      <c r="Q12" s="86">
        <f t="shared" si="0"/>
        <v>1.0392349408784463</v>
      </c>
      <c r="R12" s="86">
        <f t="shared" si="0"/>
        <v>1.038760372110372</v>
      </c>
      <c r="S12" s="86">
        <f t="shared" si="0"/>
        <v>1.0848696339826478</v>
      </c>
      <c r="T12" s="86">
        <f t="shared" si="0"/>
        <v>1.1447377970574755</v>
      </c>
      <c r="U12" s="86">
        <f t="shared" si="0"/>
        <v>1.1036404524995769</v>
      </c>
      <c r="V12" s="48">
        <f t="shared" si="3"/>
        <v>1.1395854135469574</v>
      </c>
      <c r="W12" s="48">
        <f t="shared" si="4"/>
        <v>1.1094013257438469</v>
      </c>
      <c r="X12" s="48">
        <f t="shared" si="5"/>
        <v>1.1031536094845471</v>
      </c>
      <c r="Y12" s="48">
        <f t="shared" si="6"/>
        <v>1.1886884401187852</v>
      </c>
      <c r="Z12" s="48">
        <f t="shared" si="7"/>
        <v>1.2420510589402327</v>
      </c>
      <c r="AA12" s="48">
        <f t="shared" si="8"/>
        <v>1.154788263207845</v>
      </c>
      <c r="AB12" s="37"/>
      <c r="AC12" s="37"/>
      <c r="AD12" s="37"/>
      <c r="AE12" s="37"/>
      <c r="AF12" s="37"/>
    </row>
    <row r="13" spans="1:59" s="48" customFormat="1" ht="12.75">
      <c r="A13" s="82">
        <v>2005</v>
      </c>
      <c r="B13" s="79">
        <v>2170584.5034600003</v>
      </c>
      <c r="C13" s="79">
        <v>1313295.9129999999</v>
      </c>
      <c r="D13" s="79">
        <v>410023.4436</v>
      </c>
      <c r="E13" s="79">
        <v>370218.8748999997</v>
      </c>
      <c r="F13" s="79">
        <v>330880.1958000001</v>
      </c>
      <c r="G13" s="79">
        <v>257061.5835000003</v>
      </c>
      <c r="H13" s="349">
        <f t="shared" si="1"/>
        <v>2093538.2314999998</v>
      </c>
      <c r="I13" s="349">
        <v>3227.6596600001994</v>
      </c>
      <c r="J13" s="351">
        <v>3.2021313797365725</v>
      </c>
      <c r="K13" s="351">
        <v>4.4218778151897231</v>
      </c>
      <c r="L13" s="351">
        <v>2.0109421897630542</v>
      </c>
      <c r="M13" s="351">
        <v>1.9563009196559733</v>
      </c>
      <c r="N13" s="351">
        <v>9.6441897527467013</v>
      </c>
      <c r="O13" s="351">
        <v>7.4613460831366663</v>
      </c>
      <c r="P13" s="86">
        <f t="shared" si="2"/>
        <v>1.0320213137973657</v>
      </c>
      <c r="Q13" s="86">
        <f t="shared" si="0"/>
        <v>1.0442187781518972</v>
      </c>
      <c r="R13" s="86">
        <f t="shared" si="0"/>
        <v>1.0201094218976305</v>
      </c>
      <c r="S13" s="86">
        <f t="shared" si="0"/>
        <v>1.0195630091965597</v>
      </c>
      <c r="T13" s="86">
        <f t="shared" si="0"/>
        <v>1.096441897527467</v>
      </c>
      <c r="U13" s="86">
        <f t="shared" si="0"/>
        <v>1.0746134608313667</v>
      </c>
      <c r="V13" s="48">
        <f t="shared" si="3"/>
        <v>1.1087131444936607</v>
      </c>
      <c r="W13" s="48">
        <f t="shared" si="4"/>
        <v>1.1141948666512449</v>
      </c>
      <c r="X13" s="48">
        <f t="shared" si="5"/>
        <v>1.1340732478335795</v>
      </c>
      <c r="Y13" s="48">
        <f t="shared" si="6"/>
        <v>1.0918106261173344</v>
      </c>
      <c r="Z13" s="48">
        <f t="shared" si="7"/>
        <v>1.0214721073049606</v>
      </c>
      <c r="AA13" s="48">
        <f t="shared" si="8"/>
        <v>0.99984473957667941</v>
      </c>
      <c r="AB13" s="37"/>
      <c r="AC13" s="37"/>
      <c r="AD13" s="37"/>
      <c r="AE13" s="37"/>
      <c r="AF13" s="37"/>
    </row>
    <row r="14" spans="1:59" s="81" customFormat="1" ht="13.5" thickBot="1">
      <c r="A14" s="82">
        <v>2006</v>
      </c>
      <c r="B14" s="79">
        <v>2409449.9219899988</v>
      </c>
      <c r="C14" s="79">
        <v>1456215.5480000011</v>
      </c>
      <c r="D14" s="79">
        <v>458733.169300001</v>
      </c>
      <c r="E14" s="79">
        <v>414673.54949999944</v>
      </c>
      <c r="F14" s="79">
        <v>346341.95290000021</v>
      </c>
      <c r="G14" s="79">
        <v>281119.7646000004</v>
      </c>
      <c r="H14" s="349">
        <f t="shared" si="1"/>
        <v>2329622.2668000013</v>
      </c>
      <c r="I14" s="349">
        <v>14605.466889999299</v>
      </c>
      <c r="J14" s="351">
        <v>3.961988723366372</v>
      </c>
      <c r="K14" s="351">
        <v>5.2846993821416</v>
      </c>
      <c r="L14" s="351">
        <v>3.5607988586727535</v>
      </c>
      <c r="M14" s="351">
        <v>6.660788326003253</v>
      </c>
      <c r="N14" s="351">
        <v>4.8374278978229324</v>
      </c>
      <c r="O14" s="351">
        <v>17.762584544259564</v>
      </c>
      <c r="P14" s="86">
        <f t="shared" si="2"/>
        <v>1.0396198872336637</v>
      </c>
      <c r="Q14" s="86">
        <f t="shared" si="0"/>
        <v>1.052846993821416</v>
      </c>
      <c r="R14" s="86">
        <f t="shared" si="0"/>
        <v>1.0356079885867275</v>
      </c>
      <c r="S14" s="86">
        <f t="shared" si="0"/>
        <v>1.0666078832600325</v>
      </c>
      <c r="T14" s="86">
        <f t="shared" si="0"/>
        <v>1.0483742789782293</v>
      </c>
      <c r="U14" s="86">
        <f t="shared" si="0"/>
        <v>1.1776258454425956</v>
      </c>
      <c r="V14" s="48">
        <f t="shared" si="3"/>
        <v>1.1100465879809043</v>
      </c>
      <c r="W14" s="48">
        <f t="shared" si="4"/>
        <v>1.1088251578226005</v>
      </c>
      <c r="X14" s="48">
        <f t="shared" si="5"/>
        <v>1.1187974162460816</v>
      </c>
      <c r="Y14" s="48">
        <f t="shared" si="6"/>
        <v>1.1200767373408702</v>
      </c>
      <c r="Z14" s="48">
        <f t="shared" si="7"/>
        <v>1.0467291705465078</v>
      </c>
      <c r="AA14" s="48">
        <f t="shared" si="8"/>
        <v>1.093589173350751</v>
      </c>
      <c r="AB14" s="45"/>
      <c r="AC14" s="45"/>
      <c r="AD14" s="45"/>
      <c r="AE14" s="45"/>
      <c r="AF14" s="45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</row>
    <row r="15" spans="1:59" s="48" customFormat="1" ht="12.75">
      <c r="A15" s="82">
        <v>2007</v>
      </c>
      <c r="B15" s="79">
        <v>2720262.9378</v>
      </c>
      <c r="C15" s="79">
        <v>1628756.0080000027</v>
      </c>
      <c r="D15" s="79">
        <v>515299.07139999897</v>
      </c>
      <c r="E15" s="79">
        <v>489532.02609999897</v>
      </c>
      <c r="F15" s="79">
        <v>362547.80629999988</v>
      </c>
      <c r="G15" s="79">
        <v>325477.72680000041</v>
      </c>
      <c r="H15" s="349">
        <f t="shared" si="1"/>
        <v>2633587.1055000005</v>
      </c>
      <c r="I15" s="349">
        <v>49605.7527999999</v>
      </c>
      <c r="J15" s="351">
        <v>6.069870607171568</v>
      </c>
      <c r="K15" s="351">
        <v>6.3762706783020873</v>
      </c>
      <c r="L15" s="351">
        <v>4.0691466737589055</v>
      </c>
      <c r="M15" s="351">
        <v>11.952407902496432</v>
      </c>
      <c r="N15" s="351">
        <v>6.1761016593262497</v>
      </c>
      <c r="O15" s="351">
        <v>19.55759869044811</v>
      </c>
      <c r="P15" s="86">
        <f t="shared" si="2"/>
        <v>1.0606987060717157</v>
      </c>
      <c r="Q15" s="86">
        <f t="shared" si="0"/>
        <v>1.0637627067830209</v>
      </c>
      <c r="R15" s="86">
        <f t="shared" si="0"/>
        <v>1.0406914667375891</v>
      </c>
      <c r="S15" s="86">
        <f t="shared" si="0"/>
        <v>1.1195240790249643</v>
      </c>
      <c r="T15" s="86">
        <f t="shared" si="0"/>
        <v>1.0617610165932625</v>
      </c>
      <c r="U15" s="86">
        <f t="shared" si="0"/>
        <v>1.1955759869044811</v>
      </c>
      <c r="V15" s="48">
        <f t="shared" si="3"/>
        <v>1.1289974997916936</v>
      </c>
      <c r="W15" s="48">
        <f t="shared" si="4"/>
        <v>1.1184855224468468</v>
      </c>
      <c r="X15" s="48">
        <f t="shared" si="5"/>
        <v>1.1233089427265834</v>
      </c>
      <c r="Y15" s="48">
        <f t="shared" si="6"/>
        <v>1.1805238764089525</v>
      </c>
      <c r="Z15" s="48">
        <f t="shared" si="7"/>
        <v>1.046791482418761</v>
      </c>
      <c r="AA15" s="48">
        <f t="shared" si="8"/>
        <v>1.1577902651672893</v>
      </c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</row>
    <row r="16" spans="1:59" s="48" customFormat="1" ht="12.75">
      <c r="A16" s="82">
        <v>2008</v>
      </c>
      <c r="B16" s="79">
        <v>3109803.0890600001</v>
      </c>
      <c r="C16" s="79">
        <v>1857510.036000001</v>
      </c>
      <c r="D16" s="79">
        <v>585868.02160000009</v>
      </c>
      <c r="E16" s="79">
        <v>602845.57729999803</v>
      </c>
      <c r="F16" s="79">
        <v>420880.76600000123</v>
      </c>
      <c r="G16" s="79">
        <v>426775.96980000113</v>
      </c>
      <c r="H16" s="349">
        <f t="shared" si="1"/>
        <v>3046223.634899999</v>
      </c>
      <c r="I16" s="349">
        <v>69474.657959999895</v>
      </c>
      <c r="J16" s="351">
        <v>5.0941954472198292</v>
      </c>
      <c r="K16" s="351">
        <v>6.4642651497745174</v>
      </c>
      <c r="L16" s="351">
        <v>2.0450400524432588</v>
      </c>
      <c r="M16" s="351">
        <v>12.286957929839559</v>
      </c>
      <c r="N16" s="351">
        <v>0.40925096613948497</v>
      </c>
      <c r="O16" s="351">
        <v>17.025710282796624</v>
      </c>
      <c r="P16" s="86">
        <f t="shared" si="2"/>
        <v>1.0509419544721983</v>
      </c>
      <c r="Q16" s="86">
        <f t="shared" si="0"/>
        <v>1.0646426514977452</v>
      </c>
      <c r="R16" s="86">
        <f t="shared" si="0"/>
        <v>1.0204504005244326</v>
      </c>
      <c r="S16" s="86">
        <f t="shared" si="0"/>
        <v>1.1228695792983956</v>
      </c>
      <c r="T16" s="86">
        <f t="shared" si="0"/>
        <v>1.0040925096613948</v>
      </c>
      <c r="U16" s="86">
        <f t="shared" si="0"/>
        <v>1.1702571028279662</v>
      </c>
      <c r="V16" s="48">
        <f t="shared" si="3"/>
        <v>1.1431994480559438</v>
      </c>
      <c r="W16" s="48">
        <f t="shared" si="4"/>
        <v>1.1404470816232888</v>
      </c>
      <c r="X16" s="48">
        <f t="shared" si="5"/>
        <v>1.1369475594207354</v>
      </c>
      <c r="Y16" s="48">
        <f t="shared" si="6"/>
        <v>1.2314732135152522</v>
      </c>
      <c r="Z16" s="48">
        <f t="shared" si="7"/>
        <v>1.1608972904713486</v>
      </c>
      <c r="AA16" s="48">
        <f t="shared" si="8"/>
        <v>1.3112294165131813</v>
      </c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</row>
    <row r="17" spans="1:59" s="48" customFormat="1" ht="12.75">
      <c r="A17" s="82">
        <v>2009</v>
      </c>
      <c r="B17" s="79">
        <v>3333039.3552799984</v>
      </c>
      <c r="C17" s="79">
        <v>2065033.1909999992</v>
      </c>
      <c r="D17" s="79">
        <v>654963.51159999997</v>
      </c>
      <c r="E17" s="79">
        <v>636675.77899999893</v>
      </c>
      <c r="F17" s="79">
        <v>361680.47040000063</v>
      </c>
      <c r="G17" s="79">
        <v>375120.39620000037</v>
      </c>
      <c r="H17" s="349">
        <f t="shared" si="1"/>
        <v>3356672.4815999977</v>
      </c>
      <c r="I17" s="349">
        <v>-10193.200520001501</v>
      </c>
      <c r="J17" s="351">
        <v>-0.12581199960344236</v>
      </c>
      <c r="K17" s="351">
        <v>4.4563964875398376</v>
      </c>
      <c r="L17" s="351">
        <v>2.9451678644071277</v>
      </c>
      <c r="M17" s="351">
        <v>-2.1338748237342831</v>
      </c>
      <c r="N17" s="351">
        <v>-9.2470664720277096</v>
      </c>
      <c r="O17" s="351">
        <v>-7.6019674948437421</v>
      </c>
      <c r="P17" s="86">
        <f t="shared" si="2"/>
        <v>0.99874188000396558</v>
      </c>
      <c r="Q17" s="86">
        <f t="shared" si="0"/>
        <v>1.0445639648753984</v>
      </c>
      <c r="R17" s="86">
        <f t="shared" si="0"/>
        <v>1.0294516786440713</v>
      </c>
      <c r="S17" s="86">
        <f t="shared" si="0"/>
        <v>0.97866125176265717</v>
      </c>
      <c r="T17" s="86">
        <f t="shared" si="0"/>
        <v>0.9075293352797229</v>
      </c>
      <c r="U17" s="86">
        <f t="shared" si="0"/>
        <v>0.92398032505156258</v>
      </c>
      <c r="V17" s="48">
        <f t="shared" si="3"/>
        <v>1.0717846949877061</v>
      </c>
      <c r="W17" s="48">
        <f t="shared" si="4"/>
        <v>1.1117211487303091</v>
      </c>
      <c r="X17" s="48">
        <f t="shared" si="5"/>
        <v>1.1179369541476265</v>
      </c>
      <c r="Y17" s="48">
        <f t="shared" si="6"/>
        <v>1.0561175249083161</v>
      </c>
      <c r="Z17" s="48">
        <f t="shared" si="7"/>
        <v>0.85934188401472256</v>
      </c>
      <c r="AA17" s="48">
        <f t="shared" si="8"/>
        <v>0.87896325647339524</v>
      </c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</row>
    <row r="18" spans="1:59" s="48" customFormat="1" ht="12.75">
      <c r="A18" s="82">
        <v>2010</v>
      </c>
      <c r="B18" s="79">
        <v>3885847.0000000009</v>
      </c>
      <c r="C18" s="79">
        <v>2340166.9999999991</v>
      </c>
      <c r="D18" s="79">
        <v>738965.99999999895</v>
      </c>
      <c r="E18" s="79">
        <v>797945.99999999907</v>
      </c>
      <c r="F18" s="79">
        <v>422220.00000000029</v>
      </c>
      <c r="G18" s="79">
        <v>462672.00000000099</v>
      </c>
      <c r="H18" s="349">
        <f t="shared" si="1"/>
        <v>3877078.9999999972</v>
      </c>
      <c r="I18" s="349">
        <v>49220.000000001099</v>
      </c>
      <c r="J18" s="351">
        <v>7.5282258303846161</v>
      </c>
      <c r="K18" s="351">
        <v>6.2293721263483315</v>
      </c>
      <c r="L18" s="351">
        <v>3.9206645935543127</v>
      </c>
      <c r="M18" s="351">
        <v>17.85392142269593</v>
      </c>
      <c r="N18" s="351">
        <v>11.721721538659091</v>
      </c>
      <c r="O18" s="351">
        <v>33.639024664690268</v>
      </c>
      <c r="P18" s="86">
        <f t="shared" si="2"/>
        <v>1.0752822583038462</v>
      </c>
      <c r="Q18" s="86">
        <f t="shared" si="0"/>
        <v>1.0622937212634833</v>
      </c>
      <c r="R18" s="86">
        <f t="shared" si="0"/>
        <v>1.0392066459355431</v>
      </c>
      <c r="S18" s="86">
        <f t="shared" si="0"/>
        <v>1.1785392142269593</v>
      </c>
      <c r="T18" s="86">
        <f t="shared" si="0"/>
        <v>1.1172172153865909</v>
      </c>
      <c r="U18" s="86">
        <f t="shared" si="0"/>
        <v>1.3363902466469026</v>
      </c>
      <c r="V18" s="48">
        <f t="shared" si="3"/>
        <v>1.1658569209044227</v>
      </c>
      <c r="W18" s="48">
        <f t="shared" si="4"/>
        <v>1.1332345698844508</v>
      </c>
      <c r="X18" s="48">
        <f t="shared" si="5"/>
        <v>1.1282552186682746</v>
      </c>
      <c r="Y18" s="48">
        <f t="shared" si="6"/>
        <v>1.2533003866635242</v>
      </c>
      <c r="Z18" s="48">
        <f t="shared" si="7"/>
        <v>1.1673840158774567</v>
      </c>
      <c r="AA18" s="48">
        <f t="shared" si="8"/>
        <v>1.2333960101527546</v>
      </c>
    </row>
    <row r="19" spans="1:59" s="48" customFormat="1" ht="12.75">
      <c r="A19" s="82">
        <v>2011</v>
      </c>
      <c r="B19" s="79">
        <v>4376381.9999999907</v>
      </c>
      <c r="C19" s="79">
        <v>2637814.0000000028</v>
      </c>
      <c r="D19" s="79">
        <v>817038.00000000105</v>
      </c>
      <c r="E19" s="79">
        <v>901926.99999999697</v>
      </c>
      <c r="F19" s="79">
        <v>506895</v>
      </c>
      <c r="G19" s="79">
        <v>540566</v>
      </c>
      <c r="H19" s="349">
        <f t="shared" si="1"/>
        <v>4356779.0000000009</v>
      </c>
      <c r="I19" s="349">
        <v>53273.999999998996</v>
      </c>
      <c r="J19" s="351">
        <v>3.9744230794469537</v>
      </c>
      <c r="K19" s="351">
        <v>4.8184595372896544</v>
      </c>
      <c r="L19" s="351">
        <v>2.2042962734415417</v>
      </c>
      <c r="M19" s="351">
        <v>6.8340464141683599</v>
      </c>
      <c r="N19" s="351">
        <v>4.8119463786651773</v>
      </c>
      <c r="O19" s="351">
        <v>9.3932634782307964</v>
      </c>
      <c r="P19" s="86">
        <f t="shared" si="2"/>
        <v>1.0397442307944695</v>
      </c>
      <c r="Q19" s="86">
        <f t="shared" si="0"/>
        <v>1.0481845953728965</v>
      </c>
      <c r="R19" s="86">
        <f t="shared" si="0"/>
        <v>1.0220429627344154</v>
      </c>
      <c r="S19" s="86">
        <f t="shared" si="0"/>
        <v>1.0683404641416836</v>
      </c>
      <c r="T19" s="86">
        <f t="shared" si="0"/>
        <v>1.0481194637866518</v>
      </c>
      <c r="U19" s="86">
        <f t="shared" si="0"/>
        <v>1.093932634782308</v>
      </c>
      <c r="V19" s="48">
        <f t="shared" si="3"/>
        <v>1.1262363134729674</v>
      </c>
      <c r="W19" s="48">
        <f t="shared" si="4"/>
        <v>1.1271904953791776</v>
      </c>
      <c r="X19" s="48">
        <f t="shared" si="5"/>
        <v>1.1056503276199476</v>
      </c>
      <c r="Y19" s="48">
        <f t="shared" si="6"/>
        <v>1.130310823038148</v>
      </c>
      <c r="Z19" s="48">
        <f t="shared" si="7"/>
        <v>1.2005471081426735</v>
      </c>
      <c r="AA19" s="48">
        <f t="shared" si="8"/>
        <v>1.1683568489124019</v>
      </c>
    </row>
    <row r="20" spans="1:59" s="48" customFormat="1" ht="12.75">
      <c r="A20" s="82">
        <v>2012</v>
      </c>
      <c r="B20" s="79">
        <v>4814759.9999999907</v>
      </c>
      <c r="C20" s="79">
        <v>2956833.9999999981</v>
      </c>
      <c r="D20" s="79">
        <v>892180.00000000093</v>
      </c>
      <c r="E20" s="79">
        <v>997459.99999999709</v>
      </c>
      <c r="F20" s="79">
        <v>571875.00000000105</v>
      </c>
      <c r="G20" s="79">
        <v>637317.00000000093</v>
      </c>
      <c r="H20" s="349">
        <f t="shared" si="1"/>
        <v>4846473.9999999963</v>
      </c>
      <c r="I20" s="349">
        <v>33728.000000001099</v>
      </c>
      <c r="J20" s="351">
        <v>1.9211759850947363</v>
      </c>
      <c r="K20" s="351">
        <v>3.4994506815110071</v>
      </c>
      <c r="L20" s="351">
        <v>2.2770054758774361</v>
      </c>
      <c r="M20" s="351">
        <v>0.77877699636434983</v>
      </c>
      <c r="N20" s="351">
        <v>0.70764162203216241</v>
      </c>
      <c r="O20" s="351">
        <v>1.1308517368834092</v>
      </c>
      <c r="P20" s="86">
        <f t="shared" si="2"/>
        <v>1.0192117598509474</v>
      </c>
      <c r="Q20" s="86">
        <f t="shared" ref="Q20:S24" si="9">(K20/100+1)</f>
        <v>1.0349945068151101</v>
      </c>
      <c r="R20" s="86">
        <f t="shared" si="9"/>
        <v>1.0227700547587744</v>
      </c>
      <c r="S20" s="86">
        <f t="shared" si="9"/>
        <v>1.0077877699636435</v>
      </c>
      <c r="T20" s="86">
        <f t="shared" ref="T20:U24" si="10">(N20/100+1)</f>
        <v>1.0070764162203216</v>
      </c>
      <c r="U20" s="86">
        <f t="shared" si="10"/>
        <v>1.0113085173688341</v>
      </c>
      <c r="V20" s="48">
        <f t="shared" si="3"/>
        <v>1.1001690437443534</v>
      </c>
      <c r="W20" s="48">
        <f t="shared" si="4"/>
        <v>1.1209410519467995</v>
      </c>
      <c r="X20" s="48">
        <f t="shared" si="5"/>
        <v>1.0919687945970686</v>
      </c>
      <c r="Y20" s="48">
        <f t="shared" si="6"/>
        <v>1.1059209891709645</v>
      </c>
      <c r="Z20" s="48">
        <f t="shared" si="7"/>
        <v>1.1281922291598871</v>
      </c>
      <c r="AA20" s="48">
        <f t="shared" si="8"/>
        <v>1.1789809199986698</v>
      </c>
    </row>
    <row r="21" spans="1:59" s="48" customFormat="1" ht="12.75">
      <c r="A21" s="82">
        <v>2013</v>
      </c>
      <c r="B21" s="79">
        <v>5331618.9999999898</v>
      </c>
      <c r="C21" s="79">
        <v>3290421.9999999963</v>
      </c>
      <c r="D21" s="79">
        <v>1007274.9999999991</v>
      </c>
      <c r="E21" s="79">
        <v>1114943.9999999981</v>
      </c>
      <c r="F21" s="79">
        <v>626051</v>
      </c>
      <c r="G21" s="79">
        <v>748758</v>
      </c>
      <c r="H21" s="349">
        <f t="shared" si="1"/>
        <v>5412640.9999999935</v>
      </c>
      <c r="I21" s="349">
        <v>41685.000000005595</v>
      </c>
      <c r="J21" s="351">
        <v>3.0048226702886316</v>
      </c>
      <c r="K21" s="351">
        <v>3.4710436906503217</v>
      </c>
      <c r="L21" s="351">
        <v>1.5101212759756732</v>
      </c>
      <c r="M21" s="351">
        <v>5.8272010907701732</v>
      </c>
      <c r="N21" s="351">
        <v>1.830295081967348</v>
      </c>
      <c r="O21" s="351">
        <v>6.66967929617448</v>
      </c>
      <c r="P21" s="86">
        <f t="shared" si="2"/>
        <v>1.0300482267028863</v>
      </c>
      <c r="Q21" s="86">
        <f t="shared" si="9"/>
        <v>1.0347104369065032</v>
      </c>
      <c r="R21" s="86">
        <f t="shared" si="9"/>
        <v>1.0151012127597567</v>
      </c>
      <c r="S21" s="86">
        <f t="shared" si="9"/>
        <v>1.0582720109077017</v>
      </c>
      <c r="T21" s="86">
        <f t="shared" si="10"/>
        <v>1.0183029508196735</v>
      </c>
      <c r="U21" s="86">
        <f t="shared" si="10"/>
        <v>1.0666967929617448</v>
      </c>
      <c r="V21" s="48">
        <f t="shared" si="3"/>
        <v>1.1073488605870283</v>
      </c>
      <c r="W21" s="48">
        <f t="shared" si="4"/>
        <v>1.11281931958304</v>
      </c>
      <c r="X21" s="48">
        <f t="shared" si="5"/>
        <v>1.1290042368131969</v>
      </c>
      <c r="Y21" s="48">
        <f t="shared" si="6"/>
        <v>1.1177831692498961</v>
      </c>
      <c r="Z21" s="48">
        <f t="shared" si="7"/>
        <v>1.0947339890710361</v>
      </c>
      <c r="AA21" s="48">
        <f t="shared" si="8"/>
        <v>1.1748596067577028</v>
      </c>
    </row>
    <row r="22" spans="1:59" s="48" customFormat="1" ht="12.75">
      <c r="A22" s="82">
        <v>2014</v>
      </c>
      <c r="B22" s="79">
        <v>5778953</v>
      </c>
      <c r="C22" s="79">
        <v>3638404.0000000009</v>
      </c>
      <c r="D22" s="79">
        <v>1106873.9999999981</v>
      </c>
      <c r="E22" s="79">
        <v>1148452.9999999988</v>
      </c>
      <c r="F22" s="79">
        <v>636375.00000000198</v>
      </c>
      <c r="G22" s="79">
        <v>790183.00000000105</v>
      </c>
      <c r="H22" s="349">
        <f t="shared" si="1"/>
        <v>5893730.9999999981</v>
      </c>
      <c r="I22" s="349">
        <v>39030.000000003398</v>
      </c>
      <c r="J22" s="351">
        <v>0.50395574027315426</v>
      </c>
      <c r="K22" s="351">
        <v>2.25031925996102</v>
      </c>
      <c r="L22" s="351">
        <v>0.81308480802153582</v>
      </c>
      <c r="M22" s="351">
        <v>-4.2240686527754034</v>
      </c>
      <c r="N22" s="351">
        <v>-1.5696804253963137</v>
      </c>
      <c r="O22" s="351">
        <v>-2.2718955924343254</v>
      </c>
      <c r="P22" s="86">
        <f t="shared" si="2"/>
        <v>1.0050395574027315</v>
      </c>
      <c r="Q22" s="86">
        <f t="shared" si="9"/>
        <v>1.0225031925996102</v>
      </c>
      <c r="R22" s="86">
        <f t="shared" si="9"/>
        <v>1.0081308480802154</v>
      </c>
      <c r="S22" s="86">
        <f t="shared" si="9"/>
        <v>0.95775931347224597</v>
      </c>
      <c r="T22" s="86">
        <f t="shared" si="10"/>
        <v>0.98430319574603686</v>
      </c>
      <c r="U22" s="86">
        <f t="shared" si="10"/>
        <v>0.97728104407565675</v>
      </c>
      <c r="V22" s="48">
        <f t="shared" si="3"/>
        <v>1.083902094279432</v>
      </c>
      <c r="W22" s="48">
        <f t="shared" si="4"/>
        <v>1.1057560398027988</v>
      </c>
      <c r="X22" s="48">
        <f t="shared" si="5"/>
        <v>1.098879650542304</v>
      </c>
      <c r="Y22" s="48">
        <f t="shared" si="6"/>
        <v>1.03005442425808</v>
      </c>
      <c r="Z22" s="48">
        <f t="shared" si="7"/>
        <v>1.0164906692905242</v>
      </c>
      <c r="AA22" s="48">
        <f t="shared" si="8"/>
        <v>1.0553249514529408</v>
      </c>
    </row>
    <row r="23" spans="1:59" s="48" customFormat="1" ht="12.75">
      <c r="A23" s="82">
        <v>2015</v>
      </c>
      <c r="B23" s="79">
        <v>5995787</v>
      </c>
      <c r="C23" s="79">
        <v>3835192.9999999958</v>
      </c>
      <c r="D23" s="79">
        <v>1185776.0000000009</v>
      </c>
      <c r="E23" s="79">
        <v>1069396.999999997</v>
      </c>
      <c r="F23" s="79">
        <v>773468.00000000105</v>
      </c>
      <c r="G23" s="79">
        <v>842614.00000000093</v>
      </c>
      <c r="H23" s="349">
        <f t="shared" si="1"/>
        <v>6090365.9999999935</v>
      </c>
      <c r="I23" s="349">
        <v>-25432.999999992295</v>
      </c>
      <c r="J23" s="351">
        <v>-3.5457633934728117</v>
      </c>
      <c r="K23" s="351">
        <v>-3.21649272593163</v>
      </c>
      <c r="L23" s="351">
        <v>-1.4365682092091436</v>
      </c>
      <c r="M23" s="351">
        <v>-13.946500205058676</v>
      </c>
      <c r="N23" s="351">
        <v>6.8195639363584082</v>
      </c>
      <c r="O23" s="351">
        <v>-14.190636852475702</v>
      </c>
      <c r="P23" s="86">
        <f t="shared" si="2"/>
        <v>0.96454236606527188</v>
      </c>
      <c r="Q23" s="86">
        <f t="shared" si="9"/>
        <v>0.9678350727406837</v>
      </c>
      <c r="R23" s="86">
        <f t="shared" si="9"/>
        <v>0.98563431790790856</v>
      </c>
      <c r="S23" s="86">
        <f t="shared" si="9"/>
        <v>0.86053499794941324</v>
      </c>
      <c r="T23" s="86">
        <f t="shared" si="10"/>
        <v>1.0681956393635841</v>
      </c>
      <c r="U23" s="86">
        <f t="shared" si="10"/>
        <v>0.85809363147524298</v>
      </c>
      <c r="V23" s="48">
        <f t="shared" si="3"/>
        <v>1.0375213295557171</v>
      </c>
      <c r="W23" s="48">
        <f t="shared" si="4"/>
        <v>1.0540866269935925</v>
      </c>
      <c r="X23" s="48">
        <f t="shared" si="5"/>
        <v>1.0712836330061082</v>
      </c>
      <c r="Y23" s="48">
        <f t="shared" si="6"/>
        <v>0.9311630515136432</v>
      </c>
      <c r="Z23" s="48">
        <f t="shared" si="7"/>
        <v>1.2154280102141013</v>
      </c>
      <c r="AA23" s="48">
        <f t="shared" si="8"/>
        <v>1.0663529840555919</v>
      </c>
    </row>
    <row r="24" spans="1:59">
      <c r="A24" s="82">
        <v>2016</v>
      </c>
      <c r="B24" s="79">
        <v>6269328</v>
      </c>
      <c r="C24" s="79">
        <v>4028136.0000000019</v>
      </c>
      <c r="D24" s="79">
        <v>1277645.0000000002</v>
      </c>
      <c r="E24" s="79">
        <v>973271</v>
      </c>
      <c r="F24" s="79">
        <v>781577.00000000186</v>
      </c>
      <c r="G24" s="79">
        <v>756520.00000000116</v>
      </c>
      <c r="H24" s="349">
        <f t="shared" si="1"/>
        <v>6279052.0000000019</v>
      </c>
      <c r="I24" s="349">
        <v>-34781.000000006396</v>
      </c>
      <c r="J24" s="351">
        <v>-3.2759169063210525</v>
      </c>
      <c r="K24" s="351">
        <v>-3.8371993273870086</v>
      </c>
      <c r="L24" s="351">
        <v>0.21100106596869672</v>
      </c>
      <c r="M24" s="351">
        <v>-12.129826434897417</v>
      </c>
      <c r="N24" s="351">
        <v>0.86312555916980838</v>
      </c>
      <c r="O24" s="351">
        <v>-10.342932825706708</v>
      </c>
      <c r="P24" s="86">
        <f t="shared" si="2"/>
        <v>0.96724083093678948</v>
      </c>
      <c r="Q24" s="86">
        <f t="shared" si="9"/>
        <v>0.96162800672612991</v>
      </c>
      <c r="R24" s="86">
        <f t="shared" si="9"/>
        <v>1.002110010659687</v>
      </c>
      <c r="S24" s="86">
        <f t="shared" si="9"/>
        <v>0.87870173565102583</v>
      </c>
      <c r="T24" s="86">
        <f t="shared" si="10"/>
        <v>1.0086312555916981</v>
      </c>
      <c r="U24" s="86">
        <f t="shared" si="10"/>
        <v>0.89657067174293292</v>
      </c>
      <c r="V24" s="48">
        <f t="shared" si="3"/>
        <v>1.0456222010555078</v>
      </c>
      <c r="W24" s="48">
        <f t="shared" si="4"/>
        <v>1.0503085503128542</v>
      </c>
      <c r="X24" s="48">
        <f t="shared" si="5"/>
        <v>1.0774758470402497</v>
      </c>
      <c r="Y24" s="48">
        <f t="shared" si="6"/>
        <v>0.91011196029164354</v>
      </c>
      <c r="Z24" s="48">
        <f t="shared" si="7"/>
        <v>1.0104839502086715</v>
      </c>
      <c r="AA24" s="48">
        <f t="shared" si="8"/>
        <v>0.89782510141061067</v>
      </c>
    </row>
    <row r="25" spans="1:59">
      <c r="A25" s="82">
        <v>2017</v>
      </c>
      <c r="B25" s="79">
        <v>6585478.9999999898</v>
      </c>
      <c r="C25" s="79">
        <v>4247259</v>
      </c>
      <c r="D25" s="79">
        <v>1327757.999999996</v>
      </c>
      <c r="E25" s="79">
        <v>958778.9999999979</v>
      </c>
      <c r="F25" s="79">
        <v>824434.00000000093</v>
      </c>
      <c r="G25" s="79">
        <v>777137.00000000105</v>
      </c>
      <c r="H25" s="349">
        <f t="shared" si="1"/>
        <v>6533795.9999999944</v>
      </c>
      <c r="I25" s="349">
        <v>4385.9999999942993</v>
      </c>
      <c r="J25" s="351">
        <v>1.3228690539081489</v>
      </c>
      <c r="K25" s="351">
        <v>1.977962015184942</v>
      </c>
      <c r="L25" s="351">
        <v>-0.67068708444055769</v>
      </c>
      <c r="M25" s="351">
        <v>-2.557355556674934</v>
      </c>
      <c r="N25" s="351">
        <v>4.908793375444831</v>
      </c>
      <c r="O25" s="351">
        <v>6.7169407285997629</v>
      </c>
      <c r="P25" s="86">
        <f>(J25/100+1)</f>
        <v>1.0132286905390815</v>
      </c>
      <c r="Q25" s="86">
        <f t="shared" ref="Q25" si="11">(K25/100+1)</f>
        <v>1.0197796201518494</v>
      </c>
      <c r="R25" s="86">
        <f t="shared" ref="R25" si="12">(L25/100+1)</f>
        <v>0.99329312915559442</v>
      </c>
      <c r="S25" s="86">
        <f t="shared" ref="S25" si="13">(M25/100+1)</f>
        <v>0.97442644443325066</v>
      </c>
      <c r="T25" s="86">
        <f t="shared" ref="T25" si="14">(N25/100+1)</f>
        <v>1.0490879337544483</v>
      </c>
      <c r="U25" s="86">
        <f t="shared" ref="U25" si="15">(O25/100+1)</f>
        <v>1.0671694072859976</v>
      </c>
      <c r="V25" s="48">
        <f t="shared" si="3"/>
        <v>1.0504282117636834</v>
      </c>
      <c r="W25" s="48">
        <f t="shared" si="4"/>
        <v>1.0543981136684555</v>
      </c>
      <c r="X25" s="48">
        <f t="shared" si="5"/>
        <v>1.0392229453408386</v>
      </c>
      <c r="Y25" s="48">
        <f t="shared" si="6"/>
        <v>0.98511000533253112</v>
      </c>
      <c r="Z25" s="48">
        <f t="shared" si="7"/>
        <v>1.0548340086773267</v>
      </c>
      <c r="AA25" s="48">
        <f t="shared" si="8"/>
        <v>1.0272524189710779</v>
      </c>
    </row>
    <row r="26" spans="1:59">
      <c r="A26" s="82">
        <v>2018</v>
      </c>
      <c r="B26" s="79">
        <v>7004141</v>
      </c>
      <c r="C26" s="79">
        <v>4525801</v>
      </c>
      <c r="D26" s="79">
        <v>1393480.0000000012</v>
      </c>
      <c r="E26" s="79">
        <v>1057408.9999999991</v>
      </c>
      <c r="F26" s="79">
        <v>1025056.000000001</v>
      </c>
      <c r="G26" s="349">
        <v>997474.00000000093</v>
      </c>
      <c r="H26" s="349">
        <f t="shared" si="1"/>
        <v>6976690</v>
      </c>
      <c r="I26" s="79">
        <v>-131.00000000259024</v>
      </c>
      <c r="J26" s="351">
        <v>1.7836667613697621</v>
      </c>
      <c r="K26" s="351">
        <v>2.3659023384260625</v>
      </c>
      <c r="L26" s="351">
        <v>0.7868903821326878</v>
      </c>
      <c r="M26" s="351">
        <v>5.2317583092663877</v>
      </c>
      <c r="N26" s="351">
        <v>4.0530836913568846</v>
      </c>
      <c r="O26" s="351">
        <v>7.7427789437383598</v>
      </c>
      <c r="P26" s="86">
        <f>(J26/100+1)</f>
        <v>1.0178366676136976</v>
      </c>
      <c r="Q26" s="86">
        <f t="shared" ref="Q26" si="16">(K26/100+1)</f>
        <v>1.0236590233842606</v>
      </c>
      <c r="R26" s="86">
        <f t="shared" ref="R26" si="17">(L26/100+1)</f>
        <v>1.0078689038213269</v>
      </c>
      <c r="S26" s="86">
        <f t="shared" ref="S26" si="18">(M26/100+1)</f>
        <v>1.0523175830926639</v>
      </c>
      <c r="T26" s="86">
        <f t="shared" ref="T26" si="19">(N26/100+1)</f>
        <v>1.0405308369135688</v>
      </c>
      <c r="U26" s="86">
        <f t="shared" ref="U26" si="20">(O26/100+1)</f>
        <v>1.0774277894373836</v>
      </c>
      <c r="V26" s="48">
        <f t="shared" ref="V26" si="21">(B26/B25)</f>
        <v>1.0635735077129562</v>
      </c>
      <c r="W26" s="48">
        <f t="shared" ref="W26" si="22">(C26/C25)</f>
        <v>1.0655815903857053</v>
      </c>
      <c r="X26" s="48">
        <f t="shared" ref="X26" si="23">(D26/D25)</f>
        <v>1.0494984778852814</v>
      </c>
      <c r="Y26" s="48">
        <f t="shared" ref="Y26" si="24">(E26/E25)</f>
        <v>1.102870421650872</v>
      </c>
      <c r="Z26" s="48">
        <f t="shared" ref="Z26" si="25">(F26/F25)</f>
        <v>1.2433451313264614</v>
      </c>
      <c r="AA26" s="48">
        <f t="shared" ref="AA26" si="26">(G26/G25)</f>
        <v>1.2835240118537652</v>
      </c>
    </row>
    <row r="27" spans="1:59">
      <c r="A27" s="82">
        <v>2019</v>
      </c>
      <c r="B27" s="79">
        <v>7407023.5734999897</v>
      </c>
      <c r="C27" s="79">
        <v>4797117.8599999994</v>
      </c>
      <c r="D27" s="79">
        <v>1487164.1589999979</v>
      </c>
      <c r="E27" s="79">
        <v>1134199.929999999</v>
      </c>
      <c r="F27" s="79">
        <v>1044787.498000003</v>
      </c>
      <c r="G27" s="349">
        <v>1062950.486999999</v>
      </c>
      <c r="H27" s="349">
        <f t="shared" si="1"/>
        <v>7418481.9489999963</v>
      </c>
      <c r="I27" s="79">
        <v>6704.6134999889036</v>
      </c>
      <c r="J27" s="351">
        <v>1.4111529850701077</v>
      </c>
      <c r="K27" s="351">
        <v>2.1913704115581467</v>
      </c>
      <c r="L27" s="351">
        <v>-0.44532415248176305</v>
      </c>
      <c r="M27" s="351">
        <v>3.3641057528354557</v>
      </c>
      <c r="N27" s="351">
        <v>-2.3822259466798057</v>
      </c>
      <c r="O27" s="351">
        <v>1.1256862835523629</v>
      </c>
      <c r="P27" s="86">
        <f>(J27/100+1)</f>
        <v>1.0141115298507011</v>
      </c>
      <c r="Q27" s="86">
        <f t="shared" ref="Q27" si="27">(K27/100+1)</f>
        <v>1.0219137041155815</v>
      </c>
      <c r="R27" s="86">
        <f t="shared" ref="R27" si="28">(L27/100+1)</f>
        <v>0.99554675847518237</v>
      </c>
      <c r="S27" s="86">
        <f t="shared" ref="S27" si="29">(M27/100+1)</f>
        <v>1.0336410575283546</v>
      </c>
      <c r="T27" s="86">
        <f t="shared" ref="T27" si="30">(N27/100+1)</f>
        <v>0.97617774053320194</v>
      </c>
      <c r="U27" s="86">
        <f t="shared" ref="U27" si="31">(O27/100+1)</f>
        <v>1.0112568628355236</v>
      </c>
      <c r="V27" s="48">
        <f t="shared" ref="V27" si="32">(B27/B26)</f>
        <v>1.0575206257983656</v>
      </c>
      <c r="W27" s="48">
        <f t="shared" ref="W27" si="33">(C27/C26)</f>
        <v>1.0599489151202184</v>
      </c>
      <c r="X27" s="48">
        <f t="shared" ref="X27" si="34">(D27/D26)</f>
        <v>1.0672303578092235</v>
      </c>
      <c r="Y27" s="48">
        <f t="shared" ref="Y27" si="35">(E27/E26)</f>
        <v>1.0726217858936324</v>
      </c>
      <c r="Z27" s="48">
        <f t="shared" ref="Z27" si="36">(F27/F26)</f>
        <v>1.0192491902881422</v>
      </c>
      <c r="AA27" s="48">
        <f t="shared" ref="AA27" si="37">(G27/G26)</f>
        <v>1.0656422994484047</v>
      </c>
    </row>
    <row r="28" spans="1:59">
      <c r="A28" s="82"/>
      <c r="C28" s="309"/>
      <c r="F28" s="309"/>
      <c r="G28" s="33"/>
      <c r="H28" s="65"/>
    </row>
    <row r="29" spans="1:59" ht="14.25" customHeight="1" thickBot="1">
      <c r="A29" s="27"/>
      <c r="B29" s="44"/>
      <c r="C29" s="44"/>
      <c r="D29" s="44"/>
      <c r="E29" s="44"/>
      <c r="F29" s="44"/>
      <c r="G29" s="44"/>
      <c r="H29" s="44"/>
      <c r="I29" s="44"/>
      <c r="J29" s="44"/>
    </row>
    <row r="30" spans="1:59" ht="15" customHeight="1" thickBot="1">
      <c r="A30" s="27"/>
      <c r="B30" s="339" t="s">
        <v>40</v>
      </c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1"/>
      <c r="P30" s="266"/>
      <c r="Q30" s="267"/>
      <c r="R30" s="267"/>
      <c r="S30" s="172"/>
      <c r="T30" s="337" t="s">
        <v>52</v>
      </c>
      <c r="U30" s="337"/>
      <c r="V30" s="337"/>
      <c r="W30" s="337"/>
      <c r="X30" s="337"/>
      <c r="Y30" s="337"/>
      <c r="Z30" s="337"/>
      <c r="AA30" s="338"/>
      <c r="AB30" s="334" t="s">
        <v>53</v>
      </c>
      <c r="AC30" s="335"/>
      <c r="AD30" s="336"/>
    </row>
    <row r="31" spans="1:59" ht="48" customHeight="1" thickBot="1">
      <c r="A31" s="27"/>
      <c r="B31" s="176" t="s">
        <v>50</v>
      </c>
      <c r="C31" s="176" t="s">
        <v>51</v>
      </c>
      <c r="D31" s="177" t="s">
        <v>30</v>
      </c>
      <c r="E31" s="177" t="s">
        <v>31</v>
      </c>
      <c r="F31" s="177" t="s">
        <v>59</v>
      </c>
      <c r="G31" s="178" t="s">
        <v>33</v>
      </c>
      <c r="H31" s="178" t="s">
        <v>34</v>
      </c>
      <c r="I31" s="178" t="s">
        <v>35</v>
      </c>
      <c r="J31" s="56" t="s">
        <v>36</v>
      </c>
      <c r="K31" s="269" t="s">
        <v>138</v>
      </c>
      <c r="L31" s="56" t="s">
        <v>66</v>
      </c>
      <c r="M31" s="181" t="s">
        <v>93</v>
      </c>
      <c r="N31" s="182" t="s">
        <v>94</v>
      </c>
      <c r="O31" s="270" t="s">
        <v>140</v>
      </c>
      <c r="P31" s="266" t="s">
        <v>38</v>
      </c>
      <c r="Q31" s="275" t="s">
        <v>39</v>
      </c>
      <c r="R31" s="267" t="s">
        <v>90</v>
      </c>
      <c r="S31" s="57" t="s">
        <v>41</v>
      </c>
      <c r="T31" s="57" t="s">
        <v>42</v>
      </c>
      <c r="U31" s="57" t="s">
        <v>43</v>
      </c>
      <c r="V31" s="57" t="s">
        <v>44</v>
      </c>
      <c r="W31" s="54" t="s">
        <v>45</v>
      </c>
      <c r="X31" s="58" t="s">
        <v>46</v>
      </c>
      <c r="Y31" s="58" t="s">
        <v>47</v>
      </c>
      <c r="Z31" s="59" t="s">
        <v>48</v>
      </c>
      <c r="AA31" s="55" t="s">
        <v>49</v>
      </c>
      <c r="AB31" s="61" t="s">
        <v>16</v>
      </c>
      <c r="AC31" s="62" t="s">
        <v>55</v>
      </c>
      <c r="AD31" s="63" t="s">
        <v>54</v>
      </c>
    </row>
    <row r="32" spans="1:59" s="53" customFormat="1" ht="12.75">
      <c r="A32" s="26">
        <v>1996</v>
      </c>
      <c r="B32" s="50"/>
      <c r="C32" s="26"/>
      <c r="D32" s="38"/>
      <c r="E32" s="38"/>
      <c r="F32" s="38"/>
      <c r="G32" s="37">
        <f>(C4/H4)</f>
        <v>0.6292429191030916</v>
      </c>
      <c r="H32" s="37">
        <f>(D4/H4)</f>
        <v>0.19073916206942843</v>
      </c>
      <c r="I32" s="37">
        <f>(E4/H4)</f>
        <v>0.18001791882747994</v>
      </c>
      <c r="J32" s="38"/>
      <c r="K32" s="38"/>
      <c r="L32" s="38"/>
      <c r="M32" s="38"/>
      <c r="N32" s="35"/>
      <c r="O32" s="35"/>
      <c r="P32" s="200"/>
      <c r="Q32" s="78">
        <f>P4</f>
        <v>1.0220886405051457</v>
      </c>
      <c r="R32" s="201"/>
      <c r="S32" s="37">
        <f>(F4-G4)</f>
        <v>-18592.579594657305</v>
      </c>
      <c r="T32" s="37"/>
      <c r="U32" s="37"/>
      <c r="V32" s="37"/>
      <c r="W32" s="37"/>
      <c r="X32" s="37"/>
      <c r="Y32" s="37"/>
      <c r="Z32" s="37"/>
      <c r="AA32" s="37"/>
      <c r="AB32" s="47">
        <v>100</v>
      </c>
      <c r="AC32" s="47">
        <v>100</v>
      </c>
      <c r="AD32" s="47">
        <f>(AC32/AB32)*100</f>
        <v>100</v>
      </c>
    </row>
    <row r="33" spans="1:30" s="53" customFormat="1" ht="12.75">
      <c r="A33" s="26">
        <v>1997</v>
      </c>
      <c r="B33" s="50">
        <f t="shared" ref="B33" si="38">(Z5/T5)</f>
        <v>1.041086984787414</v>
      </c>
      <c r="C33" s="50">
        <f t="shared" ref="C33" si="39">(AA5/U5)</f>
        <v>1.0470022617443846</v>
      </c>
      <c r="D33" s="37">
        <f t="shared" ref="D33" si="40">(W5/Q5)</f>
        <v>1.0835996564032246</v>
      </c>
      <c r="E33" s="37">
        <f t="shared" ref="E33" si="41">(X5/R5)</f>
        <v>1.0881445160088021</v>
      </c>
      <c r="F33" s="37">
        <f t="shared" ref="F33" si="42">(Y5/S5)</f>
        <v>1.0539558115163459</v>
      </c>
      <c r="G33" s="37">
        <f>(C5/H5)</f>
        <v>0.62817154542508302</v>
      </c>
      <c r="H33" s="37">
        <f>(D5/H5)</f>
        <v>0.18789750276323444</v>
      </c>
      <c r="I33" s="37">
        <f>(E5/H5)</f>
        <v>0.18393095181168254</v>
      </c>
      <c r="J33" s="173">
        <f>1/(G33/D33+H33/E33+I33/F33)</f>
        <v>1.0788650583244035</v>
      </c>
      <c r="K33" s="48">
        <f>'Cálculo Pa média harmônica'!M53</f>
        <v>1.091189063978202</v>
      </c>
      <c r="L33" s="48">
        <f t="shared" ref="L33" si="43">(V5/P5)</f>
        <v>1.077290234100478</v>
      </c>
      <c r="M33" s="37">
        <f t="shared" ref="M33" si="44">GEOMEAN(B33:C33)</f>
        <v>1.0440404339608043</v>
      </c>
      <c r="N33" s="37">
        <f t="shared" ref="N33" si="45">(M33/J33)</f>
        <v>0.96772105640562156</v>
      </c>
      <c r="O33" s="37">
        <f>(M33/K33)</f>
        <v>0.95679151159606968</v>
      </c>
      <c r="P33" s="64">
        <f t="shared" ref="P33" si="46">(B4*P5)</f>
        <v>883781.51583615888</v>
      </c>
      <c r="Q33" s="78">
        <f>P5</f>
        <v>1.0339484598531594</v>
      </c>
      <c r="R33" s="87">
        <f t="shared" ref="R33" si="47">(B33/C33)</f>
        <v>0.99435027299070466</v>
      </c>
      <c r="S33" s="37">
        <f>(F5-G5)</f>
        <v>-24839.151281212587</v>
      </c>
      <c r="T33" s="37">
        <f t="shared" ref="T33" si="48">(S33/J33)</f>
        <v>-23023.408803127364</v>
      </c>
      <c r="U33" s="37">
        <f t="shared" ref="U33" si="49">(F5/B33)</f>
        <v>63866.491551254505</v>
      </c>
      <c r="V33" s="37">
        <f t="shared" ref="V33" si="50">(G5/C33)</f>
        <v>87229.729806979405</v>
      </c>
      <c r="W33" s="37">
        <f>(U33-V33)</f>
        <v>-23363.2382557249</v>
      </c>
      <c r="X33" s="37">
        <f>(T33-W33)</f>
        <v>339.82945259753615</v>
      </c>
      <c r="Y33" s="60">
        <f t="shared" ref="Y33" si="51">(X33/P33)</f>
        <v>3.845174927380309E-4</v>
      </c>
      <c r="Z33" s="37">
        <f t="shared" ref="Z33" si="52">(P33+X33)</f>
        <v>884121.34528875642</v>
      </c>
      <c r="AA33" s="37">
        <f t="shared" ref="AA33" si="53">(Z33/B4)</f>
        <v>1.0343460311225625</v>
      </c>
      <c r="AB33" s="47">
        <f t="shared" ref="AB33" si="54">(AB32*Q33)</f>
        <v>103.39484598531594</v>
      </c>
      <c r="AC33" s="47">
        <f>(AC32*AA33)</f>
        <v>103.43460311225626</v>
      </c>
      <c r="AD33" s="47">
        <f t="shared" ref="AD33" si="55">(AC33/AB33)*100</f>
        <v>100.03845174927382</v>
      </c>
    </row>
    <row r="34" spans="1:30" s="53" customFormat="1" ht="12.75">
      <c r="A34" s="26">
        <v>1998</v>
      </c>
      <c r="B34" s="50">
        <f>(Z6/T6)</f>
        <v>1.0102678571428581</v>
      </c>
      <c r="C34" s="50">
        <f>(AA6/U6)</f>
        <v>1.0331301821274181</v>
      </c>
      <c r="D34" s="37">
        <f>(W6/Q6)</f>
        <v>1.0414724908126374</v>
      </c>
      <c r="E34" s="37">
        <f>(X6/R6)</f>
        <v>1.047875815299109</v>
      </c>
      <c r="F34" s="37">
        <f>(Y6/S6)</f>
        <v>1.0225046558134601</v>
      </c>
      <c r="G34" s="37">
        <f>(C6/H6)</f>
        <v>0.62422449391436496</v>
      </c>
      <c r="H34" s="37">
        <f>(D6/H6)</f>
        <v>0.19532379214172274</v>
      </c>
      <c r="I34" s="37">
        <f>(E6/H6)</f>
        <v>0.18045171394391224</v>
      </c>
      <c r="J34" s="173">
        <f t="shared" ref="J34:J50" si="56">1/(G34/D34+H34/E34+I34/F34)</f>
        <v>1.0392341185979013</v>
      </c>
      <c r="K34" s="48">
        <f>'Cálculo Pa média harmônica'!M54</f>
        <v>1.0543957390057568</v>
      </c>
      <c r="L34" s="48">
        <f>(V6/P6)</f>
        <v>1.0492436158675287</v>
      </c>
      <c r="M34" s="37">
        <f t="shared" ref="M34:M50" si="57">GEOMEAN(B34:C34)</f>
        <v>1.0216350695074428</v>
      </c>
      <c r="N34" s="37">
        <f t="shared" ref="N34:N50" si="58">(M34/J34)</f>
        <v>0.98306536633515984</v>
      </c>
      <c r="O34" s="37">
        <f t="shared" ref="O34:O50" si="59">(M34/K34)</f>
        <v>0.96892943675094356</v>
      </c>
      <c r="P34" s="64">
        <f>(B5*P6)</f>
        <v>955308.18968550186</v>
      </c>
      <c r="Q34" s="78">
        <f>P6</f>
        <v>1.0033809790195232</v>
      </c>
      <c r="R34" s="87">
        <f t="shared" ref="R34:R50" si="60">(B34/C34)</f>
        <v>0.97787081881831961</v>
      </c>
      <c r="S34" s="37">
        <f>(F6-G6)</f>
        <v>-23831.740051981193</v>
      </c>
      <c r="T34" s="37">
        <f t="shared" ref="T34:T50" si="61">(S34/J34)</f>
        <v>-22932.022366754234</v>
      </c>
      <c r="U34" s="37">
        <f>(F6/B34)</f>
        <v>69754.066965353995</v>
      </c>
      <c r="V34" s="37">
        <f>(G6/C34)</f>
        <v>91277.975848002403</v>
      </c>
      <c r="W34" s="37">
        <f t="shared" ref="W34:W50" si="62">(U34-V34)</f>
        <v>-21523.908882648408</v>
      </c>
      <c r="X34" s="37">
        <f t="shared" ref="X34:X50" si="63">(T34-W34)</f>
        <v>-1408.1134841058265</v>
      </c>
      <c r="Y34" s="60">
        <f t="shared" ref="Y34:Y50" si="64">(X34/P34)</f>
        <v>-1.4739887078424327E-3</v>
      </c>
      <c r="Z34" s="37">
        <f t="shared" ref="Z34:Z50" si="65">(P34+X34)</f>
        <v>953900.07620139606</v>
      </c>
      <c r="AA34" s="37">
        <f>(Z34/B5)</f>
        <v>1.0019020067867845</v>
      </c>
      <c r="AB34" s="47">
        <f t="shared" ref="AB34:AB50" si="66">(AB33*Q34)</f>
        <v>103.74442179031912</v>
      </c>
      <c r="AC34" s="47">
        <f t="shared" ref="AC34:AC50" si="67">(AC33*AA34)</f>
        <v>103.63133642936413</v>
      </c>
      <c r="AD34" s="47">
        <f t="shared" ref="AD34:AD50" si="68">(AC34/AB34)*100</f>
        <v>99.89099620104534</v>
      </c>
    </row>
    <row r="35" spans="1:30" s="53" customFormat="1" ht="12.75">
      <c r="A35" s="26">
        <v>1999</v>
      </c>
      <c r="B35" s="50">
        <f>(Z7/T7)</f>
        <v>1.3966473440722322</v>
      </c>
      <c r="C35" s="50">
        <f>(AA7/U7)</f>
        <v>1.5510179350460529</v>
      </c>
      <c r="D35" s="37">
        <f>(W7/Q7)</f>
        <v>1.0901345241841485</v>
      </c>
      <c r="E35" s="37">
        <f>(X7/R7)</f>
        <v>1.0518392370572185</v>
      </c>
      <c r="F35" s="37">
        <f>(Y7/S7)</f>
        <v>1.0928425944094105</v>
      </c>
      <c r="G35" s="37">
        <f>(C7/H7)</f>
        <v>0.63737377074926349</v>
      </c>
      <c r="H35" s="37">
        <f>(D7/H7)</f>
        <v>0.194943489889151</v>
      </c>
      <c r="I35" s="37">
        <f>(E7/H7)</f>
        <v>0.16768273936158545</v>
      </c>
      <c r="J35" s="173">
        <f t="shared" si="56"/>
        <v>1.0828986283211075</v>
      </c>
      <c r="K35" s="48">
        <f>'Cálculo Pa média harmônica'!M55</f>
        <v>1.0900448492345458</v>
      </c>
      <c r="L35" s="48">
        <f>(V7/P7)</f>
        <v>1.0801050087686863</v>
      </c>
      <c r="M35" s="37">
        <f t="shared" si="57"/>
        <v>1.4718101370728724</v>
      </c>
      <c r="N35" s="37">
        <f t="shared" si="58"/>
        <v>1.3591393493172315</v>
      </c>
      <c r="O35" s="37">
        <f t="shared" si="59"/>
        <v>1.3502289727862216</v>
      </c>
      <c r="P35" s="64">
        <f>(B6*P7)</f>
        <v>1007041.3961823739</v>
      </c>
      <c r="Q35" s="78">
        <f>P7</f>
        <v>1.0046793756667951</v>
      </c>
      <c r="R35" s="87">
        <f t="shared" si="60"/>
        <v>0.90047143396234353</v>
      </c>
      <c r="S35" s="37">
        <f>(F7-G7)</f>
        <v>-20148.421682627901</v>
      </c>
      <c r="T35" s="37">
        <f t="shared" si="61"/>
        <v>-18606.009053557849</v>
      </c>
      <c r="U35" s="37">
        <f>(F7/B35)</f>
        <v>74491.530680084412</v>
      </c>
      <c r="V35" s="37">
        <f>(G7/C35)</f>
        <v>80067.945932008603</v>
      </c>
      <c r="W35" s="37">
        <f t="shared" si="62"/>
        <v>-5576.4152519241907</v>
      </c>
      <c r="X35" s="37">
        <f t="shared" si="63"/>
        <v>-13029.593801633659</v>
      </c>
      <c r="Y35" s="60">
        <f t="shared" si="64"/>
        <v>-1.2938488776159522E-2</v>
      </c>
      <c r="Z35" s="37">
        <f t="shared" si="65"/>
        <v>994011.80238074018</v>
      </c>
      <c r="AA35" s="37">
        <f>(Z35/B6)</f>
        <v>0.9916803428410913</v>
      </c>
      <c r="AB35" s="47">
        <f t="shared" si="66"/>
        <v>104.22988091321047</v>
      </c>
      <c r="AC35" s="47">
        <f t="shared" si="67"/>
        <v>102.76915923935229</v>
      </c>
      <c r="AD35" s="47">
        <f t="shared" si="68"/>
        <v>98.598557667858728</v>
      </c>
    </row>
    <row r="36" spans="1:30" s="27" customFormat="1" ht="12.75">
      <c r="A36" s="26">
        <v>2000</v>
      </c>
      <c r="B36" s="50">
        <f>(Z8/T8)</f>
        <v>1.0404176133098821</v>
      </c>
      <c r="C36" s="50">
        <f>(AA8/U8)</f>
        <v>1.0851053827470054</v>
      </c>
      <c r="D36" s="37">
        <f>(W8/Q8)</f>
        <v>1.058235356453646</v>
      </c>
      <c r="E36" s="37">
        <f>(X8/R8)</f>
        <v>1.0474317456346403</v>
      </c>
      <c r="F36" s="37">
        <f>(Y8/S8)</f>
        <v>1.1313992394568839</v>
      </c>
      <c r="G36" s="37">
        <f>(C8/H8)</f>
        <v>0.63534823847398614</v>
      </c>
      <c r="H36" s="37">
        <f>(D8/H8)</f>
        <v>0.18460472578360201</v>
      </c>
      <c r="I36" s="37">
        <f>(E8/H8)</f>
        <v>0.18004703574241179</v>
      </c>
      <c r="J36" s="173">
        <f t="shared" si="56"/>
        <v>1.0686428353299242</v>
      </c>
      <c r="K36" s="48">
        <f>'Cálculo Pa média harmônica'!M56</f>
        <v>1.0548968705555857</v>
      </c>
      <c r="L36" s="48">
        <f>(V8/P8)</f>
        <v>1.0560606515271738</v>
      </c>
      <c r="M36" s="37">
        <f t="shared" si="57"/>
        <v>1.0625265890825253</v>
      </c>
      <c r="N36" s="37">
        <f t="shared" si="58"/>
        <v>0.99427662260467908</v>
      </c>
      <c r="O36" s="37">
        <f t="shared" si="59"/>
        <v>1.00723266770421</v>
      </c>
      <c r="P36" s="64">
        <f>(B7*P8)</f>
        <v>1135438.6409589238</v>
      </c>
      <c r="Q36" s="78">
        <f>P8</f>
        <v>1.043879494436488</v>
      </c>
      <c r="R36" s="87">
        <f t="shared" si="60"/>
        <v>0.95881711569433592</v>
      </c>
      <c r="S36" s="37">
        <f>(F8-G8)</f>
        <v>-27143.431691823032</v>
      </c>
      <c r="T36" s="37">
        <f t="shared" si="61"/>
        <v>-25399.909861785567</v>
      </c>
      <c r="U36" s="37">
        <f>(F8/B36)</f>
        <v>117418.30805139701</v>
      </c>
      <c r="V36" s="37">
        <f>(G8/C36)</f>
        <v>137597.241602066</v>
      </c>
      <c r="W36" s="37">
        <f t="shared" si="62"/>
        <v>-20178.933550668997</v>
      </c>
      <c r="X36" s="37">
        <f t="shared" si="63"/>
        <v>-5220.9763111165703</v>
      </c>
      <c r="Y36" s="60">
        <f t="shared" si="64"/>
        <v>-4.5982020716744719E-3</v>
      </c>
      <c r="Z36" s="37">
        <f t="shared" si="65"/>
        <v>1130217.6646478074</v>
      </c>
      <c r="AA36" s="37">
        <f>(Z36/B7)</f>
        <v>1.0390795255825915</v>
      </c>
      <c r="AB36" s="47">
        <f t="shared" si="66"/>
        <v>108.80343539285749</v>
      </c>
      <c r="AC36" s="47">
        <f t="shared" si="67"/>
        <v>106.78532922694798</v>
      </c>
      <c r="AD36" s="47">
        <f t="shared" si="68"/>
        <v>98.145181575726241</v>
      </c>
    </row>
    <row r="37" spans="1:30" s="53" customFormat="1" ht="12.75">
      <c r="A37" s="26">
        <v>2001</v>
      </c>
      <c r="B37" s="50">
        <f>(Z9/T9)</f>
        <v>1.2198808000626078</v>
      </c>
      <c r="C37" s="50">
        <f>(AA9/U9)</f>
        <v>1.2421070002435555</v>
      </c>
      <c r="D37" s="37">
        <f>(W9/Q9)</f>
        <v>1.0807184718006249</v>
      </c>
      <c r="E37" s="37">
        <f>(X9/R9)</f>
        <v>1.1021074198261023</v>
      </c>
      <c r="F37" s="37">
        <f>(Y9/S9)</f>
        <v>1.0898856685268798</v>
      </c>
      <c r="G37" s="37">
        <f>(C9/H9)</f>
        <v>0.62931462765174506</v>
      </c>
      <c r="H37" s="37">
        <f>(D9/H9)</f>
        <v>0.18988385030713284</v>
      </c>
      <c r="I37" s="37">
        <f>(E9/H9)</f>
        <v>0.18080152204112224</v>
      </c>
      <c r="J37" s="173">
        <f t="shared" si="56"/>
        <v>1.0863740106208035</v>
      </c>
      <c r="K37" s="48">
        <f>'Cálculo Pa média harmônica'!M57</f>
        <v>1.0873434958905233</v>
      </c>
      <c r="L37" s="48">
        <f>(V9/P9)</f>
        <v>1.0822509431643332</v>
      </c>
      <c r="M37" s="37">
        <f t="shared" si="57"/>
        <v>1.2309437360092761</v>
      </c>
      <c r="N37" s="37">
        <f t="shared" si="58"/>
        <v>1.1330754638596876</v>
      </c>
      <c r="O37" s="37">
        <f t="shared" si="59"/>
        <v>1.1320652035547845</v>
      </c>
      <c r="P37" s="64">
        <f>(B8*P9)</f>
        <v>1215758.208520351</v>
      </c>
      <c r="Q37" s="78">
        <f>P9</f>
        <v>1.0138989640445817</v>
      </c>
      <c r="R37" s="87">
        <f t="shared" si="60"/>
        <v>0.9821060503027601</v>
      </c>
      <c r="S37" s="37">
        <f>(F9-G9)</f>
        <v>-28852.723773899983</v>
      </c>
      <c r="T37" s="37">
        <f t="shared" si="61"/>
        <v>-26558.73897186865</v>
      </c>
      <c r="U37" s="37">
        <f>(F9/B37)</f>
        <v>133440.46371399699</v>
      </c>
      <c r="V37" s="37">
        <f>(G9/C37)</f>
        <v>154281.5420672131</v>
      </c>
      <c r="W37" s="37">
        <f t="shared" si="62"/>
        <v>-20841.078353216115</v>
      </c>
      <c r="X37" s="37">
        <f t="shared" si="63"/>
        <v>-5717.660618652535</v>
      </c>
      <c r="Y37" s="60">
        <f t="shared" si="64"/>
        <v>-4.7029586792683578E-3</v>
      </c>
      <c r="Z37" s="37">
        <f t="shared" si="65"/>
        <v>1210040.5479016984</v>
      </c>
      <c r="AA37" s="37">
        <f>(Z37/B8)</f>
        <v>1.009130639111727</v>
      </c>
      <c r="AB37" s="47">
        <f t="shared" si="66"/>
        <v>110.31569042930978</v>
      </c>
      <c r="AC37" s="47">
        <f t="shared" si="67"/>
        <v>107.76034753054618</v>
      </c>
      <c r="AD37" s="47">
        <f t="shared" si="68"/>
        <v>97.683608842206297</v>
      </c>
    </row>
    <row r="38" spans="1:30" s="53" customFormat="1" ht="12.75">
      <c r="A38" s="26">
        <v>2002</v>
      </c>
      <c r="B38" s="50">
        <f>(Z10/T10)</f>
        <v>1.2223498918633644</v>
      </c>
      <c r="C38" s="50">
        <f>(AA10/U10)</f>
        <v>1.1997344432054167</v>
      </c>
      <c r="D38" s="37">
        <f>(W10/Q10)</f>
        <v>1.0782926278763822</v>
      </c>
      <c r="E38" s="37">
        <f>(X10/R10)</f>
        <v>1.116190780555941</v>
      </c>
      <c r="F38" s="37">
        <f>(Y10/S10)</f>
        <v>1.1174249344949803</v>
      </c>
      <c r="G38" s="37">
        <f>(C10/H10)</f>
        <v>0.62125598402077487</v>
      </c>
      <c r="H38" s="37">
        <f>(D10/H10)</f>
        <v>0.19882362560398453</v>
      </c>
      <c r="I38" s="37">
        <f>(E10/H10)</f>
        <v>0.17992039037524066</v>
      </c>
      <c r="J38" s="173">
        <f t="shared" si="56"/>
        <v>1.0925520790106404</v>
      </c>
      <c r="K38" s="48">
        <f>'Cálculo Pa média harmônica'!M58</f>
        <v>1.0945322863233087</v>
      </c>
      <c r="L38" s="48">
        <f>(V10/P10)</f>
        <v>1.0979811223431288</v>
      </c>
      <c r="M38" s="37">
        <f t="shared" si="57"/>
        <v>1.2109893752287402</v>
      </c>
      <c r="N38" s="37">
        <f t="shared" si="58"/>
        <v>1.1084042568710779</v>
      </c>
      <c r="O38" s="37">
        <f t="shared" si="59"/>
        <v>1.106398952649106</v>
      </c>
      <c r="P38" s="64">
        <f>(B9*P10)</f>
        <v>1355931.5591703851</v>
      </c>
      <c r="Q38" s="78">
        <f>P10</f>
        <v>1.0305346185683628</v>
      </c>
      <c r="R38" s="87">
        <f t="shared" si="60"/>
        <v>1.0188503787534218</v>
      </c>
      <c r="S38" s="37">
        <f>(F10-G10)</f>
        <v>12547.843499499082</v>
      </c>
      <c r="T38" s="37">
        <f t="shared" si="61"/>
        <v>11484.892794183112</v>
      </c>
      <c r="U38" s="37">
        <f>(F10/B38)</f>
        <v>173324.52495404097</v>
      </c>
      <c r="V38" s="37">
        <f>(G10/C38)</f>
        <v>166132.90713136212</v>
      </c>
      <c r="W38" s="37">
        <f t="shared" si="62"/>
        <v>7191.617822678847</v>
      </c>
      <c r="X38" s="37">
        <f t="shared" si="63"/>
        <v>4293.2749715042646</v>
      </c>
      <c r="Y38" s="60">
        <f t="shared" si="64"/>
        <v>3.1662917958271194E-3</v>
      </c>
      <c r="Z38" s="37">
        <f t="shared" si="65"/>
        <v>1360224.8341418894</v>
      </c>
      <c r="AA38" s="37">
        <f>(Z38/B9)</f>
        <v>1.0337975918764517</v>
      </c>
      <c r="AB38" s="47">
        <f t="shared" si="66"/>
        <v>113.68413795867436</v>
      </c>
      <c r="AC38" s="47">
        <f t="shared" si="67"/>
        <v>111.40238777684819</v>
      </c>
      <c r="AD38" s="47">
        <f t="shared" si="68"/>
        <v>97.992903651470158</v>
      </c>
    </row>
    <row r="39" spans="1:30" s="53" customFormat="1" ht="12.75">
      <c r="A39" s="26">
        <v>2003</v>
      </c>
      <c r="B39" s="50">
        <f>(Z11/T11)</f>
        <v>1.1088273185508548</v>
      </c>
      <c r="C39" s="50">
        <f>(AA11/U11)</f>
        <v>1.1224483182393872</v>
      </c>
      <c r="D39" s="37">
        <f>(W11/Q11)</f>
        <v>1.1592528203670054</v>
      </c>
      <c r="E39" s="37">
        <f>(X11/R11)</f>
        <v>1.0938124518611443</v>
      </c>
      <c r="F39" s="37">
        <f>(Y11/S11)</f>
        <v>1.1132169174102531</v>
      </c>
      <c r="G39" s="37">
        <f>(C11/H11)</f>
        <v>0.63412922986001152</v>
      </c>
      <c r="H39" s="37">
        <f>(D11/H11)</f>
        <v>0.19561250105342004</v>
      </c>
      <c r="I39" s="37">
        <f>(E11/H11)</f>
        <v>0.17025826908656841</v>
      </c>
      <c r="J39" s="173">
        <f t="shared" si="56"/>
        <v>1.1379236800481105</v>
      </c>
      <c r="K39" s="48">
        <f>'Cálculo Pa média harmônica'!M59</f>
        <v>1.1435543395540368</v>
      </c>
      <c r="L39" s="48">
        <f>(V11/P11)</f>
        <v>1.1409102152726733</v>
      </c>
      <c r="M39" s="37">
        <f t="shared" si="57"/>
        <v>1.1156170305823125</v>
      </c>
      <c r="N39" s="37">
        <f t="shared" si="58"/>
        <v>0.9803970601395211</v>
      </c>
      <c r="O39" s="37">
        <f t="shared" si="59"/>
        <v>0.97556975824811321</v>
      </c>
      <c r="P39" s="64">
        <f>(B10*P11)</f>
        <v>1505771.7718952198</v>
      </c>
      <c r="Q39" s="78">
        <f>P11</f>
        <v>1.0114082899877088</v>
      </c>
      <c r="R39" s="87">
        <f t="shared" si="60"/>
        <v>0.98786492040016816</v>
      </c>
      <c r="S39" s="37">
        <f>(F11-G11)</f>
        <v>38158.816827186005</v>
      </c>
      <c r="T39" s="37">
        <f t="shared" si="61"/>
        <v>33533.72242466444</v>
      </c>
      <c r="U39" s="37">
        <f>(F11/B39)</f>
        <v>235201.93765973207</v>
      </c>
      <c r="V39" s="37">
        <f>(G11/C39)</f>
        <v>198351.68658387812</v>
      </c>
      <c r="W39" s="37">
        <f t="shared" si="62"/>
        <v>36850.251075853943</v>
      </c>
      <c r="X39" s="37">
        <f t="shared" si="63"/>
        <v>-3316.5286511895029</v>
      </c>
      <c r="Y39" s="60">
        <f t="shared" si="64"/>
        <v>-2.2025440462436069E-3</v>
      </c>
      <c r="Z39" s="37">
        <f t="shared" si="65"/>
        <v>1502455.2432440303</v>
      </c>
      <c r="AA39" s="37">
        <f>(Z39/B10)</f>
        <v>1.009180618680275</v>
      </c>
      <c r="AB39" s="47">
        <f t="shared" si="66"/>
        <v>114.98107957150961</v>
      </c>
      <c r="AC39" s="47">
        <f t="shared" si="67"/>
        <v>112.42513061909956</v>
      </c>
      <c r="AD39" s="47">
        <f t="shared" si="68"/>
        <v>97.777069964958514</v>
      </c>
    </row>
    <row r="40" spans="1:30" s="53" customFormat="1" ht="12.75">
      <c r="A40" s="26">
        <v>2004</v>
      </c>
      <c r="B40" s="50">
        <f>(Z12/T12)</f>
        <v>1.0850092153267752</v>
      </c>
      <c r="C40" s="50">
        <f>(AA12/U12)</f>
        <v>1.0463446320696439</v>
      </c>
      <c r="D40" s="37">
        <f>(W12/Q12)</f>
        <v>1.0675173457948692</v>
      </c>
      <c r="E40" s="37">
        <f>(X12/R12)</f>
        <v>1.0619904639251421</v>
      </c>
      <c r="F40" s="37">
        <f>(Y12/S12)</f>
        <v>1.0956970338961465</v>
      </c>
      <c r="G40" s="37">
        <f>(C12/H12)</f>
        <v>0.6271884680806501</v>
      </c>
      <c r="H40" s="37">
        <f>(D12/H12)</f>
        <v>0.1923818992832195</v>
      </c>
      <c r="I40" s="37">
        <f>(E12/H12)</f>
        <v>0.18042963263613035</v>
      </c>
      <c r="J40" s="173">
        <f t="shared" si="56"/>
        <v>1.0714164159108783</v>
      </c>
      <c r="K40" s="48">
        <f>'Cálculo Pa média harmônica'!M60</f>
        <v>1.0719108225842757</v>
      </c>
      <c r="L40" s="48">
        <f>(V12/P12)</f>
        <v>1.0775206075946278</v>
      </c>
      <c r="M40" s="37">
        <f t="shared" si="57"/>
        <v>1.0655015571097339</v>
      </c>
      <c r="N40" s="37">
        <f t="shared" si="58"/>
        <v>0.9944794024869259</v>
      </c>
      <c r="O40" s="37">
        <f t="shared" si="59"/>
        <v>0.99402071017522742</v>
      </c>
      <c r="P40" s="64">
        <f>(B11*P12)</f>
        <v>1816903.7317373371</v>
      </c>
      <c r="Q40" s="78">
        <f>P12</f>
        <v>1.0575996463686002</v>
      </c>
      <c r="R40" s="87">
        <f t="shared" si="60"/>
        <v>1.0369520539142574</v>
      </c>
      <c r="S40" s="37">
        <f>(F12-G12)</f>
        <v>66823.3455443118</v>
      </c>
      <c r="T40" s="37">
        <f t="shared" si="61"/>
        <v>62369.163428862608</v>
      </c>
      <c r="U40" s="37">
        <f>(F12/B40)</f>
        <v>298545.71017137909</v>
      </c>
      <c r="V40" s="37">
        <f>(G12/C40)</f>
        <v>245713.97731488396</v>
      </c>
      <c r="W40" s="37">
        <f t="shared" si="62"/>
        <v>52831.732856495131</v>
      </c>
      <c r="X40" s="37">
        <f t="shared" si="63"/>
        <v>9537.430572367477</v>
      </c>
      <c r="Y40" s="60">
        <f t="shared" si="64"/>
        <v>5.2492767810255496E-3</v>
      </c>
      <c r="Z40" s="37">
        <f t="shared" si="65"/>
        <v>1826441.1623097046</v>
      </c>
      <c r="AA40" s="37">
        <f>(Z40/B11)</f>
        <v>1.0631512796359037</v>
      </c>
      <c r="AB40" s="47">
        <f t="shared" si="66"/>
        <v>121.60394909390844</v>
      </c>
      <c r="AC40" s="47">
        <f t="shared" si="67"/>
        <v>119.52492148092932</v>
      </c>
      <c r="AD40" s="47">
        <f t="shared" si="68"/>
        <v>98.29032886804228</v>
      </c>
    </row>
    <row r="41" spans="1:30" s="53" customFormat="1" ht="12.75">
      <c r="A41" s="26">
        <v>2005</v>
      </c>
      <c r="B41" s="50">
        <f>(Z13/T13)</f>
        <v>0.93162447513947877</v>
      </c>
      <c r="C41" s="50">
        <f>(AA13/U13)</f>
        <v>0.93042268315079268</v>
      </c>
      <c r="D41" s="37">
        <f>(W13/Q13)</f>
        <v>1.0670128616372847</v>
      </c>
      <c r="E41" s="37">
        <f>(X13/R13)</f>
        <v>1.1117172564919073</v>
      </c>
      <c r="F41" s="37">
        <f>(Y13/S13)</f>
        <v>1.0708613555700766</v>
      </c>
      <c r="G41" s="37">
        <f>(C13/H13)</f>
        <v>0.62730925723722575</v>
      </c>
      <c r="H41" s="37">
        <f>(D13/H13)</f>
        <v>0.19585190154670459</v>
      </c>
      <c r="I41" s="37">
        <f>(E13/H13)</f>
        <v>0.17683884121606963</v>
      </c>
      <c r="J41" s="173">
        <f t="shared" si="56"/>
        <v>1.0761723029986945</v>
      </c>
      <c r="K41" s="48">
        <f>'Cálculo Pa média harmônica'!M61</f>
        <v>1.0799382157355053</v>
      </c>
      <c r="L41" s="48">
        <f>(V13/P13)</f>
        <v>1.0743122546705011</v>
      </c>
      <c r="M41" s="37">
        <f t="shared" si="57"/>
        <v>0.9310233852316615</v>
      </c>
      <c r="N41" s="37">
        <f t="shared" si="58"/>
        <v>0.86512483422721109</v>
      </c>
      <c r="O41" s="37">
        <f t="shared" si="59"/>
        <v>0.86210800920456032</v>
      </c>
      <c r="P41" s="64">
        <f>(B12*P13)</f>
        <v>2020440.9788900092</v>
      </c>
      <c r="Q41" s="78">
        <f>P13</f>
        <v>1.0320213137973657</v>
      </c>
      <c r="R41" s="87">
        <f t="shared" si="60"/>
        <v>1.0012916623922112</v>
      </c>
      <c r="S41" s="37">
        <f>(F13-G13)</f>
        <v>73818.612299999804</v>
      </c>
      <c r="T41" s="37">
        <f t="shared" si="61"/>
        <v>68593.674167517907</v>
      </c>
      <c r="U41" s="37">
        <f>(F13/B41)</f>
        <v>355164.77360737236</v>
      </c>
      <c r="V41" s="37">
        <f>(G13/C41)</f>
        <v>276284.73397648084</v>
      </c>
      <c r="W41" s="37">
        <f t="shared" si="62"/>
        <v>78880.039630891522</v>
      </c>
      <c r="X41" s="37">
        <f t="shared" si="63"/>
        <v>-10286.365463373615</v>
      </c>
      <c r="Y41" s="60">
        <f t="shared" si="64"/>
        <v>-5.0911487001341375E-3</v>
      </c>
      <c r="Z41" s="37">
        <f t="shared" si="65"/>
        <v>2010154.6134266355</v>
      </c>
      <c r="AA41" s="37">
        <f>(Z41/B12)</f>
        <v>1.0267671398271154</v>
      </c>
      <c r="AB41" s="47">
        <f t="shared" si="66"/>
        <v>125.49786730684337</v>
      </c>
      <c r="AC41" s="47">
        <f t="shared" si="67"/>
        <v>122.72426176703435</v>
      </c>
      <c r="AD41" s="47">
        <f t="shared" si="68"/>
        <v>97.789918187989969</v>
      </c>
    </row>
    <row r="42" spans="1:30" s="53" customFormat="1" ht="12.75">
      <c r="A42" s="26">
        <v>2006</v>
      </c>
      <c r="B42" s="50">
        <f>(Z14/T14)</f>
        <v>0.99843080046438681</v>
      </c>
      <c r="C42" s="50">
        <f>(AA14/U14)</f>
        <v>0.928638903080239</v>
      </c>
      <c r="D42" s="37">
        <f>(W14/Q14)</f>
        <v>1.0531683752052194</v>
      </c>
      <c r="E42" s="37">
        <f>(X14/R14)</f>
        <v>1.0803290710154534</v>
      </c>
      <c r="F42" s="37">
        <f>(Y14/S14)</f>
        <v>1.0501298133269115</v>
      </c>
      <c r="G42" s="37">
        <f>(C14/H14)</f>
        <v>0.62508655104858579</v>
      </c>
      <c r="H42" s="37">
        <f>(D14/H14)</f>
        <v>0.19691311155354069</v>
      </c>
      <c r="I42" s="37">
        <f>(E14/H14)</f>
        <v>0.17800033739787366</v>
      </c>
      <c r="J42" s="173">
        <f t="shared" si="56"/>
        <v>1.0578605927183784</v>
      </c>
      <c r="K42" s="48">
        <f>'Cálculo Pa média harmônica'!M62</f>
        <v>1.0595768006859598</v>
      </c>
      <c r="L42" s="48">
        <f>(V14/P14)</f>
        <v>1.0677427409883815</v>
      </c>
      <c r="M42" s="37">
        <f t="shared" si="57"/>
        <v>0.96290273825800965</v>
      </c>
      <c r="N42" s="37">
        <f t="shared" si="58"/>
        <v>0.91023594685916398</v>
      </c>
      <c r="O42" s="37">
        <f t="shared" si="59"/>
        <v>0.90876162788259962</v>
      </c>
      <c r="P42" s="64">
        <f>(B13*P14)</f>
        <v>2256582.8167182235</v>
      </c>
      <c r="Q42" s="78">
        <f>P14</f>
        <v>1.0396198872336637</v>
      </c>
      <c r="R42" s="87">
        <f t="shared" si="60"/>
        <v>1.0751550437448316</v>
      </c>
      <c r="S42" s="37">
        <f>(F14-G14)</f>
        <v>65222.188299999805</v>
      </c>
      <c r="T42" s="37">
        <f t="shared" si="61"/>
        <v>61654.804753052304</v>
      </c>
      <c r="U42" s="37">
        <f>(F14/B42)</f>
        <v>346886.2867000004</v>
      </c>
      <c r="V42" s="37">
        <f>(G14/C42)</f>
        <v>302722.36460000026</v>
      </c>
      <c r="W42" s="37">
        <f t="shared" si="62"/>
        <v>44163.922100000142</v>
      </c>
      <c r="X42" s="37">
        <f t="shared" si="63"/>
        <v>17490.882653052162</v>
      </c>
      <c r="Y42" s="60">
        <f t="shared" si="64"/>
        <v>7.7510484097762346E-3</v>
      </c>
      <c r="Z42" s="37">
        <f t="shared" si="65"/>
        <v>2274073.6993712755</v>
      </c>
      <c r="AA42" s="37">
        <f>(Z42/B13)</f>
        <v>1.0476780313073779</v>
      </c>
      <c r="AB42" s="47">
        <f t="shared" si="66"/>
        <v>130.4700786576058</v>
      </c>
      <c r="AC42" s="47">
        <f t="shared" si="67"/>
        <v>128.57551296173784</v>
      </c>
      <c r="AD42" s="47">
        <f t="shared" si="68"/>
        <v>98.547892577853119</v>
      </c>
    </row>
    <row r="43" spans="1:30" s="53" customFormat="1" ht="12.75">
      <c r="A43" s="26">
        <v>2007</v>
      </c>
      <c r="B43" s="50">
        <f>(Z15/T15)</f>
        <v>0.98590122076384723</v>
      </c>
      <c r="C43" s="50">
        <f>(AA15/U15)</f>
        <v>0.96839538251765622</v>
      </c>
      <c r="D43" s="37">
        <f>(W15/Q15)</f>
        <v>1.0514426904749425</v>
      </c>
      <c r="E43" s="37">
        <f>(X15/R15)</f>
        <v>1.0793870985105583</v>
      </c>
      <c r="F43" s="37">
        <f>(Y15/S15)</f>
        <v>1.0544872580472902</v>
      </c>
      <c r="G43" s="37">
        <f>(C15/H15)</f>
        <v>0.61845533971460376</v>
      </c>
      <c r="H43" s="37">
        <f>(D15/H15)</f>
        <v>0.19566433565984775</v>
      </c>
      <c r="I43" s="37">
        <f>(E15/H15)</f>
        <v>0.1858803246255486</v>
      </c>
      <c r="J43" s="173">
        <f t="shared" si="56"/>
        <v>1.0573663368922415</v>
      </c>
      <c r="K43" s="48">
        <f>'Cálculo Pa média harmônica'!M63</f>
        <v>1.0630429858409847</v>
      </c>
      <c r="L43" s="48">
        <f>(V15/P15)</f>
        <v>1.0643903809149742</v>
      </c>
      <c r="M43" s="37">
        <f t="shared" si="57"/>
        <v>0.97710909821075254</v>
      </c>
      <c r="N43" s="37">
        <f t="shared" si="58"/>
        <v>0.92409703630496032</v>
      </c>
      <c r="O43" s="37">
        <f t="shared" si="59"/>
        <v>0.91916235864888485</v>
      </c>
      <c r="P43" s="64">
        <f>(B14*P15)</f>
        <v>2555700.4145993879</v>
      </c>
      <c r="Q43" s="78">
        <f>P15</f>
        <v>1.0606987060717157</v>
      </c>
      <c r="R43" s="87">
        <f t="shared" si="60"/>
        <v>1.0180771599722822</v>
      </c>
      <c r="S43" s="37">
        <f>(F15-G15)</f>
        <v>37070.079499999469</v>
      </c>
      <c r="T43" s="37">
        <f t="shared" si="61"/>
        <v>35058.879980002013</v>
      </c>
      <c r="U43" s="37">
        <f>(F15/B43)</f>
        <v>367732.38400000002</v>
      </c>
      <c r="V43" s="37">
        <f>(G15/C43)</f>
        <v>336100.04000000091</v>
      </c>
      <c r="W43" s="37">
        <f t="shared" si="62"/>
        <v>31632.34399999911</v>
      </c>
      <c r="X43" s="37">
        <f t="shared" si="63"/>
        <v>3426.5359800029037</v>
      </c>
      <c r="Y43" s="60">
        <f t="shared" si="64"/>
        <v>1.3407424283491465E-3</v>
      </c>
      <c r="Z43" s="37">
        <f t="shared" si="65"/>
        <v>2559126.9505793909</v>
      </c>
      <c r="AA43" s="37">
        <f>(Z43/B14)</f>
        <v>1.062120829830641</v>
      </c>
      <c r="AB43" s="47">
        <f t="shared" si="66"/>
        <v>138.38944361319744</v>
      </c>
      <c r="AC43" s="47">
        <f t="shared" si="67"/>
        <v>136.56273052282134</v>
      </c>
      <c r="AD43" s="47">
        <f t="shared" si="68"/>
        <v>98.680019918656654</v>
      </c>
    </row>
    <row r="44" spans="1:30" s="53" customFormat="1" ht="12.75">
      <c r="A44" s="26">
        <v>2008</v>
      </c>
      <c r="B44" s="50">
        <f>(Z16/T16)</f>
        <v>1.1561656712914155</v>
      </c>
      <c r="C44" s="50">
        <f>(AA16/U16)</f>
        <v>1.1204626858017359</v>
      </c>
      <c r="D44" s="37">
        <f>(W16/Q16)</f>
        <v>1.0712017595940775</v>
      </c>
      <c r="E44" s="37">
        <f>(X16/R16)</f>
        <v>1.1141624902459075</v>
      </c>
      <c r="F44" s="37">
        <f>(Y16/S16)</f>
        <v>1.0967197225921068</v>
      </c>
      <c r="G44" s="37">
        <f>(C16/H16)</f>
        <v>0.60977467797139562</v>
      </c>
      <c r="H44" s="37">
        <f>(D16/H16)</f>
        <v>0.19232600485657805</v>
      </c>
      <c r="I44" s="37">
        <f>(E16/H16)</f>
        <v>0.19789931717202638</v>
      </c>
      <c r="J44" s="173">
        <f t="shared" si="56"/>
        <v>1.0842347847554861</v>
      </c>
      <c r="K44" s="48">
        <f>'Cálculo Pa média harmônica'!M64</f>
        <v>1.0834575227612984</v>
      </c>
      <c r="L44" s="48">
        <f>(V16/P16)</f>
        <v>1.0877855272511971</v>
      </c>
      <c r="M44" s="37">
        <f t="shared" si="57"/>
        <v>1.1381741928575548</v>
      </c>
      <c r="N44" s="37">
        <f t="shared" si="58"/>
        <v>1.0497488264169952</v>
      </c>
      <c r="O44" s="37">
        <f t="shared" si="59"/>
        <v>1.0505019061170073</v>
      </c>
      <c r="P44" s="64">
        <f>(B15*P16)</f>
        <v>2858838.4485298158</v>
      </c>
      <c r="Q44" s="78">
        <f>P16</f>
        <v>1.0509419544721983</v>
      </c>
      <c r="R44" s="87">
        <f t="shared" si="60"/>
        <v>1.0318645019973447</v>
      </c>
      <c r="S44" s="37">
        <f>(F16-G16)</f>
        <v>-5895.2037999999011</v>
      </c>
      <c r="T44" s="37">
        <f t="shared" si="61"/>
        <v>-5437.2022396693101</v>
      </c>
      <c r="U44" s="37">
        <f>(F16/B44)</f>
        <v>364031.53670000017</v>
      </c>
      <c r="V44" s="37">
        <f>(G16/C44)</f>
        <v>380892.62160000077</v>
      </c>
      <c r="W44" s="37">
        <f t="shared" si="62"/>
        <v>-16861.084900000598</v>
      </c>
      <c r="X44" s="37">
        <f t="shared" si="63"/>
        <v>11423.882660331288</v>
      </c>
      <c r="Y44" s="60">
        <f t="shared" si="64"/>
        <v>3.9959874844296035E-3</v>
      </c>
      <c r="Z44" s="37">
        <f t="shared" si="65"/>
        <v>2870262.331190147</v>
      </c>
      <c r="AA44" s="37">
        <f>(Z44/B15)</f>
        <v>1.0551415053691311</v>
      </c>
      <c r="AB44" s="47">
        <f t="shared" si="66"/>
        <v>145.43927234917379</v>
      </c>
      <c r="AC44" s="47">
        <f t="shared" si="67"/>
        <v>144.0930050611687</v>
      </c>
      <c r="AD44" s="47">
        <f t="shared" si="68"/>
        <v>99.07434404321485</v>
      </c>
    </row>
    <row r="45" spans="1:30" s="53" customFormat="1" ht="12.75">
      <c r="A45" s="26">
        <v>2009</v>
      </c>
      <c r="B45" s="50">
        <f>(Z17/T17)</f>
        <v>0.94690259654234998</v>
      </c>
      <c r="C45" s="50">
        <f>(AA17/U17)</f>
        <v>0.95127919138791706</v>
      </c>
      <c r="D45" s="37">
        <f>(W17/Q17)</f>
        <v>1.0642920741219726</v>
      </c>
      <c r="E45" s="37">
        <f>(X17/R17)</f>
        <v>1.0859537920420923</v>
      </c>
      <c r="F45" s="37">
        <f>(Y17/S17)</f>
        <v>1.0791451311739921</v>
      </c>
      <c r="G45" s="37">
        <f>(C17/H17)</f>
        <v>0.61520246682383406</v>
      </c>
      <c r="H45" s="37">
        <f>(D17/H17)</f>
        <v>0.19512285312024361</v>
      </c>
      <c r="I45" s="37">
        <f>(E17/H17)</f>
        <v>0.1896746800559225</v>
      </c>
      <c r="J45" s="173">
        <f t="shared" si="56"/>
        <v>1.0712582320539832</v>
      </c>
      <c r="K45" s="48">
        <f>'Cálculo Pa média harmônica'!M65</f>
        <v>1.07318749154659</v>
      </c>
      <c r="L45" s="48">
        <f>(V17/P17)</f>
        <v>1.0731348273724644</v>
      </c>
      <c r="M45" s="37">
        <f t="shared" si="57"/>
        <v>0.94908837120782685</v>
      </c>
      <c r="N45" s="37">
        <f t="shared" si="58"/>
        <v>0.88595666554467145</v>
      </c>
      <c r="O45" s="37">
        <f t="shared" si="59"/>
        <v>0.88436398922249682</v>
      </c>
      <c r="P45" s="64">
        <f>(B16*P17)</f>
        <v>3105890.5836099242</v>
      </c>
      <c r="Q45" s="78">
        <f>P17</f>
        <v>0.99874188000396558</v>
      </c>
      <c r="R45" s="87">
        <f t="shared" si="60"/>
        <v>0.99539925304244103</v>
      </c>
      <c r="S45" s="37">
        <f>(F17-G17)</f>
        <v>-13439.925799999735</v>
      </c>
      <c r="T45" s="37">
        <f t="shared" si="61"/>
        <v>-12545.925340737513</v>
      </c>
      <c r="U45" s="37">
        <f>(F17/B45)</f>
        <v>381961.64180000173</v>
      </c>
      <c r="V45" s="37">
        <f>(G17/C45)</f>
        <v>394332.59930000087</v>
      </c>
      <c r="W45" s="37">
        <f t="shared" si="62"/>
        <v>-12370.957499999146</v>
      </c>
      <c r="X45" s="37">
        <f t="shared" si="63"/>
        <v>-174.96784073836716</v>
      </c>
      <c r="Y45" s="60">
        <f t="shared" si="64"/>
        <v>-5.6334193374901507E-5</v>
      </c>
      <c r="Z45" s="37">
        <f t="shared" si="65"/>
        <v>3105715.6157691856</v>
      </c>
      <c r="AA45" s="37">
        <f>(Z45/B16)</f>
        <v>0.99868561668576572</v>
      </c>
      <c r="AB45" s="47">
        <f t="shared" si="66"/>
        <v>145.25629229242259</v>
      </c>
      <c r="AC45" s="47">
        <f t="shared" si="67"/>
        <v>143.90361161961843</v>
      </c>
      <c r="AD45" s="47">
        <f t="shared" si="68"/>
        <v>99.068762769959037</v>
      </c>
    </row>
    <row r="46" spans="1:30" s="53" customFormat="1" ht="12.75">
      <c r="A46" s="26">
        <v>2010</v>
      </c>
      <c r="B46" s="50">
        <f>(Z18/T18)</f>
        <v>1.0449033543342836</v>
      </c>
      <c r="C46" s="50">
        <f>(AA18/U18)</f>
        <v>0.92293101752832463</v>
      </c>
      <c r="D46" s="37">
        <f>(W18/Q18)</f>
        <v>1.0667808226679445</v>
      </c>
      <c r="E46" s="37">
        <f>(X18/R18)</f>
        <v>1.0856889946585799</v>
      </c>
      <c r="F46" s="37">
        <f>(Y18/S18)</f>
        <v>1.0634354559730141</v>
      </c>
      <c r="G46" s="37">
        <f>(C18/H18)</f>
        <v>0.6035902286231466</v>
      </c>
      <c r="H46" s="37">
        <f>(D18/H18)</f>
        <v>0.19059864397913984</v>
      </c>
      <c r="I46" s="37">
        <f>(E18/H18)</f>
        <v>0.20581112739771348</v>
      </c>
      <c r="J46" s="173">
        <f t="shared" si="56"/>
        <v>1.069638887294138</v>
      </c>
      <c r="K46" s="48">
        <f>'Cálculo Pa média harmônica'!M66</f>
        <v>1.066584269233581</v>
      </c>
      <c r="L46" s="48">
        <f>(V18/P18)</f>
        <v>1.0842333832824969</v>
      </c>
      <c r="M46" s="37">
        <f t="shared" si="57"/>
        <v>0.98202531333693222</v>
      </c>
      <c r="N46" s="37">
        <f t="shared" si="58"/>
        <v>0.91809051166899736</v>
      </c>
      <c r="O46" s="37">
        <f t="shared" si="59"/>
        <v>0.92071985464644945</v>
      </c>
      <c r="P46" s="64">
        <f>(B17*P18)</f>
        <v>3583958.0849610721</v>
      </c>
      <c r="Q46" s="78">
        <f>P18</f>
        <v>1.0752822583038462</v>
      </c>
      <c r="R46" s="87">
        <f t="shared" si="60"/>
        <v>1.1321575876088872</v>
      </c>
      <c r="S46" s="37">
        <f>(F18-G18)</f>
        <v>-40452.000000000698</v>
      </c>
      <c r="T46" s="37">
        <f t="shared" si="61"/>
        <v>-37818.370742234314</v>
      </c>
      <c r="U46" s="37">
        <f>(F18/B46)</f>
        <v>404075.64800000098</v>
      </c>
      <c r="V46" s="37">
        <f>(G18/C46)</f>
        <v>501307.23880000238</v>
      </c>
      <c r="W46" s="37">
        <f t="shared" si="62"/>
        <v>-97231.590800001402</v>
      </c>
      <c r="X46" s="37">
        <f t="shared" si="63"/>
        <v>59413.220057767088</v>
      </c>
      <c r="Y46" s="60">
        <f t="shared" si="64"/>
        <v>1.657754322157828E-2</v>
      </c>
      <c r="Z46" s="37">
        <f t="shared" si="65"/>
        <v>3643371.305018839</v>
      </c>
      <c r="AA46" s="37">
        <f>(Z46/B17)</f>
        <v>1.0931077964162743</v>
      </c>
      <c r="AB46" s="47">
        <f t="shared" si="66"/>
        <v>156.19151400903971</v>
      </c>
      <c r="AC46" s="47">
        <f t="shared" si="67"/>
        <v>157.30215979386446</v>
      </c>
      <c r="AD46" s="47">
        <f t="shared" si="68"/>
        <v>100.71107946668631</v>
      </c>
    </row>
    <row r="47" spans="1:30" s="53" customFormat="1" ht="12.75">
      <c r="A47" s="26">
        <v>2011</v>
      </c>
      <c r="B47" s="50">
        <f>(Z19/T19)</f>
        <v>1.1454296476904744</v>
      </c>
      <c r="C47" s="50">
        <f>(AA19/U19)</f>
        <v>1.0680336354942956</v>
      </c>
      <c r="D47" s="37">
        <f>(W19/Q19)</f>
        <v>1.075374032737215</v>
      </c>
      <c r="E47" s="37">
        <f>(X19/R19)</f>
        <v>1.0818041588602554</v>
      </c>
      <c r="F47" s="37">
        <f>(Y19/S19)</f>
        <v>1.0580061890160195</v>
      </c>
      <c r="G47" s="37">
        <f>(C19/H19)</f>
        <v>0.60545049450523014</v>
      </c>
      <c r="H47" s="37">
        <f>(D19/H19)</f>
        <v>0.18753257854024749</v>
      </c>
      <c r="I47" s="37">
        <f>(E19/H19)</f>
        <v>0.20701692695452231</v>
      </c>
      <c r="J47" s="173">
        <f t="shared" si="56"/>
        <v>1.0729238596681325</v>
      </c>
      <c r="K47" s="48">
        <f>'Cálculo Pa média harmônica'!M67</f>
        <v>1.0746052152571637</v>
      </c>
      <c r="L47" s="48">
        <f>(V19/P19)</f>
        <v>1.0831859221881992</v>
      </c>
      <c r="M47" s="37">
        <f t="shared" si="57"/>
        <v>1.1060548769504195</v>
      </c>
      <c r="N47" s="37">
        <f t="shared" si="58"/>
        <v>1.0308791877296257</v>
      </c>
      <c r="O47" s="37">
        <f t="shared" si="59"/>
        <v>1.0292662470335485</v>
      </c>
      <c r="P47" s="64">
        <f>(B18*P19)</f>
        <v>4040286.9999999981</v>
      </c>
      <c r="Q47" s="78">
        <f>P19</f>
        <v>1.0397442307944695</v>
      </c>
      <c r="R47" s="87">
        <f t="shared" si="60"/>
        <v>1.0724658939794149</v>
      </c>
      <c r="S47" s="37">
        <f>(F19-G19)</f>
        <v>-33671</v>
      </c>
      <c r="T47" s="37">
        <f t="shared" si="61"/>
        <v>-31382.469218659022</v>
      </c>
      <c r="U47" s="37">
        <f>(F19/B47)</f>
        <v>442537.00000000047</v>
      </c>
      <c r="V47" s="37">
        <f>(G19/C47)</f>
        <v>506132.00000000111</v>
      </c>
      <c r="W47" s="37">
        <f t="shared" si="62"/>
        <v>-63595.00000000064</v>
      </c>
      <c r="X47" s="37">
        <f t="shared" si="63"/>
        <v>32212.530781341618</v>
      </c>
      <c r="Y47" s="60">
        <f t="shared" si="64"/>
        <v>7.972832321402324E-3</v>
      </c>
      <c r="Z47" s="37">
        <f t="shared" si="65"/>
        <v>4072499.5307813399</v>
      </c>
      <c r="AA47" s="37">
        <f>(Z47/B18)</f>
        <v>1.0480339372037393</v>
      </c>
      <c r="AB47" s="47">
        <f t="shared" si="66"/>
        <v>162.39922558995261</v>
      </c>
      <c r="AC47" s="47">
        <f t="shared" si="67"/>
        <v>164.85800185941551</v>
      </c>
      <c r="AD47" s="47">
        <f t="shared" si="68"/>
        <v>101.51403201618163</v>
      </c>
    </row>
    <row r="48" spans="1:30" s="53" customFormat="1" ht="12.75">
      <c r="A48" s="26">
        <v>2012</v>
      </c>
      <c r="B48" s="50">
        <f>(Z20/T20)</f>
        <v>1.1202647693748282</v>
      </c>
      <c r="C48" s="50">
        <f>(AA20/U20)</f>
        <v>1.1657974789593155</v>
      </c>
      <c r="D48" s="37">
        <f>(W20/Q20)</f>
        <v>1.083040580955511</v>
      </c>
      <c r="E48" s="37">
        <f>(X20/R20)</f>
        <v>1.0676581598339963</v>
      </c>
      <c r="F48" s="37">
        <f>(Y20/S20)</f>
        <v>1.0973748859949564</v>
      </c>
      <c r="G48" s="37">
        <f>(C20/H20)</f>
        <v>0.61010004386694339</v>
      </c>
      <c r="H48" s="37">
        <f>(D20/H20)</f>
        <v>0.18408847339323425</v>
      </c>
      <c r="I48" s="37">
        <f>(E20/H20)</f>
        <v>0.20581148273982236</v>
      </c>
      <c r="J48" s="173">
        <f t="shared" si="56"/>
        <v>1.0830796859510199</v>
      </c>
      <c r="K48" s="48">
        <f>'Cálculo Pa média harmônica'!M68</f>
        <v>1.0852955873663479</v>
      </c>
      <c r="L48" s="48">
        <f>(V20/P20)</f>
        <v>1.0794312694206407</v>
      </c>
      <c r="M48" s="37">
        <f t="shared" si="57"/>
        <v>1.1428043769185143</v>
      </c>
      <c r="N48" s="37">
        <f t="shared" si="58"/>
        <v>1.055143395026426</v>
      </c>
      <c r="O48" s="37">
        <f t="shared" si="59"/>
        <v>1.0529890568261879</v>
      </c>
      <c r="P48" s="64">
        <f>(B19*P20)</f>
        <v>4460459.9999999991</v>
      </c>
      <c r="Q48" s="78">
        <f>P20</f>
        <v>1.0192117598509474</v>
      </c>
      <c r="R48" s="87">
        <f t="shared" si="60"/>
        <v>0.96094286494328895</v>
      </c>
      <c r="S48" s="37">
        <f>(F20-G20)</f>
        <v>-65441.999999999884</v>
      </c>
      <c r="T48" s="37">
        <f t="shared" si="61"/>
        <v>-60422.147002542311</v>
      </c>
      <c r="U48" s="37">
        <f>(F20/B48)</f>
        <v>510482</v>
      </c>
      <c r="V48" s="37">
        <f>(G20/C48)</f>
        <v>546679.00000000105</v>
      </c>
      <c r="W48" s="37">
        <f t="shared" si="62"/>
        <v>-36197.000000001048</v>
      </c>
      <c r="X48" s="37">
        <f t="shared" si="63"/>
        <v>-24225.147002541264</v>
      </c>
      <c r="Y48" s="60">
        <f t="shared" si="64"/>
        <v>-5.4310871530158927E-3</v>
      </c>
      <c r="Z48" s="37">
        <f t="shared" si="65"/>
        <v>4436234.8529974576</v>
      </c>
      <c r="AA48" s="37">
        <f>(Z48/B19)</f>
        <v>1.0136763319558182</v>
      </c>
      <c r="AB48" s="47">
        <f t="shared" si="66"/>
        <v>165.5192005119666</v>
      </c>
      <c r="AC48" s="47">
        <f t="shared" si="67"/>
        <v>167.11265461841776</v>
      </c>
      <c r="AD48" s="47">
        <f t="shared" si="68"/>
        <v>100.96270046104769</v>
      </c>
    </row>
    <row r="49" spans="1:30" s="53" customFormat="1" ht="12.75">
      <c r="A49" s="26">
        <v>2013</v>
      </c>
      <c r="B49" s="50">
        <f>(Z21/T21)</f>
        <v>1.0750572687527227</v>
      </c>
      <c r="C49" s="50">
        <f>(AA21/U21)</f>
        <v>1.1013997740591661</v>
      </c>
      <c r="D49" s="37">
        <f>(W21/Q21)</f>
        <v>1.0754886390341829</v>
      </c>
      <c r="E49" s="37">
        <f>(X21/R21)</f>
        <v>1.1122085390320557</v>
      </c>
      <c r="F49" s="37">
        <f>(Y21/S21)</f>
        <v>1.0562342741079871</v>
      </c>
      <c r="G49" s="37">
        <f>(C21/H21)</f>
        <v>0.60791432500326559</v>
      </c>
      <c r="H49" s="37">
        <f>(D21/H21)</f>
        <v>0.18609676865692742</v>
      </c>
      <c r="I49" s="37">
        <f>(E21/H21)</f>
        <v>0.20598890633980704</v>
      </c>
      <c r="J49" s="173">
        <f t="shared" si="56"/>
        <v>1.0780641519595655</v>
      </c>
      <c r="K49" s="48">
        <f>'Cálculo Pa média harmônica'!M69</f>
        <v>1.0785872103497052</v>
      </c>
      <c r="L49" s="48">
        <f>(V21/P21)</f>
        <v>1.0750456453204875</v>
      </c>
      <c r="M49" s="37">
        <f t="shared" si="57"/>
        <v>1.0881488100921275</v>
      </c>
      <c r="N49" s="37">
        <f t="shared" si="58"/>
        <v>1.0093544137556485</v>
      </c>
      <c r="O49" s="37">
        <f t="shared" si="59"/>
        <v>1.0088649296511889</v>
      </c>
      <c r="P49" s="64">
        <f>(B20*P21)</f>
        <v>4959434.9999999795</v>
      </c>
      <c r="Q49" s="78">
        <f>P21</f>
        <v>1.0300482267028863</v>
      </c>
      <c r="R49" s="87">
        <f t="shared" si="60"/>
        <v>0.97608270318654677</v>
      </c>
      <c r="S49" s="37">
        <f>(F21-G21)</f>
        <v>-122707</v>
      </c>
      <c r="T49" s="37">
        <f t="shared" si="61"/>
        <v>-113821.61235670354</v>
      </c>
      <c r="U49" s="37">
        <f>(F21/B49)</f>
        <v>582342.00000000186</v>
      </c>
      <c r="V49" s="37">
        <f>(G21/C49)</f>
        <v>679824.00000000128</v>
      </c>
      <c r="W49" s="37">
        <f t="shared" si="62"/>
        <v>-97481.999999999418</v>
      </c>
      <c r="X49" s="37">
        <f t="shared" si="63"/>
        <v>-16339.612356704121</v>
      </c>
      <c r="Y49" s="60">
        <f t="shared" si="64"/>
        <v>-3.2946519828779262E-3</v>
      </c>
      <c r="Z49" s="37">
        <f t="shared" si="65"/>
        <v>4943095.3876432758</v>
      </c>
      <c r="AA49" s="37">
        <f>(Z49/B20)</f>
        <v>1.0266545762703199</v>
      </c>
      <c r="AB49" s="47">
        <f t="shared" si="66"/>
        <v>170.49275897263067</v>
      </c>
      <c r="AC49" s="47">
        <f t="shared" si="67"/>
        <v>171.56697161668001</v>
      </c>
      <c r="AD49" s="47">
        <f t="shared" si="68"/>
        <v>100.63006349977701</v>
      </c>
    </row>
    <row r="50" spans="1:30" s="53" customFormat="1" ht="12.75">
      <c r="A50" s="26">
        <v>2014</v>
      </c>
      <c r="B50" s="50">
        <f>(Z22/T22)</f>
        <v>1.0327007711481535</v>
      </c>
      <c r="C50" s="50">
        <f>(AA22/U22)</f>
        <v>1.0798582023568262</v>
      </c>
      <c r="D50" s="37">
        <f>(W22/Q22)</f>
        <v>1.0814206232369081</v>
      </c>
      <c r="E50" s="37">
        <f>(X22/R22)</f>
        <v>1.0900168888144843</v>
      </c>
      <c r="F50" s="37">
        <f>(Y22/S22)</f>
        <v>1.075483589424713</v>
      </c>
      <c r="G50" s="37">
        <f>(C22/H22)</f>
        <v>0.61733458822603238</v>
      </c>
      <c r="H50" s="37">
        <f>(D22/H22)</f>
        <v>0.18780531381564555</v>
      </c>
      <c r="I50" s="37">
        <f>(E22/H22)</f>
        <v>0.19486009795832201</v>
      </c>
      <c r="J50" s="173">
        <f t="shared" si="56"/>
        <v>1.0818592160476399</v>
      </c>
      <c r="K50" s="48">
        <f>'Cálculo Pa média harmônica'!M70</f>
        <v>1.0838050928286409</v>
      </c>
      <c r="L50" s="48">
        <f>(V22/P22)</f>
        <v>1.0784670974349513</v>
      </c>
      <c r="M50" s="37">
        <f t="shared" si="57"/>
        <v>1.0560162869504206</v>
      </c>
      <c r="N50" s="37">
        <f t="shared" si="58"/>
        <v>0.97611248421801922</v>
      </c>
      <c r="O50" s="37">
        <f t="shared" si="59"/>
        <v>0.97435996004992576</v>
      </c>
      <c r="P50" s="64">
        <f>(B21*P22)</f>
        <v>5358487.9999999842</v>
      </c>
      <c r="Q50" s="78">
        <f>P22</f>
        <v>1.0050395574027315</v>
      </c>
      <c r="R50" s="87">
        <f t="shared" si="60"/>
        <v>0.95632997822700239</v>
      </c>
      <c r="S50" s="37">
        <f>(F22-G22)</f>
        <v>-153807.99999999907</v>
      </c>
      <c r="T50" s="37">
        <f t="shared" si="61"/>
        <v>-142170.06956035036</v>
      </c>
      <c r="U50" s="37">
        <f>(F22/B50)</f>
        <v>616224.00000000221</v>
      </c>
      <c r="V50" s="37">
        <f>(G22/C50)</f>
        <v>731747.00000000058</v>
      </c>
      <c r="W50" s="37">
        <f t="shared" si="62"/>
        <v>-115522.99999999837</v>
      </c>
      <c r="X50" s="37">
        <f t="shared" si="63"/>
        <v>-26647.069560351985</v>
      </c>
      <c r="Y50" s="60">
        <f t="shared" si="64"/>
        <v>-4.9728709965109683E-3</v>
      </c>
      <c r="Z50" s="37">
        <f t="shared" si="65"/>
        <v>5331840.9304396324</v>
      </c>
      <c r="AA50" s="37">
        <f>(Z50/B21)</f>
        <v>1.0000416253373774</v>
      </c>
      <c r="AB50" s="47">
        <f t="shared" si="66"/>
        <v>171.35196701822332</v>
      </c>
      <c r="AC50" s="47">
        <f t="shared" si="67"/>
        <v>171.57411314975636</v>
      </c>
      <c r="AD50" s="47">
        <f t="shared" si="68"/>
        <v>100.12964317562192</v>
      </c>
    </row>
    <row r="51" spans="1:30" s="53" customFormat="1" ht="12.75">
      <c r="A51" s="26">
        <v>2015</v>
      </c>
      <c r="B51" s="50">
        <f>(Z23/T23)</f>
        <v>1.1378327765298089</v>
      </c>
      <c r="C51" s="50">
        <f>(AA23/U23)</f>
        <v>1.2427000328883777</v>
      </c>
      <c r="D51" s="37">
        <f>(W23/Q23)</f>
        <v>1.0891180291789431</v>
      </c>
      <c r="E51" s="37">
        <f>(X23/R23)</f>
        <v>1.0868976592454669</v>
      </c>
      <c r="F51" s="37">
        <f>(Y23/S23)</f>
        <v>1.0820745858477936</v>
      </c>
      <c r="G51" s="37">
        <f>(C23/H23)</f>
        <v>0.62971470023312226</v>
      </c>
      <c r="H51" s="37">
        <f>(D23/H23)</f>
        <v>0.19469700178938379</v>
      </c>
      <c r="I51" s="37">
        <f>(E23/H23)</f>
        <v>0.17558829797749398</v>
      </c>
      <c r="J51" s="173">
        <f t="shared" ref="J51:J54" si="69">1/(G51/D51+H51/E51+I51/F51)</f>
        <v>1.087442631474449</v>
      </c>
      <c r="K51" s="48">
        <f>'Cálculo Pa média harmônica'!M71</f>
        <v>1.0884029874075856</v>
      </c>
      <c r="L51" s="48">
        <f>(V23/P23)</f>
        <v>1.0756617501293941</v>
      </c>
      <c r="M51" s="37">
        <f t="shared" ref="M51:M54" si="70">GEOMEAN(B51:C51)</f>
        <v>1.1891109404992739</v>
      </c>
      <c r="N51" s="37">
        <f t="shared" ref="N51:N54" si="71">(M51/J51)</f>
        <v>1.0934930322595264</v>
      </c>
      <c r="O51" s="37">
        <f t="shared" ref="O51:O54" si="72">(M51/K51)</f>
        <v>1.092528185108679</v>
      </c>
      <c r="P51" s="64">
        <f>(B22*P23)</f>
        <v>5574045.0000000009</v>
      </c>
      <c r="Q51" s="78">
        <f>P23</f>
        <v>0.96454236606527188</v>
      </c>
      <c r="R51" s="87">
        <f t="shared" ref="R51:R54" si="73">(B51/C51)</f>
        <v>0.9156133792683433</v>
      </c>
      <c r="S51" s="37">
        <f>(F23-G23)</f>
        <v>-69145.999999999884</v>
      </c>
      <c r="T51" s="37">
        <f t="shared" ref="T51:T54" si="74">(S51/J51)</f>
        <v>-63585.883060558095</v>
      </c>
      <c r="U51" s="37">
        <f>(F23/B51)</f>
        <v>679773.00000000291</v>
      </c>
      <c r="V51" s="37">
        <f>(G23/C51)</f>
        <v>678051.00000000279</v>
      </c>
      <c r="W51" s="37">
        <f t="shared" ref="W51:W54" si="75">(U51-V51)</f>
        <v>1722.0000000001164</v>
      </c>
      <c r="X51" s="37">
        <f t="shared" ref="X51:X54" si="76">(T51-W51)</f>
        <v>-65307.883060558212</v>
      </c>
      <c r="Y51" s="60">
        <f t="shared" ref="Y51:Y54" si="77">(X51/P51)</f>
        <v>-1.1716425515143528E-2</v>
      </c>
      <c r="Z51" s="37">
        <f t="shared" ref="Z51:Z54" si="78">(P51+X51)</f>
        <v>5508737.1169394432</v>
      </c>
      <c r="AA51" s="37">
        <f>(Z51/B22)</f>
        <v>0.95324137727706781</v>
      </c>
      <c r="AB51" s="47">
        <f t="shared" ref="AB51:AB54" si="79">(AB50*Q51)</f>
        <v>165.27623169769555</v>
      </c>
      <c r="AC51" s="47">
        <f t="shared" ref="AC51:AC54" si="80">(AC50*AA51)</f>
        <v>163.55154392396523</v>
      </c>
      <c r="AD51" s="47">
        <f t="shared" ref="AD51:AD54" si="81">(AC51/AB51)*100</f>
        <v>98.956481669496839</v>
      </c>
    </row>
    <row r="52" spans="1:30">
      <c r="A52" s="26">
        <v>2016</v>
      </c>
      <c r="B52" s="50">
        <f>(Z24/T24)</f>
        <v>1.0018368403781881</v>
      </c>
      <c r="C52" s="50">
        <f>(AA24/U24)</f>
        <v>1.001399141983129</v>
      </c>
      <c r="D52" s="37">
        <f>(W24/Q24)</f>
        <v>1.0922191772353198</v>
      </c>
      <c r="E52" s="37">
        <f>(X24/R24)</f>
        <v>1.0752071484955525</v>
      </c>
      <c r="F52" s="37">
        <f>(Y24/S24)</f>
        <v>1.0357461734354558</v>
      </c>
      <c r="G52" s="37">
        <f>(C24/H24)</f>
        <v>0.64151977081890721</v>
      </c>
      <c r="H52" s="37">
        <f>(D24/H24)</f>
        <v>0.20347737206189723</v>
      </c>
      <c r="I52" s="37">
        <f>(E24/H24)</f>
        <v>0.15500285711919565</v>
      </c>
      <c r="J52" s="173">
        <f t="shared" si="69"/>
        <v>1.0796191463943872</v>
      </c>
      <c r="K52" s="48">
        <f>'Cálculo Pa média harmônica'!M72</f>
        <v>1.0813172795972217</v>
      </c>
      <c r="L52" s="48">
        <f>(V24/P24)</f>
        <v>1.08103604357025</v>
      </c>
      <c r="M52" s="37">
        <f t="shared" si="70"/>
        <v>1.0016179672718568</v>
      </c>
      <c r="N52" s="37">
        <f t="shared" si="71"/>
        <v>0.92775120802272582</v>
      </c>
      <c r="O52" s="37">
        <f t="shared" si="72"/>
        <v>0.92629423960093193</v>
      </c>
      <c r="P52" s="64">
        <f>(B23*P24)</f>
        <v>5799370</v>
      </c>
      <c r="Q52" s="78">
        <f>P24</f>
        <v>0.96724083093678948</v>
      </c>
      <c r="R52" s="87">
        <f t="shared" si="73"/>
        <v>1.0004370868484991</v>
      </c>
      <c r="S52" s="37">
        <f>(F24-G24)</f>
        <v>25057.000000000698</v>
      </c>
      <c r="T52" s="37">
        <f t="shared" si="74"/>
        <v>23209.110438327963</v>
      </c>
      <c r="U52" s="37">
        <f>(F24/B52)</f>
        <v>780144.0000000007</v>
      </c>
      <c r="V52" s="37">
        <f>(G24/C52)</f>
        <v>755463.00000000058</v>
      </c>
      <c r="W52" s="37">
        <f t="shared" si="75"/>
        <v>24681.000000000116</v>
      </c>
      <c r="X52" s="37">
        <f t="shared" si="76"/>
        <v>-1471.8895616721529</v>
      </c>
      <c r="Y52" s="60">
        <f t="shared" si="77"/>
        <v>-2.538016304654045E-4</v>
      </c>
      <c r="Z52" s="37">
        <f t="shared" si="78"/>
        <v>5797898.1104383282</v>
      </c>
      <c r="AA52" s="37">
        <f>(Z52/B23)</f>
        <v>0.96699534363684503</v>
      </c>
      <c r="AB52" s="47">
        <f t="shared" si="79"/>
        <v>159.86191968138039</v>
      </c>
      <c r="AC52" s="47">
        <f t="shared" si="80"/>
        <v>158.1535814190913</v>
      </c>
      <c r="AD52" s="47">
        <f t="shared" si="81"/>
        <v>98.931366353103996</v>
      </c>
    </row>
    <row r="53" spans="1:30">
      <c r="A53" s="26">
        <v>2017</v>
      </c>
      <c r="B53" s="50">
        <f>(Z25/T25)</f>
        <v>1.0054772100011813</v>
      </c>
      <c r="C53" s="50">
        <f>(AA25/U25)</f>
        <v>0.96259545294084492</v>
      </c>
      <c r="D53" s="37">
        <f>(W25/Q25)</f>
        <v>1.0339470340772756</v>
      </c>
      <c r="E53" s="37">
        <f>(X25/R25)</f>
        <v>1.0462399415007426</v>
      </c>
      <c r="F53" s="37">
        <f>(Y25/S25)</f>
        <v>1.0109639480335473</v>
      </c>
      <c r="G53" s="37">
        <f>(C25/H25)</f>
        <v>0.65004462949256503</v>
      </c>
      <c r="H53" s="37">
        <f>(D25/H25)</f>
        <v>0.2032138744460337</v>
      </c>
      <c r="I53" s="37">
        <f>(E25/H25)</f>
        <v>0.14674149606140116</v>
      </c>
      <c r="J53" s="173">
        <f t="shared" si="69"/>
        <v>1.032967456872975</v>
      </c>
      <c r="K53" s="48">
        <f>'Cálculo Pa média harmônica'!M73</f>
        <v>1.0313151109957877</v>
      </c>
      <c r="L53" s="48">
        <f>(V25/P25)</f>
        <v>1.036713845128892</v>
      </c>
      <c r="M53" s="37">
        <f t="shared" si="70"/>
        <v>0.98380271923937279</v>
      </c>
      <c r="N53" s="37">
        <f t="shared" si="71"/>
        <v>0.95240436926983651</v>
      </c>
      <c r="O53" s="37">
        <f t="shared" si="72"/>
        <v>0.9539302864373439</v>
      </c>
      <c r="P53" s="64">
        <f>(B24*P25)</f>
        <v>6352262.9999999991</v>
      </c>
      <c r="Q53" s="78">
        <f>P25</f>
        <v>1.0132286905390815</v>
      </c>
      <c r="R53" s="87">
        <f t="shared" si="73"/>
        <v>1.0445480569530299</v>
      </c>
      <c r="S53" s="37">
        <f>(F25-G25)</f>
        <v>47296.999999999884</v>
      </c>
      <c r="T53" s="37">
        <f t="shared" si="74"/>
        <v>45787.502486456397</v>
      </c>
      <c r="U53" s="37">
        <f>(F25/B53)</f>
        <v>819943.00000000233</v>
      </c>
      <c r="V53" s="37">
        <f>(G25/C53)</f>
        <v>807335.00000000419</v>
      </c>
      <c r="W53" s="37">
        <f t="shared" si="75"/>
        <v>12607.999999998137</v>
      </c>
      <c r="X53" s="37">
        <f t="shared" si="76"/>
        <v>33179.502486458259</v>
      </c>
      <c r="Y53" s="60">
        <f t="shared" si="77"/>
        <v>5.2232570481509132E-3</v>
      </c>
      <c r="Z53" s="37">
        <f t="shared" si="78"/>
        <v>6385442.5024864571</v>
      </c>
      <c r="AA53" s="37">
        <f>(Z53/B24)</f>
        <v>1.0185210444383286</v>
      </c>
      <c r="AB53" s="47">
        <f t="shared" si="79"/>
        <v>161.97668354582888</v>
      </c>
      <c r="AC53" s="47">
        <f t="shared" si="80"/>
        <v>161.08275092863511</v>
      </c>
      <c r="AD53" s="47">
        <f t="shared" si="81"/>
        <v>99.44811030969106</v>
      </c>
    </row>
    <row r="54" spans="1:30">
      <c r="A54" s="26">
        <v>2018</v>
      </c>
      <c r="B54" s="50">
        <f>(Z26/T26)</f>
        <v>1.1949142564717081</v>
      </c>
      <c r="C54" s="50">
        <f>(AA26/U26)</f>
        <v>1.1912854155395434</v>
      </c>
      <c r="D54" s="37">
        <f>(W26/Q26)</f>
        <v>1.0409536437854541</v>
      </c>
      <c r="E54" s="37">
        <f>(X26/R26)</f>
        <v>1.0413045525128479</v>
      </c>
      <c r="F54" s="37">
        <f>(Y26/S26)</f>
        <v>1.0480395266319109</v>
      </c>
      <c r="G54" s="37">
        <f>(C26/H26)</f>
        <v>0.64870318159471041</v>
      </c>
      <c r="H54" s="37">
        <f>(D26/H26)</f>
        <v>0.19973368459828389</v>
      </c>
      <c r="I54" s="37">
        <f>(E26/H26)</f>
        <v>0.15156313380700576</v>
      </c>
      <c r="J54" s="173">
        <f t="shared" si="69"/>
        <v>1.0420916486915166</v>
      </c>
      <c r="K54" s="48">
        <f>'Cálculo Pa média harmônica'!M74</f>
        <v>1.0440392541484376</v>
      </c>
      <c r="L54" s="48">
        <f>(V26/P26)</f>
        <v>1.0449353433164164</v>
      </c>
      <c r="M54" s="37">
        <f t="shared" si="70"/>
        <v>1.1930984563543041</v>
      </c>
      <c r="N54" s="37">
        <f t="shared" si="71"/>
        <v>1.1449074156312418</v>
      </c>
      <c r="O54" s="37">
        <f t="shared" si="72"/>
        <v>1.1427716454276862</v>
      </c>
      <c r="P54" s="64">
        <f>(B25*P26)</f>
        <v>6702941.9999999758</v>
      </c>
      <c r="Q54" s="78">
        <f>P26</f>
        <v>1.0178366676136976</v>
      </c>
      <c r="R54" s="87">
        <f t="shared" si="73"/>
        <v>1.0030461557615236</v>
      </c>
      <c r="S54" s="37">
        <f>(F26-G26)</f>
        <v>27582.000000000116</v>
      </c>
      <c r="T54" s="37">
        <f t="shared" si="74"/>
        <v>26467.921544744124</v>
      </c>
      <c r="U54" s="37">
        <f>(F26/B54)</f>
        <v>857849.00000000221</v>
      </c>
      <c r="V54" s="37">
        <f>(G26/C54)</f>
        <v>837309.00000000116</v>
      </c>
      <c r="W54" s="37">
        <f t="shared" si="75"/>
        <v>20540.000000001048</v>
      </c>
      <c r="X54" s="37">
        <f t="shared" si="76"/>
        <v>5927.9215447430761</v>
      </c>
      <c r="Y54" s="60">
        <f t="shared" si="77"/>
        <v>8.843760761682105E-4</v>
      </c>
      <c r="Z54" s="37">
        <f t="shared" si="78"/>
        <v>6708869.9215447186</v>
      </c>
      <c r="AA54" s="37">
        <f>(Z54/B25)</f>
        <v>1.018736818011982</v>
      </c>
      <c r="AB54" s="47">
        <f t="shared" si="79"/>
        <v>164.86580781140492</v>
      </c>
      <c r="AC54" s="47">
        <f t="shared" si="80"/>
        <v>164.10092911765437</v>
      </c>
      <c r="AD54" s="47">
        <f t="shared" si="81"/>
        <v>99.536059839269086</v>
      </c>
    </row>
    <row r="55" spans="1:30">
      <c r="A55" s="26">
        <v>2019</v>
      </c>
      <c r="B55" s="50">
        <f>(Z27/T27)</f>
        <v>1.0441225485549528</v>
      </c>
      <c r="C55" s="50">
        <f>(AA27/U27)</f>
        <v>1.053780042056166</v>
      </c>
      <c r="D55" s="37">
        <f>(W27/Q27)</f>
        <v>1.0372195918808571</v>
      </c>
      <c r="E55" s="37">
        <f>(X27/R27)</f>
        <v>1.0720042516574857</v>
      </c>
      <c r="F55" s="37">
        <f>(Y27/S27)</f>
        <v>1.0377120549550234</v>
      </c>
      <c r="G55" s="37">
        <f>(C27/H27)</f>
        <v>0.64664413730178938</v>
      </c>
      <c r="H55" s="37">
        <f>(D27/H27)</f>
        <v>0.20046744997478441</v>
      </c>
      <c r="I55" s="37">
        <f>(E27/H27)</f>
        <v>0.15288841272342624</v>
      </c>
      <c r="J55" s="173">
        <f t="shared" ref="J55" si="82">1/(G55/D55+H55/E55+I55/F55)</f>
        <v>1.0440869413470584</v>
      </c>
      <c r="K55" s="48">
        <f>'Cálculo Pa média harmônica'!M75</f>
        <v>0</v>
      </c>
      <c r="L55" s="48">
        <f>(V27/P27)</f>
        <v>1.0428050511900355</v>
      </c>
      <c r="M55" s="37">
        <f t="shared" ref="M55" si="83">GEOMEAN(B55:C55)</f>
        <v>1.0489401809102505</v>
      </c>
      <c r="N55" s="37">
        <f t="shared" ref="N55" si="84">(M55/J55)</f>
        <v>1.0046483098016059</v>
      </c>
      <c r="O55" s="37" t="e">
        <f t="shared" ref="O55" si="85">(M55/K55)</f>
        <v>#DIV/0!</v>
      </c>
      <c r="P55" s="64">
        <f>(B26*P27)</f>
        <v>7102980.1448000195</v>
      </c>
      <c r="Q55" s="78">
        <f>P27</f>
        <v>1.0141115298507011</v>
      </c>
      <c r="R55" s="87">
        <f t="shared" ref="R55" si="86">(B55/C55)</f>
        <v>0.99083538014027173</v>
      </c>
      <c r="S55" s="37">
        <f>(F27-G27)</f>
        <v>-18162.988999995985</v>
      </c>
      <c r="T55" s="37">
        <f t="shared" ref="T55" si="87">(S55/J55)</f>
        <v>-17396.050348606495</v>
      </c>
      <c r="U55" s="37">
        <f>(F27/B55)</f>
        <v>1000636.8500000029</v>
      </c>
      <c r="V55" s="37">
        <f>(G27/C55)</f>
        <v>1008702.4280000022</v>
      </c>
      <c r="W55" s="37">
        <f t="shared" ref="W55" si="88">(U55-V55)</f>
        <v>-8065.577999999281</v>
      </c>
      <c r="X55" s="37">
        <f t="shared" ref="X55" si="89">(T55-W55)</f>
        <v>-9330.4723486072144</v>
      </c>
      <c r="Y55" s="60">
        <f t="shared" ref="Y55" si="90">(X55/P55)</f>
        <v>-1.3135996663932543E-3</v>
      </c>
      <c r="Z55" s="37">
        <f t="shared" ref="Z55" si="91">(P55+X55)</f>
        <v>7093649.6724514123</v>
      </c>
      <c r="AA55" s="37">
        <f>(Z55/B26)</f>
        <v>1.0127793932834037</v>
      </c>
      <c r="AB55" s="47">
        <f t="shared" ref="AB55" si="92">(AB54*Q55)</f>
        <v>167.1923165796955</v>
      </c>
      <c r="AC55" s="47">
        <f t="shared" ref="AC55" si="93">(AC54*AA55)</f>
        <v>166.19803942902084</v>
      </c>
      <c r="AD55" s="47">
        <f t="shared" ref="AD55" si="94">(AC55/AB55)*100</f>
        <v>99.405309304270133</v>
      </c>
    </row>
    <row r="56" spans="1:30">
      <c r="B56" s="175"/>
      <c r="C56" s="237"/>
      <c r="D56" s="237"/>
      <c r="E56" s="237"/>
      <c r="F56" s="237"/>
      <c r="G56" s="65"/>
      <c r="H56" s="65"/>
      <c r="I56" s="65"/>
      <c r="J56" s="65"/>
      <c r="K56" s="65"/>
      <c r="L56" s="65"/>
      <c r="M56" s="65"/>
      <c r="N56" s="65"/>
      <c r="O56" s="65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  <row r="74" spans="2:2">
      <c r="B74" s="50"/>
    </row>
  </sheetData>
  <mergeCells count="3">
    <mergeCell ref="AB30:AD30"/>
    <mergeCell ref="T30:AA30"/>
    <mergeCell ref="B30:O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7"/>
  <sheetViews>
    <sheetView topLeftCell="A50" workbookViewId="0">
      <selection activeCell="L67" sqref="L67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15.85546875" customWidth="1"/>
    <col min="11" max="11" width="23.1406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13.42578125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314" t="s">
        <v>57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73" t="s">
        <v>14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173</v>
      </c>
      <c r="F3" s="30" t="s">
        <v>19</v>
      </c>
      <c r="G3" s="30" t="s">
        <v>20</v>
      </c>
      <c r="H3" s="30" t="s">
        <v>21</v>
      </c>
      <c r="I3" s="30" t="s">
        <v>22</v>
      </c>
      <c r="J3" s="31" t="s">
        <v>23</v>
      </c>
      <c r="K3" s="72" t="s">
        <v>56</v>
      </c>
      <c r="L3" s="308" t="s">
        <v>17</v>
      </c>
      <c r="M3" s="308" t="s">
        <v>18</v>
      </c>
      <c r="N3" s="308" t="s">
        <v>173</v>
      </c>
      <c r="O3" s="308" t="s">
        <v>19</v>
      </c>
      <c r="P3" s="74" t="s">
        <v>20</v>
      </c>
      <c r="Q3" s="308" t="s">
        <v>21</v>
      </c>
      <c r="R3" s="308" t="s">
        <v>22</v>
      </c>
      <c r="S3" s="75" t="s">
        <v>23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32">
        <v>1199092.0709402107</v>
      </c>
      <c r="C4" s="232">
        <v>754332.71150824602</v>
      </c>
      <c r="D4" s="232">
        <v>225043.75019433512</v>
      </c>
      <c r="E4" s="232">
        <v>20193.23661486126</v>
      </c>
      <c r="F4" s="232">
        <v>219487.66459176427</v>
      </c>
      <c r="G4" s="232">
        <v>7178.1397228259411</v>
      </c>
      <c r="H4" s="232">
        <v>122164.07582171852</v>
      </c>
      <c r="I4" s="232">
        <v>-149307.50751354199</v>
      </c>
      <c r="J4" s="77">
        <f t="shared" ref="J4:J22" si="0">SUM(C4:G4)</f>
        <v>1226235.5026320326</v>
      </c>
      <c r="K4" s="76"/>
      <c r="L4" s="76"/>
      <c r="M4" s="76"/>
      <c r="N4" s="76"/>
      <c r="O4" s="76"/>
      <c r="P4" s="76"/>
      <c r="Q4" s="76"/>
      <c r="R4" s="76"/>
      <c r="S4" s="348"/>
    </row>
    <row r="5" spans="1:33">
      <c r="A5" s="26">
        <v>2001</v>
      </c>
      <c r="B5" s="232">
        <v>1315755.4678309315</v>
      </c>
      <c r="C5" s="232">
        <v>822655.85440012894</v>
      </c>
      <c r="D5" s="232">
        <v>254510.46182019875</v>
      </c>
      <c r="E5" s="232">
        <v>20844.823802813178</v>
      </c>
      <c r="F5" s="232">
        <v>242336.98020158752</v>
      </c>
      <c r="G5" s="232">
        <v>4260.0713801024449</v>
      </c>
      <c r="H5" s="232">
        <v>162781.45963615563</v>
      </c>
      <c r="I5" s="232">
        <v>-191634.18341005599</v>
      </c>
      <c r="J5" s="77">
        <f t="shared" si="0"/>
        <v>1344608.191604831</v>
      </c>
      <c r="K5" s="233">
        <v>1215758.2085203498</v>
      </c>
      <c r="L5" s="234">
        <v>760053.45939188951</v>
      </c>
      <c r="M5" s="234">
        <v>230930.72167171969</v>
      </c>
      <c r="N5" s="234">
        <v>20446.458220837179</v>
      </c>
      <c r="O5" s="234">
        <v>222350.82743049308</v>
      </c>
      <c r="P5" s="234">
        <v>2817.8201586271271</v>
      </c>
      <c r="Q5" s="234">
        <v>133440.46371399722</v>
      </c>
      <c r="R5" s="234">
        <v>-154281.54206721316</v>
      </c>
      <c r="S5" s="235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32">
        <v>1488787.2551583666</v>
      </c>
      <c r="C6" s="232">
        <v>895614.43275284953</v>
      </c>
      <c r="D6" s="232">
        <v>294923.72825705929</v>
      </c>
      <c r="E6" s="232">
        <v>25921.579141216556</v>
      </c>
      <c r="F6" s="232">
        <v>266883.73757262412</v>
      </c>
      <c r="G6" s="232">
        <v>-7104.0660648793819</v>
      </c>
      <c r="H6" s="232">
        <v>211863.21433484068</v>
      </c>
      <c r="I6" s="232">
        <v>-199315.37083534204</v>
      </c>
      <c r="J6" s="77">
        <f t="shared" si="0"/>
        <v>1476239.4116588703</v>
      </c>
      <c r="K6" s="233">
        <v>1355931.5591703854</v>
      </c>
      <c r="L6" s="234">
        <v>832321.36629010621</v>
      </c>
      <c r="M6" s="234">
        <v>264223.4046317481</v>
      </c>
      <c r="N6" s="234">
        <v>22303.79581358366</v>
      </c>
      <c r="O6" s="234">
        <v>238838.1799384508</v>
      </c>
      <c r="P6" s="234">
        <v>-8946.8053261824425</v>
      </c>
      <c r="Q6" s="234">
        <v>173324.52495404103</v>
      </c>
      <c r="R6" s="234">
        <v>-166132.90713136178</v>
      </c>
      <c r="S6" s="235">
        <f t="shared" ref="S6:S22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32">
        <v>1717950.3964244905</v>
      </c>
      <c r="C7" s="232">
        <v>1035030.1683011958</v>
      </c>
      <c r="D7" s="232">
        <v>327741.61741585901</v>
      </c>
      <c r="E7" s="232">
        <v>27430.248726219572</v>
      </c>
      <c r="F7" s="232">
        <v>285261.52566096914</v>
      </c>
      <c r="G7" s="232">
        <v>4328.0194930594853</v>
      </c>
      <c r="H7" s="232">
        <v>260798.33385320578</v>
      </c>
      <c r="I7" s="232">
        <v>-222639.51702601978</v>
      </c>
      <c r="J7" s="77">
        <f t="shared" si="0"/>
        <v>1679791.5795973029</v>
      </c>
      <c r="K7" s="233">
        <v>1505771.7718952212</v>
      </c>
      <c r="L7" s="234">
        <v>891603.01626324013</v>
      </c>
      <c r="M7" s="234">
        <v>299632.37011811289</v>
      </c>
      <c r="N7" s="234">
        <v>24901.475561984269</v>
      </c>
      <c r="O7" s="234">
        <v>256249.7220439224</v>
      </c>
      <c r="P7" s="234">
        <v>-3465.0631678951099</v>
      </c>
      <c r="Q7" s="234">
        <v>235201.93765973221</v>
      </c>
      <c r="R7" s="234">
        <v>-198351.68658387841</v>
      </c>
      <c r="S7" s="235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32">
        <v>1957751.2129625666</v>
      </c>
      <c r="C8" s="232">
        <v>1147361.7681947094</v>
      </c>
      <c r="D8" s="232">
        <v>361549.34823060903</v>
      </c>
      <c r="E8" s="232">
        <v>31333.22700587353</v>
      </c>
      <c r="F8" s="232">
        <v>339087.07796384185</v>
      </c>
      <c r="G8" s="232">
        <v>11596.446023216964</v>
      </c>
      <c r="H8" s="232">
        <v>323924.84673222312</v>
      </c>
      <c r="I8" s="232">
        <v>-257101.50118791065</v>
      </c>
      <c r="J8" s="77">
        <f t="shared" si="0"/>
        <v>1890927.8674182508</v>
      </c>
      <c r="K8" s="233">
        <v>1816903.7317373371</v>
      </c>
      <c r="L8" s="234">
        <v>1075988.8797779407</v>
      </c>
      <c r="M8" s="234">
        <v>340445.00446295273</v>
      </c>
      <c r="N8" s="234">
        <v>28157.108897239967</v>
      </c>
      <c r="O8" s="234">
        <v>309471.56693314749</v>
      </c>
      <c r="P8" s="234">
        <v>10009.438809559148</v>
      </c>
      <c r="Q8" s="234">
        <v>298545.71017137892</v>
      </c>
      <c r="R8" s="234">
        <v>-245713.97731488367</v>
      </c>
      <c r="S8" s="235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32">
        <v>2170584.503422142</v>
      </c>
      <c r="C9" s="232">
        <v>1277026.9828584273</v>
      </c>
      <c r="D9" s="232">
        <v>410023.44358430116</v>
      </c>
      <c r="E9" s="232">
        <v>36268.930445077211</v>
      </c>
      <c r="F9" s="232">
        <v>370218.87494921568</v>
      </c>
      <c r="G9" s="232">
        <v>3227.6592800983763</v>
      </c>
      <c r="H9" s="232">
        <v>330880.19577552949</v>
      </c>
      <c r="I9" s="232">
        <v>-257061.58347051512</v>
      </c>
      <c r="J9" s="77">
        <f t="shared" si="0"/>
        <v>2096765.8911171195</v>
      </c>
      <c r="K9" s="233">
        <v>2020440.9922502143</v>
      </c>
      <c r="L9" s="234">
        <v>1198806.1603173232</v>
      </c>
      <c r="M9" s="234">
        <v>368819.90656880359</v>
      </c>
      <c r="N9" s="234">
        <v>32009.314265373232</v>
      </c>
      <c r="O9" s="234">
        <v>345720.64458060201</v>
      </c>
      <c r="P9" s="234">
        <v>-3795.0544045996567</v>
      </c>
      <c r="Q9" s="234">
        <v>355164.72127344896</v>
      </c>
      <c r="R9" s="234">
        <v>-276284.70035073918</v>
      </c>
      <c r="S9" s="235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32">
        <v>2409449.9220720553</v>
      </c>
      <c r="C10" s="232">
        <v>1411686.2794611938</v>
      </c>
      <c r="D10" s="232">
        <v>458733.16934765835</v>
      </c>
      <c r="E10" s="232">
        <v>44529.268434598111</v>
      </c>
      <c r="F10" s="232">
        <v>414673.54952424963</v>
      </c>
      <c r="G10" s="232">
        <v>14605.467003664871</v>
      </c>
      <c r="H10" s="232">
        <v>346341.95294723351</v>
      </c>
      <c r="I10" s="232">
        <v>-281119.76464654546</v>
      </c>
      <c r="J10" s="77">
        <f t="shared" si="0"/>
        <v>2344227.7337713647</v>
      </c>
      <c r="K10" s="233">
        <v>2256582.8163669193</v>
      </c>
      <c r="L10" s="234">
        <v>1345547.3842142997</v>
      </c>
      <c r="M10" s="234">
        <v>424623.5536902023</v>
      </c>
      <c r="N10" s="234">
        <v>37152.269290107899</v>
      </c>
      <c r="O10" s="234">
        <v>394878.37051552901</v>
      </c>
      <c r="P10" s="234">
        <v>10217.316563243141</v>
      </c>
      <c r="Q10" s="234">
        <v>346886.28672772244</v>
      </c>
      <c r="R10" s="234">
        <v>-302722.36463419098</v>
      </c>
      <c r="S10" s="235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32">
        <v>2720262.9378383174</v>
      </c>
      <c r="C11" s="232">
        <v>1585632.3035661874</v>
      </c>
      <c r="D11" s="232">
        <v>515299.07141864661</v>
      </c>
      <c r="E11" s="232">
        <v>43123.703955467936</v>
      </c>
      <c r="F11" s="232">
        <v>489532.02607003989</v>
      </c>
      <c r="G11" s="232">
        <v>49605.753307733976</v>
      </c>
      <c r="H11" s="232">
        <v>362547.80632569821</v>
      </c>
      <c r="I11" s="232">
        <v>-325477.72680545284</v>
      </c>
      <c r="J11" s="77">
        <f t="shared" si="0"/>
        <v>2683192.8583180755</v>
      </c>
      <c r="K11" s="233">
        <v>2555700.4146902794</v>
      </c>
      <c r="L11" s="234">
        <v>1506281.0531644046</v>
      </c>
      <c r="M11" s="234">
        <v>477399.6947977331</v>
      </c>
      <c r="N11" s="234">
        <v>42786.739512065469</v>
      </c>
      <c r="O11" s="234">
        <v>464237.02361348068</v>
      </c>
      <c r="P11" s="234">
        <v>33363.559589038487</v>
      </c>
      <c r="Q11" s="234">
        <v>367732.38398960192</v>
      </c>
      <c r="R11" s="234">
        <v>-336100.03997604398</v>
      </c>
      <c r="S11" s="235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32">
        <v>3109803.0890462874</v>
      </c>
      <c r="C12" s="232">
        <v>1809793.9711751866</v>
      </c>
      <c r="D12" s="232">
        <v>585868.02161472721</v>
      </c>
      <c r="E12" s="232">
        <v>47716.064740499933</v>
      </c>
      <c r="F12" s="232">
        <v>602845.577257331</v>
      </c>
      <c r="G12" s="232">
        <v>69474.657987507147</v>
      </c>
      <c r="H12" s="232">
        <v>420880.7660403545</v>
      </c>
      <c r="I12" s="232">
        <v>-426775.96976932103</v>
      </c>
      <c r="J12" s="77">
        <f t="shared" si="0"/>
        <v>3115698.2927752519</v>
      </c>
      <c r="K12" s="233">
        <v>2858838.4485945702</v>
      </c>
      <c r="L12" s="234">
        <v>1689141.7261808682</v>
      </c>
      <c r="M12" s="234">
        <v>525837.14383902785</v>
      </c>
      <c r="N12" s="234">
        <v>44901.388927044172</v>
      </c>
      <c r="O12" s="234">
        <v>549680.62015988654</v>
      </c>
      <c r="P12" s="234">
        <v>66138.654396423954</v>
      </c>
      <c r="Q12" s="234">
        <v>364031.53667591058</v>
      </c>
      <c r="R12" s="234">
        <v>-380892.62158459</v>
      </c>
      <c r="S12" s="235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32">
        <v>3333039.3554224167</v>
      </c>
      <c r="C13" s="232">
        <v>2011763.0546221174</v>
      </c>
      <c r="D13" s="232">
        <v>654963.51159058104</v>
      </c>
      <c r="E13" s="232">
        <v>53270.136623053913</v>
      </c>
      <c r="F13" s="232">
        <v>636675.77898595296</v>
      </c>
      <c r="G13" s="232">
        <v>-10193.200608137133</v>
      </c>
      <c r="H13" s="232">
        <v>361680.47039454733</v>
      </c>
      <c r="I13" s="232">
        <v>-375120.39618569863</v>
      </c>
      <c r="J13" s="77">
        <f t="shared" si="0"/>
        <v>3346479.2812135681</v>
      </c>
      <c r="K13" s="233">
        <v>3105890.583490863</v>
      </c>
      <c r="L13" s="234">
        <v>1888976.9097606519</v>
      </c>
      <c r="M13" s="234">
        <v>603122.8183405993</v>
      </c>
      <c r="N13" s="234">
        <v>51311.138493743289</v>
      </c>
      <c r="O13" s="234">
        <v>589981.60732251254</v>
      </c>
      <c r="P13" s="234">
        <v>-15130.932878763198</v>
      </c>
      <c r="Q13" s="234">
        <v>381961.64177881082</v>
      </c>
      <c r="R13" s="234">
        <v>-394332.59932668612</v>
      </c>
      <c r="S13" s="235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32">
        <v>3885847</v>
      </c>
      <c r="C14" s="232">
        <v>2278735</v>
      </c>
      <c r="D14" s="232">
        <v>738966</v>
      </c>
      <c r="E14" s="232">
        <v>61432</v>
      </c>
      <c r="F14" s="232">
        <v>797946</v>
      </c>
      <c r="G14" s="232">
        <v>49220</v>
      </c>
      <c r="H14" s="232">
        <v>422220</v>
      </c>
      <c r="I14" s="232">
        <v>-462672</v>
      </c>
      <c r="J14" s="77">
        <f t="shared" si="0"/>
        <v>3926299</v>
      </c>
      <c r="K14" s="233">
        <v>3583958.0847054818</v>
      </c>
      <c r="L14" s="234">
        <v>2137259.5637776544</v>
      </c>
      <c r="M14" s="234">
        <v>680642.43414550391</v>
      </c>
      <c r="N14" s="234">
        <v>56412.229107013074</v>
      </c>
      <c r="O14" s="234">
        <v>750347.37231255334</v>
      </c>
      <c r="P14" s="234">
        <v>56528.076204291559</v>
      </c>
      <c r="Q14" s="234">
        <v>404075.64799176366</v>
      </c>
      <c r="R14" s="234">
        <v>-501307.23883000016</v>
      </c>
      <c r="S14" s="235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32">
        <v>4376382</v>
      </c>
      <c r="C15" s="232">
        <v>2573419</v>
      </c>
      <c r="D15" s="232">
        <v>817038</v>
      </c>
      <c r="E15" s="232">
        <v>64395</v>
      </c>
      <c r="F15" s="232">
        <v>901927</v>
      </c>
      <c r="G15" s="232">
        <v>53274</v>
      </c>
      <c r="H15" s="232">
        <v>506895</v>
      </c>
      <c r="I15" s="232">
        <v>-540566</v>
      </c>
      <c r="J15" s="77">
        <f t="shared" si="0"/>
        <v>4410053</v>
      </c>
      <c r="K15" s="233">
        <v>4040287</v>
      </c>
      <c r="L15" s="234">
        <v>2392915</v>
      </c>
      <c r="M15" s="234">
        <v>755255</v>
      </c>
      <c r="N15" s="234">
        <v>60012</v>
      </c>
      <c r="O15" s="234">
        <v>852478</v>
      </c>
      <c r="P15" s="234">
        <v>43222</v>
      </c>
      <c r="Q15" s="234">
        <v>442537</v>
      </c>
      <c r="R15" s="234">
        <v>-506132</v>
      </c>
      <c r="S15" s="235">
        <f t="shared" si="1"/>
        <v>4103882</v>
      </c>
    </row>
    <row r="16" spans="1:33">
      <c r="A16" s="26">
        <v>2012</v>
      </c>
      <c r="B16" s="232">
        <v>4814760</v>
      </c>
      <c r="C16" s="232">
        <v>2883929</v>
      </c>
      <c r="D16" s="232">
        <v>892180</v>
      </c>
      <c r="E16" s="232">
        <v>72905</v>
      </c>
      <c r="F16" s="232">
        <v>997460</v>
      </c>
      <c r="G16" s="232">
        <v>33728</v>
      </c>
      <c r="H16" s="232">
        <v>571875</v>
      </c>
      <c r="I16" s="232">
        <v>-637317</v>
      </c>
      <c r="J16" s="77">
        <f t="shared" si="0"/>
        <v>4880202</v>
      </c>
      <c r="K16" s="233">
        <v>4460460</v>
      </c>
      <c r="L16" s="234">
        <v>2663159</v>
      </c>
      <c r="M16" s="234">
        <v>835642</v>
      </c>
      <c r="N16" s="234">
        <v>66964</v>
      </c>
      <c r="O16" s="234">
        <v>908951</v>
      </c>
      <c r="P16" s="234">
        <v>21941</v>
      </c>
      <c r="Q16" s="234">
        <v>510482</v>
      </c>
      <c r="R16" s="234">
        <v>-546679</v>
      </c>
      <c r="S16" s="235">
        <f t="shared" si="1"/>
        <v>4496657</v>
      </c>
    </row>
    <row r="17" spans="1:23">
      <c r="A17" s="26">
        <v>2013</v>
      </c>
      <c r="B17" s="232">
        <v>5331619</v>
      </c>
      <c r="C17" s="232">
        <v>3213817</v>
      </c>
      <c r="D17" s="232">
        <v>1007275</v>
      </c>
      <c r="E17" s="232">
        <v>76605</v>
      </c>
      <c r="F17" s="232">
        <v>1114944</v>
      </c>
      <c r="G17" s="232">
        <v>41685</v>
      </c>
      <c r="H17" s="232">
        <v>626051</v>
      </c>
      <c r="I17" s="232">
        <v>-748758</v>
      </c>
      <c r="J17" s="77">
        <f t="shared" si="0"/>
        <v>5454326</v>
      </c>
      <c r="K17" s="233">
        <v>4959435</v>
      </c>
      <c r="L17" s="234">
        <v>2987018</v>
      </c>
      <c r="M17" s="234">
        <v>905653</v>
      </c>
      <c r="N17" s="234">
        <v>72449</v>
      </c>
      <c r="O17" s="234">
        <v>1055584</v>
      </c>
      <c r="P17" s="234">
        <v>36213</v>
      </c>
      <c r="Q17" s="234">
        <v>582342</v>
      </c>
      <c r="R17" s="234">
        <v>-679824</v>
      </c>
      <c r="S17" s="235">
        <f t="shared" si="1"/>
        <v>5056917</v>
      </c>
    </row>
    <row r="18" spans="1:23">
      <c r="A18" s="26">
        <v>2014</v>
      </c>
      <c r="B18" s="232">
        <v>5778953</v>
      </c>
      <c r="C18" s="232">
        <v>3555352</v>
      </c>
      <c r="D18" s="232">
        <v>1106874</v>
      </c>
      <c r="E18" s="232">
        <v>83052</v>
      </c>
      <c r="F18" s="232">
        <v>1148453</v>
      </c>
      <c r="G18" s="232">
        <v>39030</v>
      </c>
      <c r="H18" s="232">
        <v>636375</v>
      </c>
      <c r="I18" s="232">
        <v>-790183</v>
      </c>
      <c r="J18" s="77">
        <f t="shared" si="0"/>
        <v>5932761</v>
      </c>
      <c r="K18" s="233">
        <v>5358488</v>
      </c>
      <c r="L18" s="234">
        <v>3286960</v>
      </c>
      <c r="M18" s="234">
        <v>1015465</v>
      </c>
      <c r="N18" s="234">
        <v>77507</v>
      </c>
      <c r="O18" s="234">
        <v>1067848</v>
      </c>
      <c r="P18" s="234">
        <v>26231</v>
      </c>
      <c r="Q18" s="234">
        <v>616224</v>
      </c>
      <c r="R18" s="234">
        <v>-731747</v>
      </c>
      <c r="S18" s="235">
        <f t="shared" si="1"/>
        <v>5474011</v>
      </c>
    </row>
    <row r="19" spans="1:23">
      <c r="A19" s="26">
        <v>2015</v>
      </c>
      <c r="B19" s="232">
        <v>5995787</v>
      </c>
      <c r="C19" s="232">
        <v>3747870</v>
      </c>
      <c r="D19" s="232">
        <v>1185776</v>
      </c>
      <c r="E19" s="232">
        <v>87323</v>
      </c>
      <c r="F19" s="232">
        <v>1069397</v>
      </c>
      <c r="G19" s="232">
        <v>-25433</v>
      </c>
      <c r="H19" s="232">
        <v>773468</v>
      </c>
      <c r="I19" s="232">
        <v>-842614</v>
      </c>
      <c r="J19" s="77">
        <f t="shared" si="0"/>
        <v>6064933</v>
      </c>
      <c r="K19" s="233">
        <v>5574045</v>
      </c>
      <c r="L19" s="234">
        <v>3441647</v>
      </c>
      <c r="M19" s="234">
        <v>1090973</v>
      </c>
      <c r="N19" s="234">
        <v>79728</v>
      </c>
      <c r="O19" s="234">
        <v>988284</v>
      </c>
      <c r="P19" s="234">
        <v>-28309</v>
      </c>
      <c r="Q19" s="235">
        <v>679773</v>
      </c>
      <c r="R19" s="234">
        <v>-678051</v>
      </c>
      <c r="S19" s="235">
        <f t="shared" si="1"/>
        <v>5572323</v>
      </c>
    </row>
    <row r="20" spans="1:23">
      <c r="A20" s="26">
        <v>2016</v>
      </c>
      <c r="B20" s="232">
        <v>6269328</v>
      </c>
      <c r="C20" s="232">
        <v>3939208</v>
      </c>
      <c r="D20" s="232">
        <v>1277645</v>
      </c>
      <c r="E20" s="232">
        <v>88928</v>
      </c>
      <c r="F20" s="232">
        <v>973271</v>
      </c>
      <c r="G20" s="232">
        <v>-34781</v>
      </c>
      <c r="H20" s="232">
        <v>781577</v>
      </c>
      <c r="I20" s="232">
        <v>-756520</v>
      </c>
      <c r="J20" s="77">
        <f t="shared" si="0"/>
        <v>6244271</v>
      </c>
      <c r="K20" s="233">
        <v>5799370</v>
      </c>
      <c r="L20" s="234">
        <v>3606600</v>
      </c>
      <c r="M20" s="234">
        <v>1188278</v>
      </c>
      <c r="N20" s="234">
        <v>81429</v>
      </c>
      <c r="O20" s="234">
        <v>939681</v>
      </c>
      <c r="P20" s="234">
        <v>-41299</v>
      </c>
      <c r="Q20" s="235">
        <v>780144</v>
      </c>
      <c r="R20" s="234">
        <v>-755463</v>
      </c>
      <c r="S20" s="235">
        <f t="shared" si="1"/>
        <v>5774689</v>
      </c>
    </row>
    <row r="21" spans="1:23">
      <c r="A21" s="26">
        <v>2017</v>
      </c>
      <c r="B21" s="232">
        <v>6585479</v>
      </c>
      <c r="C21" s="232">
        <v>4156152</v>
      </c>
      <c r="D21" s="232">
        <v>1327758</v>
      </c>
      <c r="E21" s="232">
        <v>91107</v>
      </c>
      <c r="F21" s="232">
        <v>958779</v>
      </c>
      <c r="G21" s="232">
        <v>4386</v>
      </c>
      <c r="H21" s="232">
        <v>824434</v>
      </c>
      <c r="I21" s="232">
        <v>-777137</v>
      </c>
      <c r="J21" s="77">
        <f t="shared" si="0"/>
        <v>6538182</v>
      </c>
      <c r="K21" s="233">
        <v>6352263</v>
      </c>
      <c r="L21" s="234">
        <v>4021516</v>
      </c>
      <c r="M21" s="234">
        <v>1269076</v>
      </c>
      <c r="N21" s="234">
        <v>86295</v>
      </c>
      <c r="O21" s="234">
        <v>948381</v>
      </c>
      <c r="P21" s="234">
        <v>14387</v>
      </c>
      <c r="Q21" s="235">
        <v>819943</v>
      </c>
      <c r="R21" s="234">
        <v>-807335</v>
      </c>
      <c r="S21" s="235">
        <f t="shared" si="1"/>
        <v>6339655</v>
      </c>
    </row>
    <row r="22" spans="1:23">
      <c r="A22" s="26">
        <v>2018</v>
      </c>
      <c r="B22" s="232">
        <v>7004141</v>
      </c>
      <c r="C22" s="232">
        <v>4423548</v>
      </c>
      <c r="D22" s="232">
        <v>1393480</v>
      </c>
      <c r="E22" s="232">
        <v>102253</v>
      </c>
      <c r="F22" s="232">
        <v>1057409</v>
      </c>
      <c r="G22" s="232">
        <v>-131</v>
      </c>
      <c r="H22" s="232">
        <v>1025056</v>
      </c>
      <c r="I22" s="232">
        <v>-997474</v>
      </c>
      <c r="J22" s="77">
        <f t="shared" si="0"/>
        <v>6976559</v>
      </c>
      <c r="K22" s="233">
        <v>6702942</v>
      </c>
      <c r="L22" s="234">
        <v>4253139</v>
      </c>
      <c r="M22" s="234">
        <v>1338206</v>
      </c>
      <c r="N22" s="234">
        <v>94606</v>
      </c>
      <c r="O22" s="234">
        <v>1008940</v>
      </c>
      <c r="P22" s="234">
        <v>-12489</v>
      </c>
      <c r="Q22" s="235">
        <v>857849</v>
      </c>
      <c r="R22" s="234">
        <v>-837309</v>
      </c>
      <c r="S22" s="235">
        <f t="shared" si="1"/>
        <v>6682402</v>
      </c>
    </row>
    <row r="23" spans="1:23">
      <c r="A23" s="26"/>
      <c r="B23" s="232"/>
      <c r="C23" s="232"/>
      <c r="D23" s="232"/>
      <c r="E23" s="232"/>
      <c r="F23" s="232"/>
      <c r="G23" s="232"/>
      <c r="H23" s="232"/>
      <c r="I23" s="232"/>
      <c r="J23" s="77"/>
      <c r="K23" s="233"/>
      <c r="L23" s="234"/>
      <c r="M23" s="234"/>
      <c r="N23" s="234"/>
      <c r="O23" s="234"/>
      <c r="P23" s="234"/>
      <c r="Q23" s="235"/>
      <c r="R23" s="234"/>
      <c r="S23" s="235"/>
    </row>
    <row r="24" spans="1:23" ht="14.25" customHeight="1" thickBot="1">
      <c r="A24" s="27"/>
      <c r="B24" s="44"/>
      <c r="D24" s="44"/>
      <c r="E24" s="44"/>
      <c r="F24" s="44"/>
      <c r="G24" s="44"/>
      <c r="H24" s="44"/>
      <c r="I24" s="44"/>
      <c r="J24" s="44"/>
    </row>
    <row r="25" spans="1:23" ht="24" customHeight="1" thickBot="1">
      <c r="A25" s="27"/>
      <c r="B25" s="263" t="s">
        <v>58</v>
      </c>
      <c r="C25" s="264"/>
      <c r="D25" s="264"/>
      <c r="E25" s="264"/>
      <c r="F25" s="264"/>
      <c r="G25" s="264"/>
      <c r="H25" s="265"/>
      <c r="I25" s="268"/>
      <c r="J25" s="342" t="s">
        <v>39</v>
      </c>
      <c r="K25" s="342" t="s">
        <v>90</v>
      </c>
      <c r="L25" s="344" t="s">
        <v>52</v>
      </c>
      <c r="M25" s="337"/>
      <c r="N25" s="337"/>
      <c r="O25" s="337"/>
      <c r="P25" s="337"/>
      <c r="Q25" s="337"/>
      <c r="R25" s="337"/>
      <c r="S25" s="337"/>
      <c r="T25" s="338"/>
      <c r="U25" s="334" t="s">
        <v>53</v>
      </c>
      <c r="V25" s="335"/>
      <c r="W25" s="336"/>
    </row>
    <row r="26" spans="1:23" ht="52.5" customHeight="1" thickBot="1">
      <c r="A26" s="27"/>
      <c r="B26" s="176" t="s">
        <v>50</v>
      </c>
      <c r="C26" s="176" t="s">
        <v>51</v>
      </c>
      <c r="D26" s="177" t="s">
        <v>36</v>
      </c>
      <c r="E26" s="269" t="s">
        <v>138</v>
      </c>
      <c r="F26" s="56" t="s">
        <v>66</v>
      </c>
      <c r="G26" s="181" t="s">
        <v>93</v>
      </c>
      <c r="H26" s="182" t="s">
        <v>94</v>
      </c>
      <c r="I26" s="270" t="s">
        <v>140</v>
      </c>
      <c r="J26" s="343"/>
      <c r="K26" s="343"/>
      <c r="L26" s="57" t="s">
        <v>41</v>
      </c>
      <c r="M26" s="57" t="s">
        <v>42</v>
      </c>
      <c r="N26" s="57" t="s">
        <v>43</v>
      </c>
      <c r="O26" s="57" t="s">
        <v>44</v>
      </c>
      <c r="P26" s="54" t="s">
        <v>45</v>
      </c>
      <c r="Q26" s="58" t="s">
        <v>46</v>
      </c>
      <c r="R26" s="58" t="s">
        <v>47</v>
      </c>
      <c r="S26" s="59" t="s">
        <v>48</v>
      </c>
      <c r="T26" s="55" t="s">
        <v>49</v>
      </c>
      <c r="U26" s="61" t="s">
        <v>16</v>
      </c>
      <c r="V26" s="62" t="s">
        <v>55</v>
      </c>
      <c r="W26" s="63" t="s">
        <v>54</v>
      </c>
    </row>
    <row r="27" spans="1:23">
      <c r="A27" s="26">
        <v>2000</v>
      </c>
      <c r="B27" s="26"/>
      <c r="C27" s="26"/>
      <c r="D27" s="180"/>
      <c r="E27" s="65"/>
      <c r="F27" s="14"/>
      <c r="G27" s="184"/>
      <c r="H27" s="202"/>
      <c r="I27" s="175"/>
      <c r="J27" s="198"/>
      <c r="K27" s="175"/>
      <c r="L27" s="37">
        <f>(H4+I4)</f>
        <v>-27143.431691823469</v>
      </c>
      <c r="M27" s="37"/>
      <c r="N27" s="37"/>
      <c r="O27" s="37"/>
      <c r="P27" s="37"/>
      <c r="Q27" s="37"/>
      <c r="R27" s="37"/>
      <c r="S27" s="37"/>
      <c r="T27" s="37"/>
      <c r="U27" s="47">
        <v>100</v>
      </c>
      <c r="V27" s="47">
        <v>100</v>
      </c>
      <c r="W27" s="47">
        <f>(V27/U27)*100</f>
        <v>100</v>
      </c>
    </row>
    <row r="28" spans="1:23">
      <c r="A28" s="26">
        <v>2001</v>
      </c>
      <c r="B28" s="50">
        <f>(H5/Q5)</f>
        <v>1.2198808000626027</v>
      </c>
      <c r="C28" s="50">
        <f>(I5/R5)</f>
        <v>1.242107000243555</v>
      </c>
      <c r="D28" s="175">
        <f>(J5/S5)</f>
        <v>1.0873434958905224</v>
      </c>
      <c r="E28" s="175">
        <f>'Cálculo Pa média harmônica'!M57</f>
        <v>1.0873434958905233</v>
      </c>
      <c r="F28" s="78">
        <f>(B5/K5)</f>
        <v>1.0822509431643357</v>
      </c>
      <c r="G28" s="186">
        <f t="shared" ref="G28:G42" si="2">GEOMEAN(B28,C28)</f>
        <v>1.2309437360092732</v>
      </c>
      <c r="H28" s="187">
        <f t="shared" ref="H28:H42" si="3">(G28/D28)</f>
        <v>1.1320652035547827</v>
      </c>
      <c r="I28" s="187">
        <f>(G28/E28)</f>
        <v>1.1320652035547818</v>
      </c>
      <c r="J28" s="51">
        <f>(K5/B4)</f>
        <v>1.0138989640445801</v>
      </c>
      <c r="K28" s="45">
        <f t="shared" ref="K28:K42" si="4">(B28/C28)</f>
        <v>0.98210605030275633</v>
      </c>
      <c r="L28" s="37">
        <f>(H5+I5)</f>
        <v>-28852.723773900361</v>
      </c>
      <c r="M28" s="37">
        <f t="shared" ref="M28:M42" si="5">(L28/D28)</f>
        <v>-26535.058960618786</v>
      </c>
      <c r="N28" s="37">
        <f>(H5/B28)</f>
        <v>133440.46371399722</v>
      </c>
      <c r="O28" s="37">
        <f>(-I5/C28)</f>
        <v>154281.54206721316</v>
      </c>
      <c r="P28" s="37">
        <f>(N28-O28)</f>
        <v>-20841.07835321594</v>
      </c>
      <c r="Q28" s="37">
        <f>(M28-P28)</f>
        <v>-5693.9806074028456</v>
      </c>
      <c r="R28" s="60">
        <f>(Q28/K5)</f>
        <v>-4.6834811128544703E-3</v>
      </c>
      <c r="S28" s="37">
        <f>(Q28+K5)</f>
        <v>1210064.2279129471</v>
      </c>
      <c r="T28" s="37">
        <f>(S28/B4)</f>
        <v>1.0091503873961347</v>
      </c>
      <c r="U28" s="47">
        <f>(U27*J28)</f>
        <v>101.38989640445801</v>
      </c>
      <c r="V28" s="47">
        <f>(V27*T28)</f>
        <v>100.91503873961346</v>
      </c>
      <c r="W28" s="47">
        <f t="shared" ref="W28:W41" si="6">(V28/U28)*100</f>
        <v>99.531651888714549</v>
      </c>
    </row>
    <row r="29" spans="1:23">
      <c r="A29" s="26">
        <v>2002</v>
      </c>
      <c r="B29" s="50">
        <f>(H6/Q6)</f>
        <v>1.2223498918633622</v>
      </c>
      <c r="C29" s="50">
        <f>(I6/R6)</f>
        <v>1.1997344432054198</v>
      </c>
      <c r="D29" s="175">
        <f>(J6/S6)</f>
        <v>1.0945322863233085</v>
      </c>
      <c r="E29" s="175">
        <f>'Cálculo Pa média harmônica'!M58</f>
        <v>1.0945322863233087</v>
      </c>
      <c r="F29" s="78">
        <f>(B6/K6)</f>
        <v>1.0979811223431275</v>
      </c>
      <c r="G29" s="186">
        <f t="shared" si="2"/>
        <v>1.2109893752287408</v>
      </c>
      <c r="H29" s="187">
        <f t="shared" si="3"/>
        <v>1.1063989526491069</v>
      </c>
      <c r="I29" s="187">
        <f t="shared" ref="I29:I41" si="7">(G29/E29)</f>
        <v>1.1063989526491067</v>
      </c>
      <c r="J29" s="51">
        <f>(K6/B5)</f>
        <v>1.0305346185683617</v>
      </c>
      <c r="K29" s="45">
        <f t="shared" si="4"/>
        <v>1.0188503787534173</v>
      </c>
      <c r="L29" s="37">
        <f>(H6+I6)</f>
        <v>12547.843499498646</v>
      </c>
      <c r="M29" s="37">
        <f t="shared" si="5"/>
        <v>11464.114541242689</v>
      </c>
      <c r="N29" s="37">
        <f>(H6/B29)</f>
        <v>173324.52495404103</v>
      </c>
      <c r="O29" s="37">
        <f>(-I6/C29)</f>
        <v>166132.90713136178</v>
      </c>
      <c r="P29" s="37">
        <f t="shared" ref="P29:P41" si="8">(N29-O29)</f>
        <v>7191.6178226792545</v>
      </c>
      <c r="Q29" s="37">
        <f t="shared" ref="Q29:Q41" si="9">(M29-P29)</f>
        <v>4272.4967185634341</v>
      </c>
      <c r="R29" s="60">
        <f>(Q29/K6)</f>
        <v>3.1509678270026571E-3</v>
      </c>
      <c r="S29" s="37">
        <f>(Q29+K6)</f>
        <v>1360204.0558889487</v>
      </c>
      <c r="T29" s="37">
        <f>(S29/B5)</f>
        <v>1.033781799996083</v>
      </c>
      <c r="U29" s="47">
        <v>101</v>
      </c>
      <c r="V29" s="47">
        <f t="shared" ref="V29:V41" si="10">(V28*T29)</f>
        <v>104.32413039491206</v>
      </c>
      <c r="W29" s="47">
        <f t="shared" si="6"/>
        <v>103.29121821278422</v>
      </c>
    </row>
    <row r="30" spans="1:23">
      <c r="A30" s="26">
        <v>2003</v>
      </c>
      <c r="B30" s="50">
        <f>(H7/Q7)</f>
        <v>1.108827318550853</v>
      </c>
      <c r="C30" s="50">
        <f>(I7/R7)</f>
        <v>1.1224483182393843</v>
      </c>
      <c r="D30" s="175">
        <f>(J7/S7)</f>
        <v>1.1435543395540388</v>
      </c>
      <c r="E30" s="175">
        <f>'Cálculo Pa média harmônica'!M59</f>
        <v>1.1435543395540368</v>
      </c>
      <c r="F30" s="78">
        <f>(B7/K7)</f>
        <v>1.1409102152726727</v>
      </c>
      <c r="G30" s="186">
        <f t="shared" si="2"/>
        <v>1.1156170305823101</v>
      </c>
      <c r="H30" s="187">
        <f t="shared" si="3"/>
        <v>0.97556975824810943</v>
      </c>
      <c r="I30" s="187">
        <f t="shared" si="7"/>
        <v>0.9755697582481111</v>
      </c>
      <c r="J30" s="51">
        <f>(K7/B6)</f>
        <v>1.0114082899877108</v>
      </c>
      <c r="K30" s="45">
        <f t="shared" si="4"/>
        <v>0.98786492040016904</v>
      </c>
      <c r="L30" s="37">
        <f>(H7+I7)</f>
        <v>38158.816827186005</v>
      </c>
      <c r="M30" s="37">
        <f t="shared" si="5"/>
        <v>33368.608300736378</v>
      </c>
      <c r="N30" s="37">
        <f>(H7/B30)</f>
        <v>235201.93765973221</v>
      </c>
      <c r="O30" s="37">
        <f>(-I7/C30)</f>
        <v>198351.68658387841</v>
      </c>
      <c r="P30" s="37">
        <f t="shared" si="8"/>
        <v>36850.251075853797</v>
      </c>
      <c r="Q30" s="37">
        <f t="shared" si="9"/>
        <v>-3481.6427751174197</v>
      </c>
      <c r="R30" s="60">
        <f>(Q30/K7)</f>
        <v>-2.3121981963676293E-3</v>
      </c>
      <c r="S30" s="37">
        <f>(Q30+K7)</f>
        <v>1502290.1291201038</v>
      </c>
      <c r="T30" s="37">
        <f>(S30/B6)</f>
        <v>1.0090697135638098</v>
      </c>
      <c r="U30" s="47">
        <f>(U29*J30)</f>
        <v>102.1522372887588</v>
      </c>
      <c r="V30" s="47">
        <f t="shared" si="10"/>
        <v>105.27032037538746</v>
      </c>
      <c r="W30" s="47">
        <f t="shared" si="6"/>
        <v>103.05238844433198</v>
      </c>
    </row>
    <row r="31" spans="1:23">
      <c r="A31" s="26">
        <v>2004</v>
      </c>
      <c r="B31" s="50">
        <f>(H8/Q8)</f>
        <v>1.0850092153267767</v>
      </c>
      <c r="C31" s="50">
        <f>(I8/R8)</f>
        <v>1.0463446320696435</v>
      </c>
      <c r="D31" s="175">
        <f>(J8/S8)</f>
        <v>1.0719108225842768</v>
      </c>
      <c r="E31" s="175">
        <f>'Cálculo Pa média harmônica'!M60</f>
        <v>1.0719108225842757</v>
      </c>
      <c r="F31" s="78">
        <f>(B8/K8)</f>
        <v>1.0775206075946304</v>
      </c>
      <c r="G31" s="186">
        <f t="shared" si="2"/>
        <v>1.0655015571097344</v>
      </c>
      <c r="H31" s="187">
        <f t="shared" si="3"/>
        <v>0.99402071017522675</v>
      </c>
      <c r="I31" s="187">
        <f t="shared" si="7"/>
        <v>0.99402071017522786</v>
      </c>
      <c r="J31" s="51">
        <f>(K8/B7)</f>
        <v>1.0575996463685999</v>
      </c>
      <c r="K31" s="45">
        <f t="shared" si="4"/>
        <v>1.0369520539142594</v>
      </c>
      <c r="L31" s="37">
        <f>(H8+I8)</f>
        <v>66823.345544312469</v>
      </c>
      <c r="M31" s="37">
        <f t="shared" si="5"/>
        <v>62340.396361711908</v>
      </c>
      <c r="N31" s="37">
        <f>(H8/B31)</f>
        <v>298545.71017137886</v>
      </c>
      <c r="O31" s="37">
        <f>(-I8/C31)</f>
        <v>245713.97731488364</v>
      </c>
      <c r="P31" s="37">
        <f t="shared" si="8"/>
        <v>52831.732856495219</v>
      </c>
      <c r="Q31" s="37">
        <f t="shared" si="9"/>
        <v>9508.6635052166894</v>
      </c>
      <c r="R31" s="60">
        <f>(Q31/K8)</f>
        <v>5.2334437643123963E-3</v>
      </c>
      <c r="S31" s="37">
        <f>(Q31+K8)</f>
        <v>1826412.3952425537</v>
      </c>
      <c r="T31" s="37">
        <f>(S31/B7)</f>
        <v>1.0631345346430265</v>
      </c>
      <c r="U31" s="47">
        <v>102</v>
      </c>
      <c r="V31" s="47">
        <f t="shared" si="10"/>
        <v>111.91651306400986</v>
      </c>
      <c r="W31" s="47">
        <f t="shared" si="6"/>
        <v>109.72207163138221</v>
      </c>
    </row>
    <row r="32" spans="1:23">
      <c r="A32" s="26">
        <v>2005</v>
      </c>
      <c r="B32" s="50">
        <f>(H9/Q9)</f>
        <v>0.93162461234649963</v>
      </c>
      <c r="C32" s="50">
        <f>(I9/R9)</f>
        <v>0.93042279628289004</v>
      </c>
      <c r="D32" s="175">
        <f>(J9/S9)</f>
        <v>1.0799382157355064</v>
      </c>
      <c r="E32" s="175">
        <f>'Cálculo Pa média harmônica'!M61</f>
        <v>1.0799382157355053</v>
      </c>
      <c r="F32" s="78">
        <f>(B9/K9)</f>
        <v>1.074312247547853</v>
      </c>
      <c r="G32" s="186">
        <f t="shared" si="2"/>
        <v>0.93102351039347742</v>
      </c>
      <c r="H32" s="187">
        <f t="shared" si="3"/>
        <v>0.86210812510175994</v>
      </c>
      <c r="I32" s="187">
        <f t="shared" si="7"/>
        <v>0.86210812510176082</v>
      </c>
      <c r="J32" s="51">
        <f>(K9/B8)</f>
        <v>1.032021320621624</v>
      </c>
      <c r="K32" s="45">
        <f t="shared" si="4"/>
        <v>1.0012916881104064</v>
      </c>
      <c r="L32" s="37">
        <f>(H9+I9)</f>
        <v>73818.612305014365</v>
      </c>
      <c r="M32" s="37">
        <f t="shared" si="5"/>
        <v>68354.477348261265</v>
      </c>
      <c r="N32" s="37">
        <f>(H9/B32)</f>
        <v>355164.72127344896</v>
      </c>
      <c r="O32" s="37">
        <f>(-I9/C32)</f>
        <v>276284.70035073918</v>
      </c>
      <c r="P32" s="37">
        <f t="shared" si="8"/>
        <v>78880.02092270978</v>
      </c>
      <c r="Q32" s="37">
        <f t="shared" si="9"/>
        <v>-10525.543574448515</v>
      </c>
      <c r="R32" s="60">
        <f>(Q32/K9)</f>
        <v>-5.2095278282420715E-3</v>
      </c>
      <c r="S32" s="37">
        <f>(Q32+K9)</f>
        <v>2009915.4486757659</v>
      </c>
      <c r="T32" s="37">
        <f>(S32/B8)</f>
        <v>1.0266449768325066</v>
      </c>
      <c r="U32" s="47">
        <f>(U31*J32)</f>
        <v>105.26617470340565</v>
      </c>
      <c r="V32" s="47">
        <f t="shared" si="10"/>
        <v>114.89852596177532</v>
      </c>
      <c r="W32" s="47">
        <f t="shared" si="6"/>
        <v>109.15047144584615</v>
      </c>
    </row>
    <row r="33" spans="1:23">
      <c r="A33" s="26">
        <v>2006</v>
      </c>
      <c r="B33" s="50">
        <f>(H10/Q10)</f>
        <v>0.99843080052075917</v>
      </c>
      <c r="C33" s="50">
        <f>(I10/R10)</f>
        <v>0.92863890312910957</v>
      </c>
      <c r="D33" s="175">
        <f>(J10/S10)</f>
        <v>1.0595768006859623</v>
      </c>
      <c r="E33" s="175">
        <f>'Cálculo Pa média harmônica'!M62</f>
        <v>1.0595768006859598</v>
      </c>
      <c r="F33" s="78">
        <f>(B10/K10)</f>
        <v>1.0677427411909708</v>
      </c>
      <c r="G33" s="186">
        <f t="shared" si="2"/>
        <v>0.96290273831052975</v>
      </c>
      <c r="H33" s="187">
        <f t="shared" si="3"/>
        <v>0.90876162793216453</v>
      </c>
      <c r="I33" s="187">
        <f t="shared" si="7"/>
        <v>0.90876162793216664</v>
      </c>
      <c r="J33" s="51">
        <f>(K10/B9)</f>
        <v>1.0396198870899485</v>
      </c>
      <c r="K33" s="45">
        <f t="shared" si="4"/>
        <v>1.0751550437489548</v>
      </c>
      <c r="L33" s="37">
        <f>(H10+I10)</f>
        <v>65222.188300688053</v>
      </c>
      <c r="M33" s="37">
        <f t="shared" si="5"/>
        <v>61554.941801730354</v>
      </c>
      <c r="N33" s="37">
        <f>(H10/B33)</f>
        <v>346886.28672772244</v>
      </c>
      <c r="O33" s="37">
        <f>(-I10/C33)</f>
        <v>302722.36463419098</v>
      </c>
      <c r="P33" s="37">
        <f t="shared" si="8"/>
        <v>44163.922093531466</v>
      </c>
      <c r="Q33" s="37">
        <f t="shared" si="9"/>
        <v>17391.019708198888</v>
      </c>
      <c r="R33" s="60">
        <f>(Q33/K10)</f>
        <v>7.7067943538621344E-3</v>
      </c>
      <c r="S33" s="37">
        <f>(Q33+K10)</f>
        <v>2273973.8360751183</v>
      </c>
      <c r="T33" s="37">
        <f>(S33/B9)</f>
        <v>1.0476320237659362</v>
      </c>
      <c r="U33" s="47">
        <v>103</v>
      </c>
      <c r="V33" s="47">
        <f t="shared" si="10"/>
        <v>120.37137528105764</v>
      </c>
      <c r="W33" s="47">
        <f t="shared" si="6"/>
        <v>116.86541289423072</v>
      </c>
    </row>
    <row r="34" spans="1:23">
      <c r="A34" s="26">
        <v>2007</v>
      </c>
      <c r="B34" s="50">
        <f>(H11/Q11)</f>
        <v>0.98590122086160814</v>
      </c>
      <c r="C34" s="50">
        <f>(I11/R11)</f>
        <v>0.96839538260290525</v>
      </c>
      <c r="D34" s="175">
        <f>(J11/S11)</f>
        <v>1.0630429858409842</v>
      </c>
      <c r="E34" s="175">
        <f>'Cálculo Pa média harmônica'!M63</f>
        <v>1.0630429858409847</v>
      </c>
      <c r="F34" s="78">
        <f>(B11/K11)</f>
        <v>1.0643903808921129</v>
      </c>
      <c r="G34" s="186">
        <f t="shared" si="2"/>
        <v>0.97710909830220516</v>
      </c>
      <c r="H34" s="187">
        <f t="shared" si="3"/>
        <v>0.91916235873491425</v>
      </c>
      <c r="I34" s="187">
        <f t="shared" si="7"/>
        <v>0.91916235873491392</v>
      </c>
      <c r="J34" s="51">
        <f>(K11/B10)</f>
        <v>1.0606987060733153</v>
      </c>
      <c r="K34" s="45">
        <f t="shared" si="4"/>
        <v>1.0180771599836109</v>
      </c>
      <c r="L34" s="37">
        <f>(H11+I11)</f>
        <v>37070.079520245374</v>
      </c>
      <c r="M34" s="37">
        <f t="shared" si="5"/>
        <v>34871.66559959836</v>
      </c>
      <c r="N34" s="37">
        <f>(H11/B34)</f>
        <v>367732.38398960192</v>
      </c>
      <c r="O34" s="37">
        <f>(-I11/C34)</f>
        <v>336100.03997604398</v>
      </c>
      <c r="P34" s="37">
        <f t="shared" si="8"/>
        <v>31632.344013557944</v>
      </c>
      <c r="Q34" s="37">
        <f t="shared" si="9"/>
        <v>3239.3215860404162</v>
      </c>
      <c r="R34" s="60">
        <f>(Q34/K11)</f>
        <v>1.267488774279118E-3</v>
      </c>
      <c r="S34" s="37">
        <f>(Q34+K11)</f>
        <v>2558939.7362763197</v>
      </c>
      <c r="T34" s="37">
        <f>(S34/B10)</f>
        <v>1.0620431297761557</v>
      </c>
      <c r="U34" s="47">
        <f>(U33*J34)</f>
        <v>109.25196672555147</v>
      </c>
      <c r="V34" s="47">
        <f t="shared" si="10"/>
        <v>127.83959213895463</v>
      </c>
      <c r="W34" s="47">
        <f t="shared" si="6"/>
        <v>117.01353849317566</v>
      </c>
    </row>
    <row r="35" spans="1:23">
      <c r="A35" s="26">
        <v>2008</v>
      </c>
      <c r="B35" s="50">
        <f>(H12/Q12)</f>
        <v>1.1561656714787751</v>
      </c>
      <c r="C35" s="50">
        <f>(I12/R12)</f>
        <v>1.1204626857665214</v>
      </c>
      <c r="D35" s="175">
        <f>(J12/S12)</f>
        <v>1.0834575227612977</v>
      </c>
      <c r="E35" s="175">
        <f>'Cálculo Pa média harmônica'!M64</f>
        <v>1.0834575227612984</v>
      </c>
      <c r="F35" s="78">
        <f>(B12/K12)</f>
        <v>1.0877855272217616</v>
      </c>
      <c r="G35" s="186">
        <f t="shared" si="2"/>
        <v>1.1381741929318914</v>
      </c>
      <c r="H35" s="187">
        <f t="shared" si="3"/>
        <v>1.0505019061856185</v>
      </c>
      <c r="I35" s="187">
        <f t="shared" si="7"/>
        <v>1.0505019061856178</v>
      </c>
      <c r="J35" s="51">
        <f>(K12/B11)</f>
        <v>1.0509419544811993</v>
      </c>
      <c r="K35" s="45">
        <f t="shared" si="4"/>
        <v>1.031864502196991</v>
      </c>
      <c r="L35" s="37">
        <f>(H12+I12)</f>
        <v>-5895.2037289665313</v>
      </c>
      <c r="M35" s="37">
        <f t="shared" si="5"/>
        <v>-5441.1027706393388</v>
      </c>
      <c r="N35" s="37">
        <f>(H12/B35)</f>
        <v>364031.53667591058</v>
      </c>
      <c r="O35" s="37">
        <f>(-I12/C35)</f>
        <v>380892.62158459</v>
      </c>
      <c r="P35" s="37">
        <f t="shared" si="8"/>
        <v>-16861.084908679419</v>
      </c>
      <c r="Q35" s="37">
        <f t="shared" si="9"/>
        <v>11419.982138040079</v>
      </c>
      <c r="R35" s="60">
        <f>(Q35/K12)</f>
        <v>3.9946231112339492E-3</v>
      </c>
      <c r="S35" s="37">
        <f>(Q35+K12)</f>
        <v>2870258.4307326102</v>
      </c>
      <c r="T35" s="37">
        <f>(S35/B11)</f>
        <v>1.0551400715011352</v>
      </c>
      <c r="U35" s="47">
        <v>104</v>
      </c>
      <c r="V35" s="47">
        <f t="shared" si="10"/>
        <v>134.88867639017255</v>
      </c>
      <c r="W35" s="47">
        <f t="shared" si="6"/>
        <v>129.70065037516591</v>
      </c>
    </row>
    <row r="36" spans="1:23">
      <c r="A36" s="26">
        <v>2009</v>
      </c>
      <c r="B36" s="50">
        <f>(H13/Q13)</f>
        <v>0.94690259658060627</v>
      </c>
      <c r="C36" s="50">
        <f>(I13/R13)</f>
        <v>0.95127919128727401</v>
      </c>
      <c r="D36" s="175">
        <f>(J13/S13)</f>
        <v>1.0731874915465882</v>
      </c>
      <c r="E36" s="175">
        <f>'Cálculo Pa média harmônica'!M65</f>
        <v>1.07318749154659</v>
      </c>
      <c r="F36" s="78">
        <f>(B13/K13)</f>
        <v>1.0731348274594561</v>
      </c>
      <c r="G36" s="186">
        <f t="shared" si="2"/>
        <v>0.94908837117679357</v>
      </c>
      <c r="H36" s="187">
        <f t="shared" si="3"/>
        <v>0.88436398919358128</v>
      </c>
      <c r="I36" s="187">
        <f t="shared" si="7"/>
        <v>0.88436398919357984</v>
      </c>
      <c r="J36" s="51">
        <f>(K13/B12)</f>
        <v>0.99874187997008379</v>
      </c>
      <c r="K36" s="45">
        <f t="shared" si="4"/>
        <v>0.99539925318796751</v>
      </c>
      <c r="L36" s="37">
        <f>(H13+I13)</f>
        <v>-13439.925791151298</v>
      </c>
      <c r="M36" s="37">
        <f t="shared" si="5"/>
        <v>-12523.371635447222</v>
      </c>
      <c r="N36" s="37">
        <f>(H13/B36)</f>
        <v>381961.64177881082</v>
      </c>
      <c r="O36" s="37">
        <f>(-I13/C36)</f>
        <v>394332.59932668612</v>
      </c>
      <c r="P36" s="37">
        <f t="shared" si="8"/>
        <v>-12370.957547875296</v>
      </c>
      <c r="Q36" s="37">
        <f t="shared" si="9"/>
        <v>-152.41408757192585</v>
      </c>
      <c r="R36" s="60">
        <f>(Q36/K13)</f>
        <v>-4.9072587547697886E-5</v>
      </c>
      <c r="S36" s="37">
        <f>(Q36+K13)</f>
        <v>3105738.1694032908</v>
      </c>
      <c r="T36" s="37">
        <f>(S36/B12)</f>
        <v>0.99869286912174138</v>
      </c>
      <c r="U36" s="47">
        <f>(U35*J36)</f>
        <v>103.86915551688871</v>
      </c>
      <c r="V36" s="47">
        <f t="shared" si="10"/>
        <v>134.71235923613551</v>
      </c>
      <c r="W36" s="47">
        <f t="shared" si="6"/>
        <v>129.69428562864539</v>
      </c>
    </row>
    <row r="37" spans="1:23">
      <c r="A37" s="26">
        <v>2010</v>
      </c>
      <c r="B37" s="50">
        <f>(H14/Q14)</f>
        <v>1.0449033543555839</v>
      </c>
      <c r="C37" s="50">
        <f>(I14/R14)</f>
        <v>0.92293101747309525</v>
      </c>
      <c r="D37" s="175">
        <f>(J14/S14)</f>
        <v>1.0665842692326255</v>
      </c>
      <c r="E37" s="175">
        <f>'Cálculo Pa média harmônica'!M66</f>
        <v>1.066584269233581</v>
      </c>
      <c r="F37" s="78">
        <f>(B14/K14)</f>
        <v>1.0842333833598186</v>
      </c>
      <c r="G37" s="186">
        <f t="shared" si="2"/>
        <v>0.98202531331755871</v>
      </c>
      <c r="H37" s="187">
        <f t="shared" si="3"/>
        <v>0.92071985462911021</v>
      </c>
      <c r="I37" s="187">
        <f t="shared" si="7"/>
        <v>0.92071985462828543</v>
      </c>
      <c r="J37" s="51">
        <f>(K14/B13)</f>
        <v>1.0752822581812163</v>
      </c>
      <c r="K37" s="45">
        <f t="shared" si="4"/>
        <v>1.1321575876997159</v>
      </c>
      <c r="L37" s="37">
        <f>(H14+I14)</f>
        <v>-40452</v>
      </c>
      <c r="M37" s="37">
        <f t="shared" si="5"/>
        <v>-37926.679744774381</v>
      </c>
      <c r="N37" s="37">
        <f>(H14/B37)</f>
        <v>404075.64799176366</v>
      </c>
      <c r="O37" s="37">
        <f>(-I14/C37)</f>
        <v>501307.23883000016</v>
      </c>
      <c r="P37" s="37">
        <f t="shared" si="8"/>
        <v>-97231.590838236501</v>
      </c>
      <c r="Q37" s="37">
        <f t="shared" si="9"/>
        <v>59304.91109346212</v>
      </c>
      <c r="R37" s="60">
        <f>(Q37/K14)</f>
        <v>1.6547322734198663E-2</v>
      </c>
      <c r="S37" s="37">
        <f>(Q37+K14)</f>
        <v>3643262.995798944</v>
      </c>
      <c r="T37" s="37">
        <f>(S37/B13)</f>
        <v>1.0930753007376988</v>
      </c>
      <c r="U37" s="47">
        <v>105</v>
      </c>
      <c r="V37" s="47">
        <f t="shared" si="10"/>
        <v>147.25075258512373</v>
      </c>
      <c r="W37" s="47">
        <f t="shared" si="6"/>
        <v>140.23881198583211</v>
      </c>
    </row>
    <row r="38" spans="1:23">
      <c r="A38" s="26">
        <v>2011</v>
      </c>
      <c r="B38" s="50">
        <f>(H15/Q15)</f>
        <v>1.1454296476904755</v>
      </c>
      <c r="C38" s="50">
        <f>(I15/R15)</f>
        <v>1.0680336354942979</v>
      </c>
      <c r="D38" s="175">
        <f>(J15/S15)</f>
        <v>1.0746052152571639</v>
      </c>
      <c r="E38" s="175">
        <f>'Cálculo Pa média harmônica'!M67</f>
        <v>1.0746052152571637</v>
      </c>
      <c r="F38" s="78">
        <f>(B15/K15)</f>
        <v>1.083185922188201</v>
      </c>
      <c r="G38" s="186">
        <f t="shared" si="2"/>
        <v>1.1060548769504213</v>
      </c>
      <c r="H38" s="187">
        <f t="shared" si="3"/>
        <v>1.0292662470335501</v>
      </c>
      <c r="I38" s="187">
        <f t="shared" si="7"/>
        <v>1.0292662470335503</v>
      </c>
      <c r="J38" s="51">
        <f>(K15/B14)</f>
        <v>1.0397442307944702</v>
      </c>
      <c r="K38" s="45">
        <f t="shared" si="4"/>
        <v>1.0724658939794138</v>
      </c>
      <c r="L38" s="37">
        <f>(H15+I15)</f>
        <v>-33671</v>
      </c>
      <c r="M38" s="37">
        <f t="shared" si="5"/>
        <v>-31333.367381752552</v>
      </c>
      <c r="N38" s="37">
        <f>(H15/B38)</f>
        <v>442537.00000000006</v>
      </c>
      <c r="O38" s="37">
        <f>(-I15/C38)</f>
        <v>506132.00000000006</v>
      </c>
      <c r="P38" s="37">
        <f t="shared" si="8"/>
        <v>-63595</v>
      </c>
      <c r="Q38" s="37">
        <f t="shared" si="9"/>
        <v>32261.632618247448</v>
      </c>
      <c r="R38" s="60">
        <f>(Q38/K15)</f>
        <v>7.9849853780801835E-3</v>
      </c>
      <c r="S38" s="37">
        <f>(Q38+K15)</f>
        <v>4072548.6326182475</v>
      </c>
      <c r="T38" s="37">
        <f>(S38/B14)</f>
        <v>1.0480465732743074</v>
      </c>
      <c r="U38" s="47">
        <f>(U37*J38)</f>
        <v>109.17314423341936</v>
      </c>
      <c r="V38" s="47">
        <f t="shared" si="10"/>
        <v>154.3256466589018</v>
      </c>
      <c r="W38" s="47">
        <f t="shared" si="6"/>
        <v>141.35861684897836</v>
      </c>
    </row>
    <row r="39" spans="1:23">
      <c r="A39" s="26">
        <v>2012</v>
      </c>
      <c r="B39" s="50">
        <f>(H16/Q16)</f>
        <v>1.1202647693748262</v>
      </c>
      <c r="C39" s="50">
        <f>(I16/R16)</f>
        <v>1.1657974789593162</v>
      </c>
      <c r="D39" s="175">
        <f>(J16/S16)</f>
        <v>1.0852955873663479</v>
      </c>
      <c r="E39" s="175">
        <f>'Cálculo Pa média harmônica'!M68</f>
        <v>1.0852955873663479</v>
      </c>
      <c r="F39" s="78">
        <f>(B16/K16)</f>
        <v>1.0794312694206427</v>
      </c>
      <c r="G39" s="186">
        <f t="shared" si="2"/>
        <v>1.1428043769185137</v>
      </c>
      <c r="H39" s="187">
        <f t="shared" si="3"/>
        <v>1.0529890568261873</v>
      </c>
      <c r="I39" s="187">
        <f t="shared" si="7"/>
        <v>1.0529890568261873</v>
      </c>
      <c r="J39" s="51">
        <f>(K16/B15)</f>
        <v>1.0192117598509454</v>
      </c>
      <c r="K39" s="45">
        <f t="shared" si="4"/>
        <v>0.96094286494328662</v>
      </c>
      <c r="L39" s="37">
        <f>(H16+I16)</f>
        <v>-65442</v>
      </c>
      <c r="M39" s="37">
        <f t="shared" si="5"/>
        <v>-60298.780131232277</v>
      </c>
      <c r="N39" s="37">
        <f>(H16/B39)</f>
        <v>510481.99999999994</v>
      </c>
      <c r="O39" s="37">
        <f>(-I16/C39)</f>
        <v>546679</v>
      </c>
      <c r="P39" s="37">
        <f t="shared" si="8"/>
        <v>-36197.000000000058</v>
      </c>
      <c r="Q39" s="37">
        <f t="shared" si="9"/>
        <v>-24101.780131232219</v>
      </c>
      <c r="R39" s="60">
        <f>(Q39/K16)</f>
        <v>-5.4034292721450742E-3</v>
      </c>
      <c r="S39" s="37">
        <f>(Q39+K16)</f>
        <v>4436358.219868768</v>
      </c>
      <c r="T39" s="37">
        <f>(S39/B15)</f>
        <v>1.0137045211932523</v>
      </c>
      <c r="U39" s="47">
        <v>106</v>
      </c>
      <c r="V39" s="47">
        <f t="shared" si="10"/>
        <v>156.44060575420107</v>
      </c>
      <c r="W39" s="47">
        <f t="shared" si="6"/>
        <v>147.58547712660479</v>
      </c>
    </row>
    <row r="40" spans="1:23">
      <c r="A40" s="26">
        <v>2013</v>
      </c>
      <c r="B40" s="50">
        <f>(H17/Q17)</f>
        <v>1.075057268752726</v>
      </c>
      <c r="C40" s="50">
        <f>(I17/R17)</f>
        <v>1.1013997740591683</v>
      </c>
      <c r="D40" s="175">
        <f>(J17/S17)</f>
        <v>1.0785872103497052</v>
      </c>
      <c r="E40" s="175">
        <f>'Cálculo Pa média harmônica'!M69</f>
        <v>1.0785872103497052</v>
      </c>
      <c r="F40" s="78">
        <f>(B17/K17)</f>
        <v>1.0750456453204851</v>
      </c>
      <c r="G40" s="186">
        <f t="shared" si="2"/>
        <v>1.0881488100921304</v>
      </c>
      <c r="H40" s="187">
        <f t="shared" si="3"/>
        <v>1.0088649296511916</v>
      </c>
      <c r="I40" s="187">
        <f t="shared" si="7"/>
        <v>1.0088649296511916</v>
      </c>
      <c r="J40" s="51">
        <f>(K17/B16)</f>
        <v>1.0300482267028885</v>
      </c>
      <c r="K40" s="45">
        <f t="shared" si="4"/>
        <v>0.97608270318654777</v>
      </c>
      <c r="L40" s="37">
        <f>(H17+I17)</f>
        <v>-122707</v>
      </c>
      <c r="M40" s="37">
        <f t="shared" si="5"/>
        <v>-113766.41482723989</v>
      </c>
      <c r="N40" s="37">
        <f>(H17/B40)</f>
        <v>582342</v>
      </c>
      <c r="O40" s="37">
        <f>(-I17/C40)</f>
        <v>679824</v>
      </c>
      <c r="P40" s="37">
        <f t="shared" si="8"/>
        <v>-97482</v>
      </c>
      <c r="Q40" s="37">
        <f t="shared" si="9"/>
        <v>-16284.414827239889</v>
      </c>
      <c r="R40" s="107">
        <f>(Q40/K17)</f>
        <v>-3.2835221809016327E-3</v>
      </c>
      <c r="S40" s="37">
        <f>(Q40+K17)</f>
        <v>4943150.5851727603</v>
      </c>
      <c r="T40" s="37">
        <f>(S40/B16)</f>
        <v>1.0266660405031114</v>
      </c>
      <c r="U40" s="47">
        <f>(U39*J40)</f>
        <v>109.18511203050619</v>
      </c>
      <c r="V40" s="47">
        <f t="shared" si="10"/>
        <v>160.61225728357388</v>
      </c>
      <c r="W40" s="47">
        <f t="shared" si="6"/>
        <v>147.10087693888065</v>
      </c>
    </row>
    <row r="41" spans="1:23">
      <c r="A41" s="26">
        <v>2014</v>
      </c>
      <c r="B41" s="50">
        <f>(H18/Q18)</f>
        <v>1.032700771148154</v>
      </c>
      <c r="C41" s="50">
        <f>(I18/R18)</f>
        <v>1.0798582023568255</v>
      </c>
      <c r="D41" s="175">
        <f>(J18/S18)</f>
        <v>1.0838050928286407</v>
      </c>
      <c r="E41" s="175">
        <f>'Cálculo Pa média harmônica'!M70</f>
        <v>1.0838050928286409</v>
      </c>
      <c r="F41" s="78">
        <f>(B18/K18)</f>
        <v>1.0784670974349482</v>
      </c>
      <c r="G41" s="186">
        <f t="shared" si="2"/>
        <v>1.0560162869504206</v>
      </c>
      <c r="H41" s="187">
        <f t="shared" si="3"/>
        <v>0.97435996004992598</v>
      </c>
      <c r="I41" s="187">
        <f t="shared" si="7"/>
        <v>0.97435996004992576</v>
      </c>
      <c r="J41" s="51">
        <f>(K18/B17)</f>
        <v>1.0050395574027327</v>
      </c>
      <c r="K41" s="45">
        <f t="shared" si="4"/>
        <v>0.95632997822700339</v>
      </c>
      <c r="L41" s="37">
        <f>(H18+I18)</f>
        <v>-153808</v>
      </c>
      <c r="M41" s="37">
        <f t="shared" si="5"/>
        <v>-141914.81569677254</v>
      </c>
      <c r="N41" s="37">
        <f>(H18/B41)</f>
        <v>616224</v>
      </c>
      <c r="O41" s="37">
        <f>(-I18/C41)</f>
        <v>731747</v>
      </c>
      <c r="P41" s="37">
        <f t="shared" si="8"/>
        <v>-115523</v>
      </c>
      <c r="Q41" s="37">
        <f t="shared" si="9"/>
        <v>-26391.815696772537</v>
      </c>
      <c r="R41" s="107">
        <f>(Q41/K18)</f>
        <v>-4.9252355695809224E-3</v>
      </c>
      <c r="S41" s="37">
        <f>(Q41+K18)</f>
        <v>5332096.1843032278</v>
      </c>
      <c r="T41" s="37">
        <f>(S41/B17)</f>
        <v>1.0000895008257769</v>
      </c>
      <c r="U41" s="47">
        <f>(U40*J41)</f>
        <v>109.73535667010772</v>
      </c>
      <c r="V41" s="47">
        <f t="shared" si="10"/>
        <v>160.62663221323064</v>
      </c>
      <c r="W41" s="47">
        <f t="shared" si="6"/>
        <v>146.37637046746471</v>
      </c>
    </row>
    <row r="42" spans="1:23">
      <c r="A42" s="26">
        <v>2015</v>
      </c>
      <c r="B42" s="50">
        <f>(H19/Q19)</f>
        <v>1.1378327765298122</v>
      </c>
      <c r="C42" s="50">
        <f>(I19/R19)</f>
        <v>1.2427000328883815</v>
      </c>
      <c r="D42" s="175">
        <f>(J19/S19)</f>
        <v>1.0884029874075856</v>
      </c>
      <c r="E42" s="175">
        <f>'Cálculo Pa média harmônica'!M71</f>
        <v>1.0884029874075856</v>
      </c>
      <c r="F42" s="78">
        <f>(B19/K19)</f>
        <v>1.0756617501293944</v>
      </c>
      <c r="G42" s="186">
        <f t="shared" si="2"/>
        <v>1.1891109404992775</v>
      </c>
      <c r="H42" s="187">
        <f t="shared" si="3"/>
        <v>1.0925281851086823</v>
      </c>
      <c r="I42" s="187">
        <f t="shared" ref="I42" si="11">(G42/E42)</f>
        <v>1.0925281851086823</v>
      </c>
      <c r="J42" s="51">
        <f>(K19/B18)</f>
        <v>0.96454236606527166</v>
      </c>
      <c r="K42" s="45">
        <f t="shared" si="4"/>
        <v>0.91561337926834319</v>
      </c>
      <c r="L42" s="37">
        <f>(H19+I19)</f>
        <v>-69146</v>
      </c>
      <c r="M42" s="37">
        <f t="shared" si="5"/>
        <v>-63529.777848823731</v>
      </c>
      <c r="N42" s="37">
        <f>(H19/B42)</f>
        <v>679773</v>
      </c>
      <c r="O42" s="37">
        <f>(-I19/C42)</f>
        <v>678051</v>
      </c>
      <c r="P42" s="37">
        <f t="shared" ref="P42" si="12">(N42-O42)</f>
        <v>1722</v>
      </c>
      <c r="Q42" s="37">
        <f t="shared" ref="Q42" si="13">(M42-P42)</f>
        <v>-65251.777848823731</v>
      </c>
      <c r="R42" s="107">
        <f>(Q42/K19)</f>
        <v>-1.1706360075819934E-2</v>
      </c>
      <c r="S42" s="37">
        <f>(Q42+K19)</f>
        <v>5508793.2221511761</v>
      </c>
      <c r="T42" s="37">
        <f>(S42/B18)</f>
        <v>0.95325108581972828</v>
      </c>
      <c r="U42" s="47">
        <f>(U41*J42)</f>
        <v>105.84440056360219</v>
      </c>
      <c r="V42" s="47">
        <f t="shared" ref="V42" si="14">(V41*T42)</f>
        <v>153.11751156882823</v>
      </c>
      <c r="W42" s="47">
        <f t="shared" ref="W42" si="15">(V42/U42)*100</f>
        <v>144.66283596818096</v>
      </c>
    </row>
    <row r="43" spans="1:23">
      <c r="A43" s="26">
        <v>2016</v>
      </c>
      <c r="B43" s="50">
        <f t="shared" ref="B43" si="16">(H20/Q20)</f>
        <v>1.0018368403781865</v>
      </c>
      <c r="C43" s="50">
        <f t="shared" ref="C43" si="17">(I20/R20)</f>
        <v>1.0013991419831283</v>
      </c>
      <c r="D43" s="175">
        <f t="shared" ref="D43" si="18">(J20/S20)</f>
        <v>1.0813172795972217</v>
      </c>
      <c r="E43" s="175">
        <f>'Cálculo Pa média harmônica'!M72</f>
        <v>1.0813172795972217</v>
      </c>
      <c r="F43" s="78">
        <f t="shared" ref="F43" si="19">(B20/K20)</f>
        <v>1.08103604357025</v>
      </c>
      <c r="G43" s="186">
        <f t="shared" ref="G43" si="20">GEOMEAN(B43,C43)</f>
        <v>1.0016179672718557</v>
      </c>
      <c r="H43" s="187">
        <f t="shared" ref="H43" si="21">(G43/D43)</f>
        <v>0.92629423960093094</v>
      </c>
      <c r="I43" s="187">
        <f>(G43/E43)</f>
        <v>0.92629423960093094</v>
      </c>
      <c r="J43" s="51">
        <f t="shared" ref="J43" si="22">(K20/B19)</f>
        <v>0.96724083093678948</v>
      </c>
      <c r="K43" s="45">
        <f t="shared" ref="K43" si="23">(B43/C43)</f>
        <v>1.0004370868484982</v>
      </c>
      <c r="L43" s="37">
        <f t="shared" ref="L43" si="24">(H20+I20)</f>
        <v>25057</v>
      </c>
      <c r="M43" s="37">
        <f t="shared" ref="M43" si="25">(L43/D43)</f>
        <v>23172.662152715664</v>
      </c>
      <c r="N43" s="37">
        <f t="shared" ref="N43" si="26">(H20/B43)</f>
        <v>780144</v>
      </c>
      <c r="O43" s="37">
        <f t="shared" ref="O43" si="27">(-I20/C43)</f>
        <v>755463</v>
      </c>
      <c r="P43" s="37">
        <f t="shared" ref="P43" si="28">(N43-O43)</f>
        <v>24681</v>
      </c>
      <c r="Q43" s="37">
        <f t="shared" ref="Q43" si="29">(M43-P43)</f>
        <v>-1508.337847284336</v>
      </c>
      <c r="R43" s="107">
        <f t="shared" ref="R43" si="30">(Q43/K20)</f>
        <v>-2.6008650030681538E-4</v>
      </c>
      <c r="S43" s="37">
        <f t="shared" ref="S43" si="31">(Q43+K20)</f>
        <v>5797861.662152716</v>
      </c>
      <c r="T43" s="37">
        <f t="shared" ref="T43" si="32">(S43/B19)</f>
        <v>0.96698926465411728</v>
      </c>
      <c r="U43" s="47">
        <f>(U42*J43)</f>
        <v>102.37702595114497</v>
      </c>
      <c r="V43" s="47">
        <f t="shared" ref="V43" si="33">(V42*T43)</f>
        <v>148.06298991760951</v>
      </c>
      <c r="W43" s="47">
        <f t="shared" ref="W43" si="34">(V43/U43)*100</f>
        <v>144.62521111744954</v>
      </c>
    </row>
    <row r="44" spans="1:23">
      <c r="A44" s="26">
        <v>2017</v>
      </c>
      <c r="B44" s="50">
        <f t="shared" ref="B44" si="35">(H21/Q21)</f>
        <v>1.0054772100011831</v>
      </c>
      <c r="C44" s="50">
        <f t="shared" ref="C44" si="36">(I21/R21)</f>
        <v>0.96259545294084858</v>
      </c>
      <c r="D44" s="175">
        <f t="shared" ref="D44" si="37">(J21/S21)</f>
        <v>1.0313151109957877</v>
      </c>
      <c r="E44" s="175">
        <f>'Cálculo Pa média harmônica'!M73</f>
        <v>1.0313151109957877</v>
      </c>
      <c r="F44" s="78">
        <f t="shared" ref="F44" si="38">(B21/K21)</f>
        <v>1.0367138451288935</v>
      </c>
      <c r="G44" s="186">
        <f t="shared" ref="G44" si="39">GEOMEAN(B44,C44)</f>
        <v>0.98380271923937557</v>
      </c>
      <c r="H44" s="187">
        <f t="shared" ref="H44" si="40">(G44/D44)</f>
        <v>0.95393028643734656</v>
      </c>
      <c r="I44" s="187">
        <f>(G44/E44)</f>
        <v>0.95393028643734656</v>
      </c>
      <c r="J44" s="51">
        <f t="shared" ref="J44" si="41">(K21/B20)</f>
        <v>1.0132286905390817</v>
      </c>
      <c r="K44" s="45">
        <f t="shared" ref="K44" si="42">(B44/C44)</f>
        <v>1.0445480569530277</v>
      </c>
      <c r="L44" s="37">
        <f t="shared" ref="L44" si="43">(H21+I21)</f>
        <v>47297</v>
      </c>
      <c r="M44" s="37">
        <f t="shared" ref="M44" si="44">(L44/D44)</f>
        <v>45860.862015618404</v>
      </c>
      <c r="N44" s="37">
        <f t="shared" ref="N44" si="45">(H21/B44)</f>
        <v>819943</v>
      </c>
      <c r="O44" s="37">
        <f t="shared" ref="O44" si="46">(-I21/C44)</f>
        <v>807335</v>
      </c>
      <c r="P44" s="37">
        <f t="shared" ref="P44" si="47">(N44-O44)</f>
        <v>12608</v>
      </c>
      <c r="Q44" s="37">
        <f t="shared" ref="Q44" si="48">(M44-P44)</f>
        <v>33252.862015618404</v>
      </c>
      <c r="R44" s="107">
        <f t="shared" ref="R44" si="49">(Q44/K21)</f>
        <v>5.2348056142540707E-3</v>
      </c>
      <c r="S44" s="37">
        <f t="shared" ref="S44" si="50">(Q44+K21)</f>
        <v>6385515.862015618</v>
      </c>
      <c r="T44" s="37">
        <f t="shared" ref="T44" si="51">(S44/B20)</f>
        <v>1.0185327457768389</v>
      </c>
      <c r="U44" s="47">
        <f>(U43*J44)</f>
        <v>103.7313399457642</v>
      </c>
      <c r="V44" s="47">
        <f t="shared" ref="V44" si="52">(V43*T44)</f>
        <v>150.80700366871125</v>
      </c>
      <c r="W44" s="47">
        <f t="shared" ref="W44" si="53">(V44/U44)*100</f>
        <v>145.38229598456985</v>
      </c>
    </row>
    <row r="45" spans="1:23">
      <c r="A45" s="26">
        <v>2018</v>
      </c>
      <c r="B45" s="50">
        <f t="shared" ref="B45" si="54">(H22/Q22)</f>
        <v>1.1949142564717101</v>
      </c>
      <c r="C45" s="50">
        <f t="shared" ref="C45" si="55">(I22/R22)</f>
        <v>1.191285415539544</v>
      </c>
      <c r="D45" s="175">
        <f t="shared" ref="D45" si="56">(J22/S22)</f>
        <v>1.0440196504191157</v>
      </c>
      <c r="E45" s="175">
        <f>'Cálculo Pa média harmônica'!M74</f>
        <v>1.0440392541484376</v>
      </c>
      <c r="F45" s="78">
        <f t="shared" ref="F45" si="57">(B22/K22)</f>
        <v>1.0449353433164124</v>
      </c>
      <c r="G45" s="186">
        <f t="shared" ref="G45" si="58">GEOMEAN(B45,C45)</f>
        <v>1.1930984563543054</v>
      </c>
      <c r="H45" s="187">
        <f t="shared" ref="H45" si="59">(G45/D45)</f>
        <v>1.1427931034395213</v>
      </c>
      <c r="I45" s="187">
        <f>(G45/E45)</f>
        <v>1.1427716454276873</v>
      </c>
      <c r="J45" s="51">
        <f t="shared" ref="J45" si="60">(K22/B21)</f>
        <v>1.0178366676136998</v>
      </c>
      <c r="K45" s="45">
        <f t="shared" ref="K45" si="61">(B45/C45)</f>
        <v>1.0030461557615247</v>
      </c>
      <c r="L45" s="37">
        <f t="shared" ref="L45" si="62">(H22+I22)</f>
        <v>27582</v>
      </c>
      <c r="M45" s="37">
        <f t="shared" ref="M45" si="63">(L45/D45)</f>
        <v>26419.04296430375</v>
      </c>
      <c r="N45" s="37">
        <f t="shared" ref="N45" si="64">(H22/B45)</f>
        <v>857849</v>
      </c>
      <c r="O45" s="37">
        <f t="shared" ref="O45" si="65">(-I22/C45)</f>
        <v>837308.99999999988</v>
      </c>
      <c r="P45" s="37">
        <f t="shared" ref="P45" si="66">(N45-O45)</f>
        <v>20540.000000000116</v>
      </c>
      <c r="Q45" s="37">
        <f t="shared" ref="Q45" si="67">(M45-P45)</f>
        <v>5879.0429643036332</v>
      </c>
      <c r="R45" s="107">
        <f t="shared" ref="R45" si="68">(Q45/K22)</f>
        <v>8.7708396765235816E-4</v>
      </c>
      <c r="S45" s="37">
        <f t="shared" ref="S45" si="69">(Q45+K22)</f>
        <v>6708821.0429643039</v>
      </c>
      <c r="T45" s="37">
        <f t="shared" ref="T45" si="70">(S45/B21)</f>
        <v>1.0187293958365524</v>
      </c>
      <c r="U45" s="47">
        <f>(U44*J45)</f>
        <v>105.58156137750051</v>
      </c>
      <c r="V45" s="47">
        <f t="shared" ref="V45" si="71">(V44*T45)</f>
        <v>153.63152773534696</v>
      </c>
      <c r="W45" s="47">
        <f t="shared" ref="W45" si="72">(V45/U45)*100</f>
        <v>145.50980846555839</v>
      </c>
    </row>
    <row r="46" spans="1:23">
      <c r="A46" s="138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</row>
    <row r="47" spans="1:23" ht="15.75" thickBot="1">
      <c r="B47" s="147"/>
      <c r="C47" s="147"/>
      <c r="D47" s="147"/>
      <c r="E47" s="147"/>
      <c r="F47" s="147"/>
      <c r="G47" s="147"/>
      <c r="H47" s="147"/>
    </row>
    <row r="48" spans="1:23" ht="64.5" customHeight="1">
      <c r="B48" s="313" t="s">
        <v>178</v>
      </c>
      <c r="C48" s="313" t="s">
        <v>177</v>
      </c>
      <c r="D48" s="313" t="s">
        <v>175</v>
      </c>
      <c r="E48" s="313" t="s">
        <v>176</v>
      </c>
      <c r="F48" s="313" t="s">
        <v>179</v>
      </c>
      <c r="G48" s="313" t="s">
        <v>181</v>
      </c>
      <c r="H48" s="313" t="s">
        <v>182</v>
      </c>
      <c r="I48" s="313" t="s">
        <v>183</v>
      </c>
      <c r="J48" s="313" t="s">
        <v>184</v>
      </c>
      <c r="K48" s="313" t="s">
        <v>180</v>
      </c>
      <c r="L48" s="317" t="s">
        <v>185</v>
      </c>
    </row>
    <row r="49" spans="1:12">
      <c r="A49" s="26">
        <v>2000</v>
      </c>
      <c r="G49" s="147"/>
      <c r="H49" s="147"/>
    </row>
    <row r="50" spans="1:12">
      <c r="A50" s="26">
        <v>2001</v>
      </c>
      <c r="B50" s="316">
        <f t="shared" ref="B50:B66" si="73">C5/L5</f>
        <v>1.0823657786628942</v>
      </c>
      <c r="C50" s="316">
        <f t="shared" ref="C50:C66" si="74">D5/M5</f>
        <v>1.1021074198261023</v>
      </c>
      <c r="D50" s="316">
        <f t="shared" ref="D50:D66" si="75">E5/N5</f>
        <v>1.0194833539223933</v>
      </c>
      <c r="E50" s="316">
        <f t="shared" ref="E50:E66" si="76">F5/O5</f>
        <v>1.0898856685268783</v>
      </c>
      <c r="F50" s="316">
        <f t="shared" ref="F50:F66" si="77">G5/P5</f>
        <v>1.5118322463055975</v>
      </c>
      <c r="G50" s="315">
        <f t="shared" ref="G50:G66" si="78">C5/$J5</f>
        <v>0.61181826760869573</v>
      </c>
      <c r="H50" s="315">
        <f t="shared" ref="H50:J50" si="79">D5/$J5</f>
        <v>0.18928224847152889</v>
      </c>
      <c r="I50" s="315">
        <f t="shared" si="79"/>
        <v>1.5502526262266961E-2</v>
      </c>
      <c r="J50" s="315">
        <f t="shared" si="79"/>
        <v>0.18022869540334341</v>
      </c>
      <c r="K50" s="315">
        <f t="shared" ref="K50:K66" si="80">G5/$J5</f>
        <v>3.1682622541648504E-3</v>
      </c>
      <c r="L50" s="316">
        <f>1/(G50/B50+H50/C50+I50/D50+J50/E50+K50/F50)</f>
        <v>1.0873434958905224</v>
      </c>
    </row>
    <row r="51" spans="1:12">
      <c r="A51" s="26">
        <v>2002</v>
      </c>
      <c r="B51" s="316">
        <f t="shared" si="73"/>
        <v>1.0760440246113814</v>
      </c>
      <c r="C51" s="316">
        <f t="shared" si="74"/>
        <v>1.1161907805559417</v>
      </c>
      <c r="D51" s="316">
        <f t="shared" si="75"/>
        <v>1.1622048263833891</v>
      </c>
      <c r="E51" s="316">
        <f t="shared" si="76"/>
        <v>1.117424934494982</v>
      </c>
      <c r="F51" s="316">
        <f t="shared" si="77"/>
        <v>0.79403382614011253</v>
      </c>
      <c r="G51" s="315">
        <f t="shared" si="78"/>
        <v>0.60668643966525415</v>
      </c>
      <c r="H51" s="315">
        <f t="shared" ref="H51:H66" si="81">D6/$J6</f>
        <v>0.19978041903491081</v>
      </c>
      <c r="I51" s="315">
        <f t="shared" ref="I51:I66" si="82">E6/$J6</f>
        <v>1.7559197333776724E-2</v>
      </c>
      <c r="J51" s="315">
        <f t="shared" ref="J51:J66" si="83">F6/$J6</f>
        <v>0.18078621629043437</v>
      </c>
      <c r="K51" s="315">
        <f t="shared" si="80"/>
        <v>-4.8122723243761972E-3</v>
      </c>
      <c r="L51" s="316">
        <f t="shared" ref="L51:L58" si="84">1/(G51/B51+H51/C51+I51/D51+J51/E51+K51/F51)</f>
        <v>1.0945322863233087</v>
      </c>
    </row>
    <row r="52" spans="1:12">
      <c r="A52" s="26">
        <v>2003</v>
      </c>
      <c r="B52" s="316">
        <f t="shared" si="73"/>
        <v>1.1608643638724634</v>
      </c>
      <c r="C52" s="316">
        <f t="shared" si="74"/>
        <v>1.0938124518611445</v>
      </c>
      <c r="D52" s="316">
        <f t="shared" si="75"/>
        <v>1.1015511373187798</v>
      </c>
      <c r="E52" s="316">
        <f t="shared" si="76"/>
        <v>1.1132169174102517</v>
      </c>
      <c r="F52" s="316">
        <f t="shared" si="77"/>
        <v>-1.249044904335348</v>
      </c>
      <c r="G52" s="315">
        <f t="shared" si="78"/>
        <v>0.61616582728038438</v>
      </c>
      <c r="H52" s="315">
        <f t="shared" si="81"/>
        <v>0.19510850119538559</v>
      </c>
      <c r="I52" s="315">
        <f t="shared" si="82"/>
        <v>1.6329554844414351E-2</v>
      </c>
      <c r="J52" s="315">
        <f t="shared" si="83"/>
        <v>0.16981959495793816</v>
      </c>
      <c r="K52" s="315">
        <f t="shared" si="80"/>
        <v>2.5765217218775695E-3</v>
      </c>
      <c r="L52" s="316">
        <f t="shared" si="84"/>
        <v>1.1435543395540388</v>
      </c>
    </row>
    <row r="53" spans="1:12">
      <c r="A53" s="26">
        <v>2004</v>
      </c>
      <c r="B53" s="316">
        <f t="shared" si="73"/>
        <v>1.0663323662150659</v>
      </c>
      <c r="C53" s="316">
        <f t="shared" si="74"/>
        <v>1.0619904639251445</v>
      </c>
      <c r="D53" s="316">
        <f t="shared" si="75"/>
        <v>1.112799865931722</v>
      </c>
      <c r="E53" s="316">
        <f t="shared" si="76"/>
        <v>1.0956970338961445</v>
      </c>
      <c r="F53" s="316">
        <f t="shared" si="77"/>
        <v>1.1585510680321263</v>
      </c>
      <c r="G53" s="315">
        <f t="shared" si="78"/>
        <v>0.60677183300558268</v>
      </c>
      <c r="H53" s="315">
        <f t="shared" si="81"/>
        <v>0.19120208362270574</v>
      </c>
      <c r="I53" s="315">
        <f t="shared" si="82"/>
        <v>1.6570292048555965E-2</v>
      </c>
      <c r="J53" s="315">
        <f t="shared" si="83"/>
        <v>0.17932311634224798</v>
      </c>
      <c r="K53" s="315">
        <f t="shared" si="80"/>
        <v>6.1326749809076497E-3</v>
      </c>
      <c r="L53" s="316">
        <f t="shared" si="84"/>
        <v>1.0719108225842768</v>
      </c>
    </row>
    <row r="54" spans="1:12">
      <c r="A54" s="26">
        <v>2005</v>
      </c>
      <c r="B54" s="316">
        <f t="shared" si="73"/>
        <v>1.065248932755233</v>
      </c>
      <c r="C54" s="316">
        <f t="shared" si="74"/>
        <v>1.1117172264339561</v>
      </c>
      <c r="D54" s="316">
        <f t="shared" si="75"/>
        <v>1.1330742715820035</v>
      </c>
      <c r="E54" s="316">
        <f t="shared" si="76"/>
        <v>1.0708613464444183</v>
      </c>
      <c r="F54" s="316">
        <f t="shared" si="77"/>
        <v>-0.8504909115891488</v>
      </c>
      <c r="G54" s="315">
        <f t="shared" si="78"/>
        <v>0.6090460495702027</v>
      </c>
      <c r="H54" s="315">
        <f t="shared" si="81"/>
        <v>0.19555041663036973</v>
      </c>
      <c r="I54" s="315">
        <f t="shared" si="82"/>
        <v>1.7297558396351904E-2</v>
      </c>
      <c r="J54" s="315">
        <f t="shared" si="83"/>
        <v>0.17656662411270418</v>
      </c>
      <c r="K54" s="315">
        <f t="shared" si="80"/>
        <v>1.5393512903716384E-3</v>
      </c>
      <c r="L54" s="316">
        <f t="shared" si="84"/>
        <v>1.079938215735506</v>
      </c>
    </row>
    <row r="55" spans="1:12">
      <c r="A55" s="26">
        <v>2006</v>
      </c>
      <c r="B55" s="316">
        <f t="shared" si="73"/>
        <v>1.0491538953015127</v>
      </c>
      <c r="C55" s="316">
        <f t="shared" si="74"/>
        <v>1.0803290711526139</v>
      </c>
      <c r="D55" s="316">
        <f t="shared" si="75"/>
        <v>1.1985611992335121</v>
      </c>
      <c r="E55" s="316">
        <f t="shared" si="76"/>
        <v>1.0501298133470245</v>
      </c>
      <c r="F55" s="316">
        <f t="shared" si="77"/>
        <v>1.4294816954393024</v>
      </c>
      <c r="G55" s="315">
        <f t="shared" si="78"/>
        <v>0.60219673162474296</v>
      </c>
      <c r="H55" s="315">
        <f t="shared" si="81"/>
        <v>0.19568626492173355</v>
      </c>
      <c r="I55" s="315">
        <f t="shared" si="82"/>
        <v>1.8995282665204193E-2</v>
      </c>
      <c r="J55" s="315">
        <f t="shared" si="83"/>
        <v>0.1768913248275277</v>
      </c>
      <c r="K55" s="315">
        <f t="shared" si="80"/>
        <v>6.230395960791649E-3</v>
      </c>
      <c r="L55" s="316">
        <f t="shared" si="84"/>
        <v>1.0595768006859623</v>
      </c>
    </row>
    <row r="56" spans="1:12">
      <c r="A56" s="26">
        <v>2007</v>
      </c>
      <c r="B56" s="316">
        <f t="shared" si="73"/>
        <v>1.0526802420007084</v>
      </c>
      <c r="C56" s="316">
        <f t="shared" si="74"/>
        <v>1.0793870985547465</v>
      </c>
      <c r="D56" s="316">
        <f t="shared" si="75"/>
        <v>1.0078754410185298</v>
      </c>
      <c r="E56" s="316">
        <f t="shared" si="76"/>
        <v>1.0544872579521352</v>
      </c>
      <c r="F56" s="316">
        <f t="shared" si="77"/>
        <v>1.4868243652284578</v>
      </c>
      <c r="G56" s="315">
        <f t="shared" si="78"/>
        <v>0.59094980767059746</v>
      </c>
      <c r="H56" s="315">
        <f t="shared" si="81"/>
        <v>0.19204697486473452</v>
      </c>
      <c r="I56" s="315">
        <f t="shared" si="82"/>
        <v>1.6071786946578067E-2</v>
      </c>
      <c r="J56" s="315">
        <f t="shared" si="83"/>
        <v>0.18244384653621085</v>
      </c>
      <c r="K56" s="315">
        <f t="shared" si="80"/>
        <v>1.8487583981879222E-2</v>
      </c>
      <c r="L56" s="316">
        <f t="shared" si="84"/>
        <v>1.0630429858409844</v>
      </c>
    </row>
    <row r="57" spans="1:12">
      <c r="A57" s="26">
        <v>2008</v>
      </c>
      <c r="B57" s="316">
        <f t="shared" si="73"/>
        <v>1.0714281360316116</v>
      </c>
      <c r="C57" s="316">
        <f t="shared" si="74"/>
        <v>1.1141624901912146</v>
      </c>
      <c r="D57" s="316">
        <f t="shared" si="75"/>
        <v>1.0626857182086071</v>
      </c>
      <c r="E57" s="316">
        <f t="shared" si="76"/>
        <v>1.0967197225945136</v>
      </c>
      <c r="F57" s="316">
        <f t="shared" si="77"/>
        <v>1.0504395443410104</v>
      </c>
      <c r="G57" s="315">
        <f t="shared" si="78"/>
        <v>0.58086303650509929</v>
      </c>
      <c r="H57" s="315">
        <f t="shared" si="81"/>
        <v>0.1880374691520198</v>
      </c>
      <c r="I57" s="315">
        <f t="shared" si="82"/>
        <v>1.5314725707282047E-2</v>
      </c>
      <c r="J57" s="315">
        <f t="shared" si="83"/>
        <v>0.19348650626898703</v>
      </c>
      <c r="K57" s="315">
        <f t="shared" si="80"/>
        <v>2.2298262366611837E-2</v>
      </c>
      <c r="L57" s="316">
        <f t="shared" si="84"/>
        <v>1.0834575227612977</v>
      </c>
    </row>
    <row r="58" spans="1:12">
      <c r="A58" s="26">
        <v>2009</v>
      </c>
      <c r="B58" s="316">
        <f t="shared" si="73"/>
        <v>1.0650014006137447</v>
      </c>
      <c r="C58" s="316">
        <f t="shared" si="74"/>
        <v>1.0859537919533762</v>
      </c>
      <c r="D58" s="316">
        <f t="shared" si="75"/>
        <v>1.0381788084774126</v>
      </c>
      <c r="E58" s="316">
        <f t="shared" si="76"/>
        <v>1.0791451311090028</v>
      </c>
      <c r="F58" s="316">
        <f t="shared" si="77"/>
        <v>0.67366636874344021</v>
      </c>
      <c r="G58" s="315">
        <f t="shared" si="78"/>
        <v>0.60115807855609105</v>
      </c>
      <c r="H58" s="315">
        <f t="shared" si="81"/>
        <v>0.1957171870949295</v>
      </c>
      <c r="I58" s="315">
        <f t="shared" si="82"/>
        <v>1.5918262791017795E-2</v>
      </c>
      <c r="J58" s="315">
        <f t="shared" si="83"/>
        <v>0.19025241917979802</v>
      </c>
      <c r="K58" s="315">
        <f t="shared" si="80"/>
        <v>-3.0459476218363643E-3</v>
      </c>
      <c r="L58" s="316">
        <f t="shared" si="84"/>
        <v>1.0731874915465882</v>
      </c>
    </row>
    <row r="59" spans="1:12">
      <c r="A59" s="26">
        <v>2010</v>
      </c>
      <c r="B59" s="316">
        <f t="shared" si="73"/>
        <v>1.0661947844894817</v>
      </c>
      <c r="C59" s="316">
        <f t="shared" si="74"/>
        <v>1.0856889945860002</v>
      </c>
      <c r="D59" s="316">
        <f t="shared" si="75"/>
        <v>1.0889837358396972</v>
      </c>
      <c r="E59" s="316">
        <f t="shared" si="76"/>
        <v>1.0634354559552182</v>
      </c>
      <c r="F59" s="316">
        <f t="shared" si="77"/>
        <v>0.87071776195106498</v>
      </c>
      <c r="G59" s="315">
        <f t="shared" si="78"/>
        <v>0.58037734772619198</v>
      </c>
      <c r="H59" s="315">
        <f t="shared" si="81"/>
        <v>0.18820930346873735</v>
      </c>
      <c r="I59" s="315">
        <f t="shared" si="82"/>
        <v>1.5646286744845465E-2</v>
      </c>
      <c r="J59" s="315">
        <f t="shared" si="83"/>
        <v>0.20323108352165742</v>
      </c>
      <c r="K59" s="315">
        <f t="shared" si="80"/>
        <v>1.2535978538567746E-2</v>
      </c>
      <c r="L59" s="316">
        <f t="shared" ref="L59:L63" si="85">1/(G59/B59+H59/C59+I59/D59+J59/E59+K59/F59)</f>
        <v>1.0665842692326255</v>
      </c>
    </row>
    <row r="60" spans="1:12">
      <c r="A60" s="26">
        <v>2011</v>
      </c>
      <c r="B60" s="316">
        <f t="shared" si="73"/>
        <v>1.0754326835679495</v>
      </c>
      <c r="C60" s="316">
        <f t="shared" si="74"/>
        <v>1.0818041588602525</v>
      </c>
      <c r="D60" s="316">
        <f t="shared" si="75"/>
        <v>1.0730353929214158</v>
      </c>
      <c r="E60" s="316">
        <f t="shared" si="76"/>
        <v>1.0580061890160215</v>
      </c>
      <c r="F60" s="316">
        <f t="shared" si="77"/>
        <v>1.232566748415159</v>
      </c>
      <c r="G60" s="315">
        <f t="shared" si="78"/>
        <v>0.5835347103538211</v>
      </c>
      <c r="H60" s="315">
        <f t="shared" si="81"/>
        <v>0.18526716118831224</v>
      </c>
      <c r="I60" s="315">
        <f t="shared" si="82"/>
        <v>1.4601865329056137E-2</v>
      </c>
      <c r="J60" s="315">
        <f t="shared" si="83"/>
        <v>0.20451613620063069</v>
      </c>
      <c r="K60" s="315">
        <f t="shared" si="80"/>
        <v>1.2080126928179774E-2</v>
      </c>
      <c r="L60" s="316">
        <f t="shared" si="85"/>
        <v>1.0746052152571639</v>
      </c>
    </row>
    <row r="61" spans="1:12">
      <c r="A61" s="26">
        <v>2012</v>
      </c>
      <c r="B61" s="316">
        <f t="shared" si="73"/>
        <v>1.0828977916827347</v>
      </c>
      <c r="C61" s="316">
        <f t="shared" si="74"/>
        <v>1.0676581598339958</v>
      </c>
      <c r="D61" s="316">
        <f t="shared" si="75"/>
        <v>1.0887193118690639</v>
      </c>
      <c r="E61" s="316">
        <f t="shared" si="76"/>
        <v>1.0973748859949546</v>
      </c>
      <c r="F61" s="316">
        <f t="shared" si="77"/>
        <v>1.5372134360329976</v>
      </c>
      <c r="G61" s="315">
        <f t="shared" si="78"/>
        <v>0.59094459614581529</v>
      </c>
      <c r="H61" s="315">
        <f t="shared" si="81"/>
        <v>0.18281620309978971</v>
      </c>
      <c r="I61" s="315">
        <f t="shared" si="82"/>
        <v>1.493893080655268E-2</v>
      </c>
      <c r="J61" s="315">
        <f t="shared" si="83"/>
        <v>0.20438908061592531</v>
      </c>
      <c r="K61" s="315">
        <f t="shared" si="80"/>
        <v>6.9111893319169981E-3</v>
      </c>
      <c r="L61" s="316">
        <f t="shared" si="85"/>
        <v>1.0852955873663477</v>
      </c>
    </row>
    <row r="62" spans="1:12">
      <c r="A62" s="26">
        <v>2013</v>
      </c>
      <c r="B62" s="316">
        <f t="shared" si="73"/>
        <v>1.0759282334421822</v>
      </c>
      <c r="C62" s="316">
        <f t="shared" si="74"/>
        <v>1.1122085390320575</v>
      </c>
      <c r="D62" s="316">
        <f t="shared" si="75"/>
        <v>1.057364490883242</v>
      </c>
      <c r="E62" s="316">
        <f t="shared" si="76"/>
        <v>1.056234274107982</v>
      </c>
      <c r="F62" s="316">
        <f t="shared" si="77"/>
        <v>1.1511059564244885</v>
      </c>
      <c r="G62" s="315">
        <f t="shared" si="78"/>
        <v>0.58922348975840466</v>
      </c>
      <c r="H62" s="315">
        <f t="shared" si="81"/>
        <v>0.18467451340458932</v>
      </c>
      <c r="I62" s="315">
        <f t="shared" si="82"/>
        <v>1.4044815069726305E-2</v>
      </c>
      <c r="J62" s="315">
        <f t="shared" si="83"/>
        <v>0.20441462428171694</v>
      </c>
      <c r="K62" s="315">
        <f t="shared" si="80"/>
        <v>7.6425574855628359E-3</v>
      </c>
      <c r="L62" s="316">
        <f t="shared" si="85"/>
        <v>1.0785872103497052</v>
      </c>
    </row>
    <row r="63" spans="1:12">
      <c r="A63" s="26">
        <v>2014</v>
      </c>
      <c r="B63" s="316">
        <f t="shared" si="73"/>
        <v>1.0816535643877625</v>
      </c>
      <c r="C63" s="316">
        <f t="shared" si="74"/>
        <v>1.0900168888144841</v>
      </c>
      <c r="D63" s="316">
        <f t="shared" si="75"/>
        <v>1.0715419252454617</v>
      </c>
      <c r="E63" s="316">
        <f t="shared" si="76"/>
        <v>1.0754835894247121</v>
      </c>
      <c r="F63" s="316">
        <f t="shared" si="77"/>
        <v>1.4879341237467119</v>
      </c>
      <c r="G63" s="315">
        <f t="shared" si="78"/>
        <v>0.59927443562954918</v>
      </c>
      <c r="H63" s="315">
        <f t="shared" si="81"/>
        <v>0.18656979440095428</v>
      </c>
      <c r="I63" s="315">
        <f t="shared" si="82"/>
        <v>1.3998878431138555E-2</v>
      </c>
      <c r="J63" s="315">
        <f t="shared" si="83"/>
        <v>0.19357816706251946</v>
      </c>
      <c r="K63" s="315">
        <f t="shared" si="80"/>
        <v>6.5787244758384843E-3</v>
      </c>
      <c r="L63" s="316">
        <f t="shared" si="85"/>
        <v>1.0838050928286409</v>
      </c>
    </row>
    <row r="64" spans="1:12">
      <c r="A64" s="26">
        <v>2015</v>
      </c>
      <c r="B64" s="316">
        <f t="shared" si="73"/>
        <v>1.0889757142437908</v>
      </c>
      <c r="C64" s="316">
        <f t="shared" si="74"/>
        <v>1.0868976592454624</v>
      </c>
      <c r="D64" s="316">
        <f t="shared" si="75"/>
        <v>1.0952613887216536</v>
      </c>
      <c r="E64" s="316">
        <f t="shared" si="76"/>
        <v>1.0820745858477927</v>
      </c>
      <c r="F64" s="316">
        <f t="shared" si="77"/>
        <v>0.89840686707407535</v>
      </c>
      <c r="G64" s="315">
        <f t="shared" si="78"/>
        <v>0.61795736243087929</v>
      </c>
      <c r="H64" s="315">
        <f t="shared" si="81"/>
        <v>0.19551345414697904</v>
      </c>
      <c r="I64" s="315">
        <f t="shared" si="82"/>
        <v>1.4398015608746213E-2</v>
      </c>
      <c r="J64" s="315">
        <f t="shared" si="83"/>
        <v>0.17632461891994519</v>
      </c>
      <c r="K64" s="315">
        <f t="shared" si="80"/>
        <v>-4.1934511065497343E-3</v>
      </c>
      <c r="L64" s="316">
        <f t="shared" ref="L64:L65" si="86">1/(G64/B64+H64/C64+I64/D64+J64/E64+K64/F64)</f>
        <v>1.0884029874075856</v>
      </c>
    </row>
    <row r="65" spans="1:12">
      <c r="A65" s="26">
        <v>2016</v>
      </c>
      <c r="B65" s="316">
        <f t="shared" si="73"/>
        <v>1.0922220373759219</v>
      </c>
      <c r="C65" s="316">
        <f t="shared" si="74"/>
        <v>1.0752071484955541</v>
      </c>
      <c r="D65" s="316">
        <f t="shared" si="75"/>
        <v>1.0920924977587838</v>
      </c>
      <c r="E65" s="316">
        <f t="shared" si="76"/>
        <v>1.0357461734354532</v>
      </c>
      <c r="F65" s="316">
        <f t="shared" si="77"/>
        <v>0.84217535533548027</v>
      </c>
      <c r="G65" s="315">
        <f t="shared" si="78"/>
        <v>0.63085154375907126</v>
      </c>
      <c r="H65" s="315">
        <f t="shared" si="81"/>
        <v>0.20461075440191498</v>
      </c>
      <c r="I65" s="315">
        <f t="shared" si="82"/>
        <v>1.4241534360055801E-2</v>
      </c>
      <c r="J65" s="315">
        <f t="shared" si="83"/>
        <v>0.15586623322402246</v>
      </c>
      <c r="K65" s="315">
        <f t="shared" si="80"/>
        <v>-5.570065745064556E-3</v>
      </c>
      <c r="L65" s="316">
        <f t="shared" si="86"/>
        <v>1.0813172795972217</v>
      </c>
    </row>
    <row r="66" spans="1:12">
      <c r="A66" s="26">
        <v>2017</v>
      </c>
      <c r="B66" s="316">
        <f t="shared" si="73"/>
        <v>1.0334789169059628</v>
      </c>
      <c r="C66" s="316">
        <f t="shared" si="74"/>
        <v>1.0462399415007455</v>
      </c>
      <c r="D66" s="316">
        <f t="shared" si="75"/>
        <v>1.0557622110203373</v>
      </c>
      <c r="E66" s="316">
        <f t="shared" si="76"/>
        <v>1.0109639480335435</v>
      </c>
      <c r="F66" s="316">
        <f t="shared" si="77"/>
        <v>0.30485855286022101</v>
      </c>
      <c r="G66" s="315">
        <f t="shared" si="78"/>
        <v>0.63567395340172539</v>
      </c>
      <c r="H66" s="315">
        <f t="shared" si="81"/>
        <v>0.20307755275090231</v>
      </c>
      <c r="I66" s="315">
        <f t="shared" si="82"/>
        <v>1.3934607510161082E-2</v>
      </c>
      <c r="J66" s="315">
        <f t="shared" si="83"/>
        <v>0.14664305765731209</v>
      </c>
      <c r="K66" s="315">
        <f t="shared" si="80"/>
        <v>6.7082867989909118E-4</v>
      </c>
      <c r="L66" s="316">
        <f t="shared" ref="L66" si="87">1/(G66/B66+H66/C66+I66/D66+J66/E66+K66/F66)</f>
        <v>1.0313151109957879</v>
      </c>
    </row>
    <row r="67" spans="1:12">
      <c r="A67" s="26">
        <v>2018</v>
      </c>
      <c r="B67" s="316">
        <f t="shared" ref="B67" si="88">C22/L22</f>
        <v>1.0400666425433074</v>
      </c>
      <c r="C67" s="316">
        <f t="shared" ref="C67" si="89">D22/M22</f>
        <v>1.0413045525128419</v>
      </c>
      <c r="D67" s="316">
        <f t="shared" ref="D67" si="90">E22/N22</f>
        <v>1.0808299685009408</v>
      </c>
      <c r="E67" s="316">
        <f t="shared" ref="E67" si="91">F22/O22</f>
        <v>1.0480395266319107</v>
      </c>
      <c r="F67" s="316">
        <f t="shared" ref="F67" si="92">G22/P22</f>
        <v>1.0489230522860117E-2</v>
      </c>
      <c r="G67" s="315">
        <f t="shared" ref="G67" si="93">C22/$J22</f>
        <v>0.63405871003169323</v>
      </c>
      <c r="H67" s="315">
        <f t="shared" ref="H67" si="94">D22/$J22</f>
        <v>0.1997374350306505</v>
      </c>
      <c r="I67" s="315">
        <f t="shared" ref="I67" si="95">E22/$J22</f>
        <v>1.4656652369742734E-2</v>
      </c>
      <c r="J67" s="315">
        <f t="shared" ref="J67" si="96">F22/$J22</f>
        <v>0.15156597973298871</v>
      </c>
      <c r="K67" s="315">
        <f t="shared" ref="K67" si="97">G22/$J22</f>
        <v>-1.8777165075218313E-5</v>
      </c>
      <c r="L67" s="316">
        <f t="shared" ref="L67" si="98">1/(G67/B67+H67/C67+I67/D67+J67/E67+K67/F67)</f>
        <v>1.0440196504191159</v>
      </c>
    </row>
  </sheetData>
  <mergeCells count="4">
    <mergeCell ref="J25:J26"/>
    <mergeCell ref="U25:W25"/>
    <mergeCell ref="L25:T25"/>
    <mergeCell ref="K25:K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3"/>
  <sheetViews>
    <sheetView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B73" sqref="B73:T73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5.42578125" style="53" customWidth="1"/>
    <col min="20" max="20" width="15.140625" customWidth="1"/>
  </cols>
  <sheetData>
    <row r="1" spans="1:20" s="1" customFormat="1" ht="56.25" customHeight="1">
      <c r="B1" s="108"/>
      <c r="C1" s="216" t="s">
        <v>110</v>
      </c>
      <c r="D1" s="109" t="s">
        <v>127</v>
      </c>
      <c r="E1" s="109" t="s">
        <v>76</v>
      </c>
      <c r="F1" s="109" t="s">
        <v>75</v>
      </c>
      <c r="G1" s="109" t="s">
        <v>85</v>
      </c>
      <c r="H1" s="109" t="s">
        <v>74</v>
      </c>
      <c r="I1" s="109" t="s">
        <v>77</v>
      </c>
      <c r="J1" s="109" t="s">
        <v>78</v>
      </c>
      <c r="K1" s="109" t="s">
        <v>46</v>
      </c>
      <c r="L1" s="109" t="s">
        <v>47</v>
      </c>
      <c r="M1" s="109" t="s">
        <v>86</v>
      </c>
      <c r="N1" s="109" t="s">
        <v>87</v>
      </c>
      <c r="O1" s="109" t="s">
        <v>73</v>
      </c>
      <c r="P1" s="109" t="s">
        <v>91</v>
      </c>
      <c r="Q1" s="109" t="s">
        <v>88</v>
      </c>
      <c r="R1" s="109" t="s">
        <v>89</v>
      </c>
      <c r="S1" s="109" t="s">
        <v>92</v>
      </c>
      <c r="T1" s="109" t="s">
        <v>109</v>
      </c>
    </row>
    <row r="2" spans="1:20" s="1" customFormat="1">
      <c r="A2" s="153" t="s">
        <v>83</v>
      </c>
      <c r="B2" s="114">
        <v>1947</v>
      </c>
      <c r="C2" s="215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50">
        <v>100</v>
      </c>
      <c r="R2" s="150">
        <v>100</v>
      </c>
      <c r="S2" s="149">
        <f>(R2/Q2)*100</f>
        <v>100</v>
      </c>
    </row>
    <row r="3" spans="1:20">
      <c r="A3" s="113"/>
      <c r="B3" s="115">
        <v>1948</v>
      </c>
      <c r="C3" s="173">
        <f>('Anual_1947-1989 (ref1987)'!AE5)</f>
        <v>1.0591656899769937</v>
      </c>
      <c r="D3" s="143">
        <f>'Anual_1947-1989 (ref1987)'!AO5</f>
        <v>7.1205272727272725E-5</v>
      </c>
      <c r="E3" s="143">
        <f>('Anual_1947-1989 (ref1987)'!AU5)</f>
        <v>8.0564781346138977E-6</v>
      </c>
      <c r="F3" s="143">
        <f>('Anual_1947-1989 (ref1987)'!AV5)</f>
        <v>7.122792874770501E-6</v>
      </c>
      <c r="G3" s="143">
        <f>(D3-E3+F3)</f>
        <v>7.0271587467429322E-5</v>
      </c>
      <c r="H3" s="143">
        <f>('Anual_1947-1989 (ref1987)'!G5/'Anual_1947-1989 (ref1987)'!AF5)</f>
        <v>8.0888384844336146E-6</v>
      </c>
      <c r="I3" s="143">
        <f>('Anual_1947-1989 (ref1987)'!H5/'Anual_1947-1989 (ref1987)'!AF5)</f>
        <v>7.3854612249176482E-6</v>
      </c>
      <c r="J3" s="143">
        <f>(D3-E3+F3+H3-I3)</f>
        <v>7.097496472694529E-5</v>
      </c>
      <c r="K3" s="143">
        <f>(J3-D3)</f>
        <v>-2.3030800032743451E-7</v>
      </c>
      <c r="L3" s="146">
        <f>(K3/D3)</f>
        <v>-3.2344234002101217E-3</v>
      </c>
      <c r="M3" s="146">
        <f>('Anual_1947-1989 (ref1987)'!Z5-1)</f>
        <v>9.6999999999999975E-2</v>
      </c>
      <c r="N3" s="146">
        <f>('Anual_1947-1989 (ref1987)'!BE5-1)</f>
        <v>9.345183752996955E-2</v>
      </c>
      <c r="O3" s="146">
        <f>(N3-M3)</f>
        <v>-3.5481624700304248E-3</v>
      </c>
      <c r="P3" s="46">
        <f>('Anual_1947-1989 (ref1987)'!AI5/'Anual_1947-1989 (ref1987)'!AJ5)</f>
        <v>0.96830823228107543</v>
      </c>
      <c r="Q3" s="138">
        <f>Q2*(M3+1)</f>
        <v>109.7</v>
      </c>
      <c r="R3" s="138">
        <f>R2*(N3+1)</f>
        <v>109.34518375299696</v>
      </c>
      <c r="S3" s="149">
        <f t="shared" ref="S3:S66" si="0">(R3/Q3)*100</f>
        <v>99.676557659978997</v>
      </c>
      <c r="T3" s="146">
        <f>(S3/S2)-1</f>
        <v>-3.2344234002100736E-3</v>
      </c>
    </row>
    <row r="4" spans="1:20">
      <c r="A4" s="113"/>
      <c r="B4" s="115">
        <v>1949</v>
      </c>
      <c r="C4" s="173">
        <f>('Anual_1947-1989 (ref1987)'!AE6)</f>
        <v>1.0829574991784925</v>
      </c>
      <c r="D4" s="143">
        <f>'Anual_1947-1989 (ref1987)'!AO6</f>
        <v>8.1225381818181817E-5</v>
      </c>
      <c r="E4" s="143">
        <f>('Anual_1947-1989 (ref1987)'!AU6)</f>
        <v>7.5011712877493446E-6</v>
      </c>
      <c r="F4" s="143">
        <f>('Anual_1947-1989 (ref1987)'!AV6)</f>
        <v>7.3963569817349533E-6</v>
      </c>
      <c r="G4" s="143">
        <f t="shared" ref="G4:G45" si="1">(D4-E4+F4)</f>
        <v>8.1120567512167423E-5</v>
      </c>
      <c r="H4" s="143">
        <f>('Anual_1947-1989 (ref1987)'!G6/'Anual_1947-1989 (ref1987)'!AF6)</f>
        <v>7.37802731289047E-6</v>
      </c>
      <c r="I4" s="143">
        <f>('Anual_1947-1989 (ref1987)'!H6/'Anual_1947-1989 (ref1987)'!AF6)</f>
        <v>7.2750780945710683E-6</v>
      </c>
      <c r="J4" s="143">
        <f t="shared" ref="J4:J45" si="2">(D4-E4+F4+H4-I4)</f>
        <v>8.1223516730486827E-5</v>
      </c>
      <c r="K4" s="143">
        <f t="shared" ref="K4:K67" si="3">(J4-D4)</f>
        <v>-1.8650876949897078E-9</v>
      </c>
      <c r="L4" s="146">
        <f t="shared" ref="L4:L67" si="4">(K4/D4)</f>
        <v>-2.2961882766702106E-5</v>
      </c>
      <c r="M4" s="146">
        <f>('Anual_1947-1989 (ref1987)'!Z6-1)</f>
        <v>7.6999999999999957E-2</v>
      </c>
      <c r="N4" s="146">
        <f>('Anual_1947-1989 (ref1987)'!BE6-1)</f>
        <v>7.6975270052260125E-2</v>
      </c>
      <c r="O4" s="146">
        <f t="shared" ref="O4:O67" si="5">(N4-M4)</f>
        <v>-2.472994773983217E-5</v>
      </c>
      <c r="P4" s="46">
        <f>('Anual_1947-1989 (ref1987)'!AI6/'Anual_1947-1989 (ref1987)'!AJ6)</f>
        <v>0.99998015282922292</v>
      </c>
      <c r="Q4" s="138">
        <f t="shared" ref="Q4:Q67" si="6">Q3*(M4+1)</f>
        <v>118.1469</v>
      </c>
      <c r="R4" s="138">
        <f t="shared" ref="R4:R67" si="7">R3*(N4+1)</f>
        <v>117.76205880129791</v>
      </c>
      <c r="S4" s="149">
        <f>(R4/Q4)*100</f>
        <v>99.67426889854741</v>
      </c>
      <c r="T4" s="146">
        <f t="shared" ref="T4:T67" si="8">(S4/S3)-1</f>
        <v>-2.296188276684763E-5</v>
      </c>
    </row>
    <row r="5" spans="1:20">
      <c r="A5" s="113"/>
      <c r="B5" s="115">
        <v>1950</v>
      </c>
      <c r="C5" s="173">
        <f>('Anual_1947-1989 (ref1987)'!AE7)</f>
        <v>1.0896104961811375</v>
      </c>
      <c r="D5" s="143">
        <f>'Anual_1947-1989 (ref1987)'!AO7</f>
        <v>9.3945163636363651E-5</v>
      </c>
      <c r="E5" s="143">
        <f>('Anual_1947-1989 (ref1987)'!AU7)</f>
        <v>6.297210828830506E-6</v>
      </c>
      <c r="F5" s="143">
        <f>('Anual_1947-1989 (ref1987)'!AV7)</f>
        <v>8.6369146018803554E-6</v>
      </c>
      <c r="G5" s="143">
        <f t="shared" si="1"/>
        <v>9.6284867409413504E-5</v>
      </c>
      <c r="H5" s="143">
        <f>('Anual_1947-1989 (ref1987)'!G7/'Anual_1947-1989 (ref1987)'!AF7)</f>
        <v>8.4724466473470403E-6</v>
      </c>
      <c r="I5" s="143">
        <f>('Anual_1947-1989 (ref1987)'!H7/'Anual_1947-1989 (ref1987)'!AF7)</f>
        <v>7.0003999325570141E-6</v>
      </c>
      <c r="J5" s="143">
        <f t="shared" si="2"/>
        <v>9.7756914124203542E-5</v>
      </c>
      <c r="K5" s="143">
        <f t="shared" si="3"/>
        <v>3.8117504878398909E-6</v>
      </c>
      <c r="L5" s="146">
        <f t="shared" si="4"/>
        <v>4.0574206699922809E-2</v>
      </c>
      <c r="M5" s="146">
        <f>('Anual_1947-1989 (ref1987)'!Z7-1)</f>
        <v>6.800000000000006E-2</v>
      </c>
      <c r="N5" s="146">
        <f>('Anual_1947-1989 (ref1987)'!BE7-1)</f>
        <v>0.11133325275551753</v>
      </c>
      <c r="O5" s="146">
        <f t="shared" si="5"/>
        <v>4.3333252755517471E-2</v>
      </c>
      <c r="P5" s="46">
        <f>('Anual_1947-1989 (ref1987)'!AI7/'Anual_1947-1989 (ref1987)'!AJ7)</f>
        <v>1.659955259121948</v>
      </c>
      <c r="Q5" s="138">
        <f t="shared" si="6"/>
        <v>126.18088920000001</v>
      </c>
      <c r="R5" s="138">
        <f t="shared" si="7"/>
        <v>130.87289185883293</v>
      </c>
      <c r="S5" s="149">
        <f t="shared" si="0"/>
        <v>103.71847328750074</v>
      </c>
      <c r="T5" s="146">
        <f t="shared" si="8"/>
        <v>4.0574206699922621E-2</v>
      </c>
    </row>
    <row r="6" spans="1:20">
      <c r="A6" s="113"/>
      <c r="B6" s="115">
        <v>1951</v>
      </c>
      <c r="C6" s="173">
        <f>('Anual_1947-1989 (ref1987)'!AE8)</f>
        <v>1.1811976897561238</v>
      </c>
      <c r="D6" s="143">
        <f>'Anual_1947-1989 (ref1987)'!AO8</f>
        <v>1.0737945454545456E-4</v>
      </c>
      <c r="E6" s="143">
        <f>('Anual_1947-1989 (ref1987)'!AU8)</f>
        <v>1.0327683267476597E-5</v>
      </c>
      <c r="F6" s="143">
        <f>('Anual_1947-1989 (ref1987)'!AV8)</f>
        <v>1.0899451140727464E-5</v>
      </c>
      <c r="G6" s="143">
        <f t="shared" si="1"/>
        <v>1.0795122241870543E-4</v>
      </c>
      <c r="H6" s="143">
        <f>('Anual_1947-1989 (ref1987)'!G8/'Anual_1947-1989 (ref1987)'!AF8)</f>
        <v>1.0993702490931572E-5</v>
      </c>
      <c r="I6" s="143">
        <f>('Anual_1947-1989 (ref1987)'!H8/'Anual_1947-1989 (ref1987)'!AF8)</f>
        <v>1.2897089787868979E-5</v>
      </c>
      <c r="J6" s="143">
        <f t="shared" si="2"/>
        <v>1.0604783512176803E-4</v>
      </c>
      <c r="K6" s="143">
        <f t="shared" si="3"/>
        <v>-1.3316194236865286E-6</v>
      </c>
      <c r="L6" s="146">
        <f t="shared" si="4"/>
        <v>-1.2401063400101775E-2</v>
      </c>
      <c r="M6" s="146">
        <f>('Anual_1947-1989 (ref1987)'!Z8-1)</f>
        <v>4.9000000000000155E-2</v>
      </c>
      <c r="N6" s="146">
        <f>('Anual_1947-1989 (ref1987)'!BE8-1)</f>
        <v>3.5991284493293252E-2</v>
      </c>
      <c r="O6" s="146">
        <f t="shared" si="5"/>
        <v>-1.3008715506706903E-2</v>
      </c>
      <c r="P6" s="46">
        <f>('Anual_1947-1989 (ref1987)'!AI8/'Anual_1947-1989 (ref1987)'!AJ8)</f>
        <v>0.89960938022049464</v>
      </c>
      <c r="Q6" s="138">
        <f t="shared" si="6"/>
        <v>132.36375277080003</v>
      </c>
      <c r="R6" s="138">
        <f t="shared" si="7"/>
        <v>135.58317534218418</v>
      </c>
      <c r="S6" s="149">
        <f t="shared" si="0"/>
        <v>102.43225392450066</v>
      </c>
      <c r="T6" s="146">
        <f t="shared" si="8"/>
        <v>-1.2401063400102053E-2</v>
      </c>
    </row>
    <row r="7" spans="1:20">
      <c r="A7" s="113"/>
      <c r="B7" s="115">
        <v>1952</v>
      </c>
      <c r="C7" s="173">
        <f>('Anual_1947-1989 (ref1987)'!AE9)</f>
        <v>1.0960224697965919</v>
      </c>
      <c r="D7" s="143">
        <f>'Anual_1947-1989 (ref1987)'!AO9</f>
        <v>1.3609541818181817E-4</v>
      </c>
      <c r="E7" s="143">
        <f>('Anual_1947-1989 (ref1987)'!AU9)</f>
        <v>1.0652868318122543E-5</v>
      </c>
      <c r="F7" s="143">
        <f>('Anual_1947-1989 (ref1987)'!AV9)</f>
        <v>1.3628822426637283E-5</v>
      </c>
      <c r="G7" s="143">
        <f t="shared" si="1"/>
        <v>1.3907137229033289E-4</v>
      </c>
      <c r="H7" s="143">
        <f>('Anual_1947-1989 (ref1987)'!G9/'Anual_1947-1989 (ref1987)'!AF9)</f>
        <v>8.7275710487507E-6</v>
      </c>
      <c r="I7" s="143">
        <f>('Anual_1947-1989 (ref1987)'!H9/'Anual_1947-1989 (ref1987)'!AF9)</f>
        <v>1.2188504395669081E-5</v>
      </c>
      <c r="J7" s="143">
        <f t="shared" si="2"/>
        <v>1.356104389434145E-4</v>
      </c>
      <c r="K7" s="143">
        <f t="shared" si="3"/>
        <v>-4.8497923840366613E-7</v>
      </c>
      <c r="L7" s="146">
        <f t="shared" si="4"/>
        <v>-3.5635236283689787E-3</v>
      </c>
      <c r="M7" s="146">
        <f>('Anual_1947-1989 (ref1987)'!Z9-1)</f>
        <v>7.2999999999999954E-2</v>
      </c>
      <c r="N7" s="146">
        <f>('Anual_1947-1989 (ref1987)'!BE9-1)</f>
        <v>6.9176339146760357E-2</v>
      </c>
      <c r="O7" s="146">
        <f t="shared" si="5"/>
        <v>-3.8236608532395966E-3</v>
      </c>
      <c r="P7" s="46">
        <f>('Anual_1947-1989 (ref1987)'!AI9/'Anual_1947-1989 (ref1987)'!AJ9)</f>
        <v>0.91608284213356184</v>
      </c>
      <c r="Q7" s="138">
        <f t="shared" si="6"/>
        <v>142.02630672306842</v>
      </c>
      <c r="R7" s="138">
        <f t="shared" si="7"/>
        <v>144.96232306224979</v>
      </c>
      <c r="S7" s="149">
        <f t="shared" si="0"/>
        <v>102.06723416733365</v>
      </c>
      <c r="T7" s="146">
        <f t="shared" si="8"/>
        <v>-3.5635236283685368E-3</v>
      </c>
    </row>
    <row r="8" spans="1:20">
      <c r="A8" s="113"/>
      <c r="B8" s="115">
        <v>1953</v>
      </c>
      <c r="C8" s="173">
        <f>('Anual_1947-1989 (ref1987)'!AE10)</f>
        <v>1.1397519881046683</v>
      </c>
      <c r="D8" s="143">
        <f>'Anual_1947-1989 (ref1987)'!AO10</f>
        <v>1.5617432727272726E-4</v>
      </c>
      <c r="E8" s="143">
        <f>('Anual_1947-1989 (ref1987)'!AU10)</f>
        <v>5.7135391916126479E-6</v>
      </c>
      <c r="F8" s="143">
        <f>('Anual_1947-1989 (ref1987)'!AV10)</f>
        <v>5.010455498486367E-6</v>
      </c>
      <c r="G8" s="143">
        <f t="shared" si="1"/>
        <v>1.5547124357960098E-4</v>
      </c>
      <c r="H8" s="143">
        <f>('Anual_1947-1989 (ref1987)'!G10/'Anual_1947-1989 (ref1987)'!AF10)</f>
        <v>1.0060484545198946E-5</v>
      </c>
      <c r="I8" s="143">
        <f>('Anual_1947-1989 (ref1987)'!H10/'Anual_1947-1989 (ref1987)'!AF10)</f>
        <v>8.5342810073823888E-6</v>
      </c>
      <c r="J8" s="143">
        <f t="shared" si="2"/>
        <v>1.5699744711741753E-4</v>
      </c>
      <c r="K8" s="143">
        <f t="shared" si="3"/>
        <v>8.2311984469027192E-7</v>
      </c>
      <c r="L8" s="146">
        <f t="shared" si="4"/>
        <v>5.270519547382827E-3</v>
      </c>
      <c r="M8" s="146">
        <f>('Anual_1947-1989 (ref1987)'!Z10-1)</f>
        <v>4.6999999999999931E-2</v>
      </c>
      <c r="N8" s="146">
        <f>('Anual_1947-1989 (ref1987)'!BE10-1)</f>
        <v>5.2518233966109662E-2</v>
      </c>
      <c r="O8" s="146">
        <f t="shared" si="5"/>
        <v>5.5182339661097313E-3</v>
      </c>
      <c r="P8" s="46">
        <f>('Anual_1947-1989 (ref1987)'!AI10/'Anual_1947-1989 (ref1987)'!AJ10)</f>
        <v>1.0337700789774855</v>
      </c>
      <c r="Q8" s="138">
        <f t="shared" si="6"/>
        <v>148.70154313905263</v>
      </c>
      <c r="R8" s="138">
        <f t="shared" si="7"/>
        <v>152.5754882611038</v>
      </c>
      <c r="S8" s="149">
        <f t="shared" si="0"/>
        <v>102.60518152015987</v>
      </c>
      <c r="T8" s="146">
        <f t="shared" si="8"/>
        <v>5.2705195473827793E-3</v>
      </c>
    </row>
    <row r="9" spans="1:20">
      <c r="A9" s="113"/>
      <c r="B9" s="115">
        <v>1954</v>
      </c>
      <c r="C9" s="173">
        <f>('Anual_1947-1989 (ref1987)'!AE11)</f>
        <v>1.2719806094970256</v>
      </c>
      <c r="D9" s="143">
        <f>'Anual_1947-1989 (ref1987)'!AO11</f>
        <v>1.9188399999999999E-4</v>
      </c>
      <c r="E9" s="143">
        <f>('Anual_1947-1989 (ref1987)'!AU11)</f>
        <v>9.0586691256885614E-6</v>
      </c>
      <c r="F9" s="143">
        <f>('Anual_1947-1989 (ref1987)'!AV11)</f>
        <v>1.1710114542076111E-5</v>
      </c>
      <c r="G9" s="143">
        <f t="shared" si="1"/>
        <v>1.9453544541638755E-4</v>
      </c>
      <c r="H9" s="143">
        <f>('Anual_1947-1989 (ref1987)'!G11/'Anual_1947-1989 (ref1987)'!AF11)</f>
        <v>1.2904495402949864E-5</v>
      </c>
      <c r="I9" s="143">
        <f>('Anual_1947-1989 (ref1987)'!H11/'Anual_1947-1989 (ref1987)'!AF11)</f>
        <v>1.3192542175337137E-5</v>
      </c>
      <c r="J9" s="143">
        <f t="shared" si="2"/>
        <v>1.9424739864400028E-4</v>
      </c>
      <c r="K9" s="143">
        <f t="shared" si="3"/>
        <v>2.3633986440002878E-6</v>
      </c>
      <c r="L9" s="146">
        <f t="shared" si="4"/>
        <v>1.2316809343146317E-2</v>
      </c>
      <c r="M9" s="146">
        <f>('Anual_1947-1989 (ref1987)'!Z11-1)</f>
        <v>7.8000000000000069E-2</v>
      </c>
      <c r="N9" s="146">
        <f>('Anual_1947-1989 (ref1987)'!BE11-1)</f>
        <v>9.1277520471911844E-2</v>
      </c>
      <c r="O9" s="146">
        <f t="shared" si="5"/>
        <v>1.3277520471911775E-2</v>
      </c>
      <c r="P9" s="46">
        <f>('Anual_1947-1989 (ref1987)'!AI11/'Anual_1947-1989 (ref1987)'!AJ11)</f>
        <v>1.2644721897149052</v>
      </c>
      <c r="Q9" s="138">
        <f t="shared" si="6"/>
        <v>160.30026350389875</v>
      </c>
      <c r="R9" s="138">
        <f t="shared" si="7"/>
        <v>166.50220051436864</v>
      </c>
      <c r="S9" s="149">
        <f t="shared" si="0"/>
        <v>103.8689499785626</v>
      </c>
      <c r="T9" s="146">
        <f t="shared" si="8"/>
        <v>1.2316809343146273E-2</v>
      </c>
    </row>
    <row r="10" spans="1:20">
      <c r="A10" s="113"/>
      <c r="B10" s="115">
        <v>1955</v>
      </c>
      <c r="C10" s="173">
        <f>('Anual_1947-1989 (ref1987)'!AE12)</f>
        <v>1.1156214944261376</v>
      </c>
      <c r="D10" s="143">
        <f>'Anual_1947-1989 (ref1987)'!AO12</f>
        <v>2.6555112727272723E-4</v>
      </c>
      <c r="E10" s="143">
        <f>('Anual_1947-1989 (ref1987)'!AU12)</f>
        <v>2.3753298550352799E-5</v>
      </c>
      <c r="F10" s="143">
        <f>('Anual_1947-1989 (ref1987)'!AV12)</f>
        <v>1.7221372762759082E-5</v>
      </c>
      <c r="G10" s="143">
        <f t="shared" si="1"/>
        <v>2.5901920148513352E-4</v>
      </c>
      <c r="H10" s="143">
        <f>('Anual_1947-1989 (ref1987)'!G12/'Anual_1947-1989 (ref1987)'!AF12)</f>
        <v>1.8965361080031193E-5</v>
      </c>
      <c r="I10" s="143">
        <f>('Anual_1947-1989 (ref1987)'!H12/'Anual_1947-1989 (ref1987)'!AF12)</f>
        <v>1.7010798907532006E-5</v>
      </c>
      <c r="J10" s="143">
        <f t="shared" si="2"/>
        <v>2.6097376365763269E-4</v>
      </c>
      <c r="K10" s="143">
        <f t="shared" si="3"/>
        <v>-4.5773636150945435E-6</v>
      </c>
      <c r="L10" s="146">
        <f t="shared" si="4"/>
        <v>-1.7237221555431333E-2</v>
      </c>
      <c r="M10" s="146">
        <f>('Anual_1947-1989 (ref1987)'!Z12-1)</f>
        <v>8.8000000000000078E-2</v>
      </c>
      <c r="N10" s="146">
        <f>('Anual_1947-1989 (ref1987)'!BE12-1)</f>
        <v>6.9245902947690618E-2</v>
      </c>
      <c r="O10" s="146">
        <f t="shared" si="5"/>
        <v>-1.875409705230946E-2</v>
      </c>
      <c r="P10" s="46">
        <f>('Anual_1947-1989 (ref1987)'!AI12/'Anual_1947-1989 (ref1987)'!AJ12)</f>
        <v>0.80831426823344055</v>
      </c>
      <c r="Q10" s="138">
        <f t="shared" si="6"/>
        <v>174.40668669224186</v>
      </c>
      <c r="R10" s="138">
        <f t="shared" si="7"/>
        <v>178.03179573176354</v>
      </c>
      <c r="S10" s="149">
        <f t="shared" si="0"/>
        <v>102.07853787505208</v>
      </c>
      <c r="T10" s="146">
        <f t="shared" si="8"/>
        <v>-1.7237221555431503E-2</v>
      </c>
    </row>
    <row r="11" spans="1:20">
      <c r="A11" s="113"/>
      <c r="B11" s="115">
        <v>1956</v>
      </c>
      <c r="C11" s="173">
        <f>('Anual_1947-1989 (ref1987)'!AE13)</f>
        <v>1.2273264002334177</v>
      </c>
      <c r="D11" s="143">
        <f>'Anual_1947-1989 (ref1987)'!AO13</f>
        <v>3.0484592727272728E-4</v>
      </c>
      <c r="E11" s="143">
        <f>('Anual_1947-1989 (ref1987)'!AU13)</f>
        <v>2.6444755813681792E-5</v>
      </c>
      <c r="F11" s="143">
        <f>('Anual_1947-1989 (ref1987)'!AV13)</f>
        <v>2.2906239513262665E-5</v>
      </c>
      <c r="G11" s="143">
        <f t="shared" si="1"/>
        <v>3.0130741097230817E-4</v>
      </c>
      <c r="H11" s="143">
        <f>('Anual_1947-1989 (ref1987)'!G13/'Anual_1947-1989 (ref1987)'!AF13)</f>
        <v>2.0797221962367246E-5</v>
      </c>
      <c r="I11" s="143">
        <f>('Anual_1947-1989 (ref1987)'!H13/'Anual_1947-1989 (ref1987)'!AF13)</f>
        <v>1.7868877490654617E-5</v>
      </c>
      <c r="J11" s="143">
        <f t="shared" si="2"/>
        <v>3.0423575544402079E-4</v>
      </c>
      <c r="K11" s="143">
        <f t="shared" si="3"/>
        <v>-6.1017182870649195E-7</v>
      </c>
      <c r="L11" s="146">
        <f t="shared" si="4"/>
        <v>-2.0015744811332447E-3</v>
      </c>
      <c r="M11" s="146">
        <f>('Anual_1947-1989 (ref1987)'!Z13-1)</f>
        <v>2.9000000000000137E-2</v>
      </c>
      <c r="N11" s="146">
        <f>('Anual_1947-1989 (ref1987)'!BE13-1)</f>
        <v>2.6940379858914065E-2</v>
      </c>
      <c r="O11" s="146">
        <f t="shared" si="5"/>
        <v>-2.0596201410860715E-3</v>
      </c>
      <c r="P11" s="46">
        <f>('Anual_1947-1989 (ref1987)'!AI13/'Anual_1947-1989 (ref1987)'!AJ13)</f>
        <v>1.0081433551284047</v>
      </c>
      <c r="Q11" s="138">
        <f t="shared" si="6"/>
        <v>179.4644806063169</v>
      </c>
      <c r="R11" s="138">
        <f t="shared" si="7"/>
        <v>182.82803993574186</v>
      </c>
      <c r="S11" s="149">
        <f t="shared" si="0"/>
        <v>101.87422007857</v>
      </c>
      <c r="T11" s="146">
        <f t="shared" si="8"/>
        <v>-2.0015744811330283E-3</v>
      </c>
    </row>
    <row r="12" spans="1:20">
      <c r="A12" s="113"/>
      <c r="B12" s="115">
        <v>1957</v>
      </c>
      <c r="C12" s="173">
        <f>('Anual_1947-1989 (ref1987)'!AE14)</f>
        <v>1.1271288544716018</v>
      </c>
      <c r="D12" s="143">
        <f>'Anual_1947-1989 (ref1987)'!AO14</f>
        <v>4.0295465454545453E-4</v>
      </c>
      <c r="E12" s="143">
        <f>('Anual_1947-1989 (ref1987)'!AU14)</f>
        <v>2.4125201851836044E-5</v>
      </c>
      <c r="F12" s="143">
        <f>('Anual_1947-1989 (ref1987)'!AV14)</f>
        <v>2.6235901638324446E-5</v>
      </c>
      <c r="G12" s="143">
        <f t="shared" si="1"/>
        <v>4.0506535433194294E-4</v>
      </c>
      <c r="H12" s="143">
        <f>('Anual_1947-1989 (ref1987)'!G14/'Anual_1947-1989 (ref1987)'!AF14)</f>
        <v>2.2495055484172104E-5</v>
      </c>
      <c r="I12" s="143">
        <f>('Anual_1947-1989 (ref1987)'!H14/'Anual_1947-1989 (ref1987)'!AF14)</f>
        <v>2.4854450671448774E-5</v>
      </c>
      <c r="J12" s="143">
        <f t="shared" si="2"/>
        <v>4.0270595914466625E-4</v>
      </c>
      <c r="K12" s="143">
        <f t="shared" si="3"/>
        <v>-2.486954007882786E-7</v>
      </c>
      <c r="L12" s="146">
        <f t="shared" si="4"/>
        <v>-6.1717962054270048E-4</v>
      </c>
      <c r="M12" s="146">
        <f>('Anual_1947-1989 (ref1987)'!Z14-1)</f>
        <v>7.6999999999999957E-2</v>
      </c>
      <c r="N12" s="146">
        <f>('Anual_1947-1989 (ref1987)'!BE14-1)</f>
        <v>7.6335297548675296E-2</v>
      </c>
      <c r="O12" s="146">
        <f t="shared" si="5"/>
        <v>-6.6470245132466133E-4</v>
      </c>
      <c r="P12" s="46">
        <f>('Anual_1947-1989 (ref1987)'!AI14/'Anual_1947-1989 (ref1987)'!AJ14)</f>
        <v>0.98425569901594823</v>
      </c>
      <c r="Q12" s="138">
        <f t="shared" si="6"/>
        <v>193.28324561300329</v>
      </c>
      <c r="R12" s="138">
        <f t="shared" si="7"/>
        <v>196.78427276447781</v>
      </c>
      <c r="S12" s="149">
        <f t="shared" si="0"/>
        <v>101.81134538607881</v>
      </c>
      <c r="T12" s="146">
        <f t="shared" si="8"/>
        <v>-6.1717962054286257E-4</v>
      </c>
    </row>
    <row r="13" spans="1:20">
      <c r="A13" s="113"/>
      <c r="B13" s="115">
        <v>1958</v>
      </c>
      <c r="C13" s="173">
        <f>('Anual_1947-1989 (ref1987)'!AE15)</f>
        <v>1.1236425963875791</v>
      </c>
      <c r="D13" s="143">
        <f>'Anual_1947-1989 (ref1987)'!AO15</f>
        <v>5.0323345454545462E-4</v>
      </c>
      <c r="E13" s="143">
        <f>('Anual_1947-1989 (ref1987)'!AU15)</f>
        <v>1.993214306342232E-5</v>
      </c>
      <c r="F13" s="143">
        <f>('Anual_1947-1989 (ref1987)'!AV15)</f>
        <v>2.0459003057511352E-5</v>
      </c>
      <c r="G13" s="143">
        <f t="shared" si="1"/>
        <v>5.0376031453954362E-4</v>
      </c>
      <c r="H13" s="143">
        <f>('Anual_1947-1989 (ref1987)'!G15/'Anual_1947-1989 (ref1987)'!AF15)</f>
        <v>2.7390345152166986E-5</v>
      </c>
      <c r="I13" s="143">
        <f>('Anual_1947-1989 (ref1987)'!H15/'Anual_1947-1989 (ref1987)'!AF15)</f>
        <v>2.9144558268654084E-5</v>
      </c>
      <c r="J13" s="143">
        <f t="shared" si="2"/>
        <v>5.0200610142305652E-4</v>
      </c>
      <c r="K13" s="143">
        <f t="shared" si="3"/>
        <v>-1.2273531223980965E-6</v>
      </c>
      <c r="L13" s="146">
        <f t="shared" si="4"/>
        <v>-2.4389338811083268E-3</v>
      </c>
      <c r="M13" s="146">
        <f>('Anual_1947-1989 (ref1987)'!Z15-1)</f>
        <v>0.1080000000000001</v>
      </c>
      <c r="N13" s="146">
        <f>('Anual_1947-1989 (ref1987)'!BE15-1)</f>
        <v>0.10529766125973206</v>
      </c>
      <c r="O13" s="146">
        <f t="shared" si="5"/>
        <v>-2.7023387402680399E-3</v>
      </c>
      <c r="P13" s="46">
        <f>('Anual_1947-1989 (ref1987)'!AI15/'Anual_1947-1989 (ref1987)'!AJ15)</f>
        <v>0.96465162275918792</v>
      </c>
      <c r="Q13" s="138">
        <f t="shared" si="6"/>
        <v>214.15783613920766</v>
      </c>
      <c r="R13" s="138">
        <f t="shared" si="7"/>
        <v>217.50519645927452</v>
      </c>
      <c r="S13" s="149">
        <f t="shared" si="0"/>
        <v>101.56303424633548</v>
      </c>
      <c r="T13" s="146">
        <f t="shared" si="8"/>
        <v>-2.4389338811083849E-3</v>
      </c>
    </row>
    <row r="14" spans="1:20">
      <c r="A14" s="113"/>
      <c r="B14" s="115">
        <v>1959</v>
      </c>
      <c r="C14" s="173">
        <f>('Anual_1947-1989 (ref1987)'!AE16)</f>
        <v>1.3585648270166746</v>
      </c>
      <c r="D14" s="143">
        <f>'Anual_1947-1989 (ref1987)'!AO16</f>
        <v>6.2086909090909082E-4</v>
      </c>
      <c r="E14" s="143">
        <f>('Anual_1947-1989 (ref1987)'!AU16)</f>
        <v>4.8061025146199894E-5</v>
      </c>
      <c r="F14" s="143">
        <f>('Anual_1947-1989 (ref1987)'!AV16)</f>
        <v>5.1326623021297417E-5</v>
      </c>
      <c r="G14" s="143">
        <f t="shared" si="1"/>
        <v>6.2413468878418836E-4</v>
      </c>
      <c r="H14" s="143">
        <f>('Anual_1947-1989 (ref1987)'!G16/'Anual_1947-1989 (ref1987)'!AF16)</f>
        <v>3.3001858974446325E-5</v>
      </c>
      <c r="I14" s="143">
        <f>('Anual_1947-1989 (ref1987)'!H16/'Anual_1947-1989 (ref1987)'!AF16)</f>
        <v>3.6517274386941692E-5</v>
      </c>
      <c r="J14" s="143">
        <f t="shared" si="2"/>
        <v>6.20619273371693E-4</v>
      </c>
      <c r="K14" s="143">
        <f t="shared" si="3"/>
        <v>-2.4981753739782269E-7</v>
      </c>
      <c r="L14" s="146">
        <f t="shared" si="4"/>
        <v>-4.0236748946872856E-4</v>
      </c>
      <c r="M14" s="146">
        <f>('Anual_1947-1989 (ref1987)'!Z16-1)</f>
        <v>9.8000000000000087E-2</v>
      </c>
      <c r="N14" s="146">
        <f>('Anual_1947-1989 (ref1987)'!BE16-1)</f>
        <v>9.7558200496563163E-2</v>
      </c>
      <c r="O14" s="146">
        <f t="shared" si="5"/>
        <v>-4.4179950343692376E-4</v>
      </c>
      <c r="P14" s="46">
        <f>('Anual_1947-1989 (ref1987)'!AI16/'Anual_1947-1989 (ref1987)'!AJ16)</f>
        <v>0.96513865612524019</v>
      </c>
      <c r="Q14" s="138">
        <f t="shared" si="6"/>
        <v>235.14530408085002</v>
      </c>
      <c r="R14" s="138">
        <f t="shared" si="7"/>
        <v>238.72461202449279</v>
      </c>
      <c r="S14" s="149">
        <f t="shared" si="0"/>
        <v>101.52216858322294</v>
      </c>
      <c r="T14" s="146">
        <f t="shared" si="8"/>
        <v>-4.0236748946886891E-4</v>
      </c>
    </row>
    <row r="15" spans="1:20">
      <c r="A15" s="113"/>
      <c r="B15" s="115">
        <v>1960</v>
      </c>
      <c r="C15" s="173">
        <f>('Anual_1947-1989 (ref1987)'!AE17)</f>
        <v>1.2541562199622769</v>
      </c>
      <c r="D15" s="143">
        <f>'Anual_1947-1989 (ref1987)'!AO17</f>
        <v>9.227790545454544E-4</v>
      </c>
      <c r="E15" s="143">
        <f>('Anual_1947-1989 (ref1987)'!AU17)</f>
        <v>4.9152283034483762E-5</v>
      </c>
      <c r="F15" s="143">
        <f>('Anual_1947-1989 (ref1987)'!AV17)</f>
        <v>5.5539978748071615E-5</v>
      </c>
      <c r="G15" s="143">
        <f t="shared" si="1"/>
        <v>9.2916675025904222E-4</v>
      </c>
      <c r="H15" s="143">
        <f>('Anual_1947-1989 (ref1987)'!G17/'Anual_1947-1989 (ref1987)'!AF17)</f>
        <v>4.9725210365983208E-5</v>
      </c>
      <c r="I15" s="143">
        <f>('Anual_1947-1989 (ref1987)'!H17/'Anual_1947-1989 (ref1987)'!AF17)</f>
        <v>5.9799485118217252E-5</v>
      </c>
      <c r="J15" s="143">
        <f t="shared" si="2"/>
        <v>9.1909247550680823E-4</v>
      </c>
      <c r="K15" s="143">
        <f t="shared" si="3"/>
        <v>-3.686579038646165E-6</v>
      </c>
      <c r="L15" s="146">
        <f t="shared" si="4"/>
        <v>-3.9950831355422475E-3</v>
      </c>
      <c r="M15" s="146">
        <f>('Anual_1947-1989 (ref1987)'!Z17-1)</f>
        <v>9.4000000000000083E-2</v>
      </c>
      <c r="N15" s="146">
        <f>('Anual_1947-1989 (ref1987)'!BE17-1)</f>
        <v>8.9629379049716684E-2</v>
      </c>
      <c r="O15" s="146">
        <f t="shared" si="5"/>
        <v>-4.3706209502833993E-3</v>
      </c>
      <c r="P15" s="46">
        <f>('Anual_1947-1989 (ref1987)'!AI17/'Anual_1947-1989 (ref1987)'!AJ17)</f>
        <v>0.93959608566921515</v>
      </c>
      <c r="Q15" s="138">
        <f t="shared" si="6"/>
        <v>257.24896266444995</v>
      </c>
      <c r="R15" s="138">
        <f t="shared" si="7"/>
        <v>260.12135076413261</v>
      </c>
      <c r="S15" s="149">
        <f t="shared" si="0"/>
        <v>101.11657907963243</v>
      </c>
      <c r="T15" s="146">
        <f t="shared" si="8"/>
        <v>-3.995083135542199E-3</v>
      </c>
    </row>
    <row r="16" spans="1:20">
      <c r="A16" s="113"/>
      <c r="B16" s="115">
        <v>1961</v>
      </c>
      <c r="C16" s="173">
        <f>('Anual_1947-1989 (ref1987)'!AE18)</f>
        <v>1.3461780382950159</v>
      </c>
      <c r="D16" s="143">
        <f>'Anual_1947-1989 (ref1987)'!AO18</f>
        <v>1.2568376727272723E-3</v>
      </c>
      <c r="E16" s="143">
        <f>('Anual_1947-1989 (ref1987)'!AU18)</f>
        <v>6.5136084784024915E-5</v>
      </c>
      <c r="F16" s="143">
        <f>('Anual_1947-1989 (ref1987)'!AV18)</f>
        <v>6.9372792817463087E-5</v>
      </c>
      <c r="G16" s="143">
        <f t="shared" si="1"/>
        <v>1.2610743807607103E-3</v>
      </c>
      <c r="H16" s="143">
        <f>('Anual_1947-1989 (ref1987)'!G18/'Anual_1947-1989 (ref1987)'!AF18)</f>
        <v>6.8484110816768648E-5</v>
      </c>
      <c r="I16" s="143">
        <f>('Anual_1947-1989 (ref1987)'!H18/'Anual_1947-1989 (ref1987)'!AF18)</f>
        <v>7.3183502694032079E-5</v>
      </c>
      <c r="J16" s="143">
        <f t="shared" si="2"/>
        <v>1.2563749888834469E-3</v>
      </c>
      <c r="K16" s="143">
        <f t="shared" si="3"/>
        <v>-4.6268384382543506E-7</v>
      </c>
      <c r="L16" s="146">
        <f t="shared" si="4"/>
        <v>-3.6813333484938849E-4</v>
      </c>
      <c r="M16" s="146">
        <f>('Anual_1947-1989 (ref1987)'!Z18-1)</f>
        <v>8.5999999999999854E-2</v>
      </c>
      <c r="N16" s="146">
        <f>('Anual_1947-1989 (ref1987)'!BE18-1)</f>
        <v>8.5600207198353484E-2</v>
      </c>
      <c r="O16" s="146">
        <f t="shared" si="5"/>
        <v>-3.9979280164637032E-4</v>
      </c>
      <c r="P16" s="46">
        <f>('Anual_1947-1989 (ref1987)'!AI18/'Anual_1947-1989 (ref1987)'!AJ18)</f>
        <v>0.99665341220833414</v>
      </c>
      <c r="Q16" s="138">
        <f t="shared" si="6"/>
        <v>279.37237345359262</v>
      </c>
      <c r="R16" s="138">
        <f t="shared" si="7"/>
        <v>282.38779228625793</v>
      </c>
      <c r="S16" s="149">
        <f t="shared" si="0"/>
        <v>101.07935469616727</v>
      </c>
      <c r="T16" s="146">
        <f t="shared" si="8"/>
        <v>-3.681333348495297E-4</v>
      </c>
    </row>
    <row r="17" spans="1:20">
      <c r="A17" s="113"/>
      <c r="B17" s="115">
        <v>1962</v>
      </c>
      <c r="C17" s="173">
        <f>('Anual_1947-1989 (ref1987)'!AE19)</f>
        <v>1.5024945740675268</v>
      </c>
      <c r="D17" s="143">
        <f>'Anual_1947-1989 (ref1987)'!AO19</f>
        <v>1.8035944727272726E-3</v>
      </c>
      <c r="E17" s="143">
        <f>('Anual_1947-1989 (ref1987)'!AU19)</f>
        <v>1.3600792614607352E-4</v>
      </c>
      <c r="F17" s="143">
        <f>('Anual_1947-1989 (ref1987)'!AV19)</f>
        <v>1.5317538988386428E-4</v>
      </c>
      <c r="G17" s="143">
        <f t="shared" si="1"/>
        <v>1.8207619364650634E-3</v>
      </c>
      <c r="H17" s="143">
        <f>('Anual_1947-1989 (ref1987)'!G19/'Anual_1947-1989 (ref1987)'!AF19)</f>
        <v>1.1634330618824763E-4</v>
      </c>
      <c r="I17" s="143">
        <f>('Anual_1947-1989 (ref1987)'!H19/'Anual_1947-1989 (ref1987)'!AF19)</f>
        <v>1.4013227794108229E-4</v>
      </c>
      <c r="J17" s="143">
        <f t="shared" si="2"/>
        <v>1.7969729647122287E-3</v>
      </c>
      <c r="K17" s="143">
        <f t="shared" si="3"/>
        <v>-6.6215080150439348E-6</v>
      </c>
      <c r="L17" s="146">
        <f t="shared" si="4"/>
        <v>-3.6712842688142316E-3</v>
      </c>
      <c r="M17" s="146">
        <f>('Anual_1947-1989 (ref1987)'!Z19-1)</f>
        <v>6.5999999999999837E-2</v>
      </c>
      <c r="N17" s="146">
        <f>('Anual_1947-1989 (ref1987)'!BE19-1)</f>
        <v>6.2086410969443895E-2</v>
      </c>
      <c r="O17" s="146">
        <f t="shared" si="5"/>
        <v>-3.9135890305559418E-3</v>
      </c>
      <c r="P17" s="46">
        <f>('Anual_1947-1989 (ref1987)'!AI19/'Anual_1947-1989 (ref1987)'!AJ19)</f>
        <v>0.93503527500935923</v>
      </c>
      <c r="Q17" s="138">
        <f t="shared" si="6"/>
        <v>297.81095010152967</v>
      </c>
      <c r="R17" s="138">
        <f t="shared" si="7"/>
        <v>299.92023681089648</v>
      </c>
      <c r="S17" s="149">
        <f t="shared" si="0"/>
        <v>100.70826365136934</v>
      </c>
      <c r="T17" s="146">
        <f t="shared" si="8"/>
        <v>-3.6712842688142455E-3</v>
      </c>
    </row>
    <row r="18" spans="1:20">
      <c r="A18" s="113"/>
      <c r="B18" s="115">
        <v>1963</v>
      </c>
      <c r="C18" s="173">
        <f>('Anual_1947-1989 (ref1987)'!AE20)</f>
        <v>1.784174318571542</v>
      </c>
      <c r="D18" s="143">
        <f>'Anual_1947-1989 (ref1987)'!AO20</f>
        <v>2.7261502545454551E-3</v>
      </c>
      <c r="E18" s="143">
        <f>('Anual_1947-1989 (ref1987)'!AU20)</f>
        <v>2.7881794664779834E-4</v>
      </c>
      <c r="F18" s="143">
        <f>('Anual_1947-1989 (ref1987)'!AV20)</f>
        <v>2.8791756465754734E-4</v>
      </c>
      <c r="G18" s="143">
        <f t="shared" si="1"/>
        <v>2.7352498725552042E-3</v>
      </c>
      <c r="H18" s="143">
        <f>('Anual_1947-1989 (ref1987)'!G20/'Anual_1947-1989 (ref1987)'!AF20)</f>
        <v>2.3283028414503541E-4</v>
      </c>
      <c r="I18" s="143">
        <f>('Anual_1947-1989 (ref1987)'!H20/'Anual_1947-1989 (ref1987)'!AF20)</f>
        <v>2.4297872859795403E-4</v>
      </c>
      <c r="J18" s="143">
        <f t="shared" si="2"/>
        <v>2.7251014281022856E-3</v>
      </c>
      <c r="K18" s="143">
        <f t="shared" si="3"/>
        <v>-1.0488264431695628E-6</v>
      </c>
      <c r="L18" s="146">
        <f t="shared" si="4"/>
        <v>-3.8472803963053717E-4</v>
      </c>
      <c r="M18" s="146">
        <f>('Anual_1947-1989 (ref1987)'!Z20-1)</f>
        <v>6.0000000000000053E-3</v>
      </c>
      <c r="N18" s="146">
        <f>('Anual_1947-1989 (ref1987)'!BE20-1)</f>
        <v>5.6129635921318144E-3</v>
      </c>
      <c r="O18" s="146">
        <f t="shared" si="5"/>
        <v>-3.8703640786819093E-4</v>
      </c>
      <c r="P18" s="46">
        <f>('Anual_1947-1989 (ref1987)'!AI20/'Anual_1947-1989 (ref1987)'!AJ20)</f>
        <v>0.98950649358426146</v>
      </c>
      <c r="Q18" s="138">
        <f t="shared" si="6"/>
        <v>299.59781580213883</v>
      </c>
      <c r="R18" s="138">
        <f t="shared" si="7"/>
        <v>301.60367818065959</v>
      </c>
      <c r="S18" s="149">
        <f t="shared" si="0"/>
        <v>100.66951835852016</v>
      </c>
      <c r="T18" s="146">
        <f t="shared" si="8"/>
        <v>-3.8472803963041091E-4</v>
      </c>
    </row>
    <row r="19" spans="1:20">
      <c r="A19" s="113"/>
      <c r="B19" s="115">
        <v>1964</v>
      </c>
      <c r="C19" s="173">
        <f>('Anual_1947-1989 (ref1987)'!AE21)</f>
        <v>1.8953366602805268</v>
      </c>
      <c r="D19" s="143">
        <f>'Anual_1947-1989 (ref1987)'!AO21</f>
        <v>5.0293007999999998E-3</v>
      </c>
      <c r="E19" s="143">
        <f>('Anual_1947-1989 (ref1987)'!AU21)</f>
        <v>2.4099569301023937E-4</v>
      </c>
      <c r="F19" s="143">
        <f>('Anual_1947-1989 (ref1987)'!AV21)</f>
        <v>2.547052435219721E-4</v>
      </c>
      <c r="G19" s="143">
        <f t="shared" si="1"/>
        <v>5.0430103505117322E-3</v>
      </c>
      <c r="H19" s="143">
        <f>('Anual_1947-1989 (ref1987)'!G21/'Anual_1947-1989 (ref1987)'!AF21)</f>
        <v>3.3308662238281679E-4</v>
      </c>
      <c r="I19" s="143">
        <f>('Anual_1947-1989 (ref1987)'!H21/'Anual_1947-1989 (ref1987)'!AF21)</f>
        <v>2.8703409832392054E-4</v>
      </c>
      <c r="J19" s="143">
        <f t="shared" si="2"/>
        <v>5.0890628745706287E-3</v>
      </c>
      <c r="K19" s="143">
        <f t="shared" si="3"/>
        <v>5.9762074570628848E-5</v>
      </c>
      <c r="L19" s="146">
        <f t="shared" si="4"/>
        <v>1.1882779922534928E-2</v>
      </c>
      <c r="M19" s="146">
        <f>('Anual_1947-1989 (ref1987)'!Z21-1)</f>
        <v>3.400000000000003E-2</v>
      </c>
      <c r="N19" s="146">
        <f>('Anual_1947-1989 (ref1987)'!BE21-1)</f>
        <v>4.6286794439901024E-2</v>
      </c>
      <c r="O19" s="146">
        <f t="shared" si="5"/>
        <v>1.2286794439900994E-2</v>
      </c>
      <c r="P19" s="46">
        <f>('Anual_1947-1989 (ref1987)'!AI21/'Anual_1947-1989 (ref1987)'!AJ21)</f>
        <v>1.2264569350783991</v>
      </c>
      <c r="Q19" s="138">
        <f t="shared" si="6"/>
        <v>309.78414153941156</v>
      </c>
      <c r="R19" s="138">
        <f t="shared" si="7"/>
        <v>315.56394563492586</v>
      </c>
      <c r="S19" s="149">
        <f t="shared" si="0"/>
        <v>101.86575209008204</v>
      </c>
      <c r="T19" s="146">
        <f t="shared" si="8"/>
        <v>1.1882779922534725E-2</v>
      </c>
    </row>
    <row r="20" spans="1:20">
      <c r="A20" s="113"/>
      <c r="B20" s="115">
        <v>1965</v>
      </c>
      <c r="C20" s="173">
        <f>('Anual_1947-1989 (ref1987)'!AE22)</f>
        <v>1.589331849688711</v>
      </c>
      <c r="D20" s="143">
        <f>'Anual_1947-1989 (ref1987)'!AO22</f>
        <v>9.7609914181818191E-3</v>
      </c>
      <c r="E20" s="143">
        <f>('Anual_1947-1989 (ref1987)'!AU22)</f>
        <v>7.5082784694327086E-4</v>
      </c>
      <c r="F20" s="143">
        <f>('Anual_1947-1989 (ref1987)'!AV22)</f>
        <v>5.3883927888844071E-4</v>
      </c>
      <c r="G20" s="143">
        <f t="shared" si="1"/>
        <v>9.5490028501269888E-3</v>
      </c>
      <c r="H20" s="143">
        <f>('Anual_1947-1989 (ref1987)'!G22/'Anual_1947-1989 (ref1987)'!AF22)</f>
        <v>8.1184386981338194E-4</v>
      </c>
      <c r="I20" s="143">
        <f>('Anual_1947-1989 (ref1987)'!H22/'Anual_1947-1989 (ref1987)'!AF22)</f>
        <v>5.765297060570107E-4</v>
      </c>
      <c r="J20" s="143">
        <f t="shared" si="2"/>
        <v>9.7843170138833604E-3</v>
      </c>
      <c r="K20" s="143">
        <f t="shared" si="3"/>
        <v>2.3325595701541302E-5</v>
      </c>
      <c r="L20" s="146">
        <f t="shared" si="4"/>
        <v>2.3896748498408332E-3</v>
      </c>
      <c r="M20" s="146">
        <f>('Anual_1947-1989 (ref1987)'!Z22-1)</f>
        <v>2.4000000000000021E-2</v>
      </c>
      <c r="N20" s="146">
        <f>('Anual_1947-1989 (ref1987)'!BE22-1)</f>
        <v>2.6447027046237137E-2</v>
      </c>
      <c r="O20" s="146">
        <f t="shared" si="5"/>
        <v>2.4470270462371158E-3</v>
      </c>
      <c r="P20" s="46">
        <f>('Anual_1947-1989 (ref1987)'!AI22/'Anual_1947-1989 (ref1987)'!AJ22)</f>
        <v>1.0105776775259325</v>
      </c>
      <c r="Q20" s="138">
        <f t="shared" si="6"/>
        <v>317.21896093635746</v>
      </c>
      <c r="R20" s="138">
        <f t="shared" si="7"/>
        <v>323.90967383995007</v>
      </c>
      <c r="S20" s="149">
        <f t="shared" si="0"/>
        <v>102.10917811591185</v>
      </c>
      <c r="T20" s="146">
        <f t="shared" si="8"/>
        <v>2.3896748498408726E-3</v>
      </c>
    </row>
    <row r="21" spans="1:20">
      <c r="A21" s="113"/>
      <c r="B21" s="115">
        <v>1966</v>
      </c>
      <c r="C21" s="173">
        <f>('Anual_1947-1989 (ref1987)'!AE23)</f>
        <v>1.3793609777287761</v>
      </c>
      <c r="D21" s="143">
        <f>'Anual_1947-1989 (ref1987)'!AO23</f>
        <v>1.6552855999999998E-2</v>
      </c>
      <c r="E21" s="143">
        <f>('Anual_1947-1989 (ref1987)'!AU23)</f>
        <v>1.3179993796728416E-3</v>
      </c>
      <c r="F21" s="143">
        <f>('Anual_1947-1989 (ref1987)'!AV23)</f>
        <v>1.078556094702067E-3</v>
      </c>
      <c r="G21" s="143">
        <f t="shared" si="1"/>
        <v>1.6313412715029223E-2</v>
      </c>
      <c r="H21" s="143">
        <f>('Anual_1947-1989 (ref1987)'!G23/'Anual_1947-1989 (ref1987)'!AF23)</f>
        <v>1.0493565141762586E-3</v>
      </c>
      <c r="I21" s="143">
        <f>('Anual_1947-1989 (ref1987)'!H23/'Anual_1947-1989 (ref1987)'!AF23)</f>
        <v>9.3376864760392781E-4</v>
      </c>
      <c r="J21" s="143">
        <f t="shared" si="2"/>
        <v>1.6429000581601554E-2</v>
      </c>
      <c r="K21" s="143">
        <f t="shared" si="3"/>
        <v>-1.2385541839844347E-4</v>
      </c>
      <c r="L21" s="146">
        <f t="shared" si="4"/>
        <v>-7.4824198554281802E-3</v>
      </c>
      <c r="M21" s="146">
        <f>('Anual_1947-1989 (ref1987)'!Z23-1)</f>
        <v>6.6999999999999948E-2</v>
      </c>
      <c r="N21" s="146">
        <f>('Anual_1947-1989 (ref1987)'!BE23-1)</f>
        <v>5.9016258014257916E-2</v>
      </c>
      <c r="O21" s="146">
        <f t="shared" si="5"/>
        <v>-7.9837419857420322E-3</v>
      </c>
      <c r="P21" s="46">
        <f>('Anual_1947-1989 (ref1987)'!AI23/'Anual_1947-1989 (ref1987)'!AJ23)</f>
        <v>0.9196261378676015</v>
      </c>
      <c r="Q21" s="138">
        <f t="shared" si="6"/>
        <v>338.47263131909341</v>
      </c>
      <c r="R21" s="138">
        <f t="shared" si="7"/>
        <v>343.0256107246027</v>
      </c>
      <c r="S21" s="149">
        <f t="shared" si="0"/>
        <v>101.34515437415588</v>
      </c>
      <c r="T21" s="146">
        <f t="shared" si="8"/>
        <v>-7.4824198554283017E-3</v>
      </c>
    </row>
    <row r="22" spans="1:20">
      <c r="A22" s="113"/>
      <c r="B22" s="115">
        <v>1967</v>
      </c>
      <c r="C22" s="173">
        <f>('Anual_1947-1989 (ref1987)'!AE24)</f>
        <v>1.2652894168994049</v>
      </c>
      <c r="D22" s="143">
        <f>'Anual_1947-1989 (ref1987)'!AO24</f>
        <v>2.379132290909091E-2</v>
      </c>
      <c r="E22" s="143">
        <f>('Anual_1947-1989 (ref1987)'!AU24)</f>
        <v>1.4362616202389226E-3</v>
      </c>
      <c r="F22" s="143">
        <f>('Anual_1947-1989 (ref1987)'!AV24)</f>
        <v>1.4161669899885828E-3</v>
      </c>
      <c r="G22" s="143">
        <f t="shared" si="1"/>
        <v>2.3771228278840571E-2</v>
      </c>
      <c r="H22" s="143">
        <f>('Anual_1947-1989 (ref1987)'!G24/'Anual_1947-1989 (ref1987)'!AF24)</f>
        <v>1.384053155624758E-3</v>
      </c>
      <c r="I22" s="143">
        <f>('Anual_1947-1989 (ref1987)'!H24/'Anual_1947-1989 (ref1987)'!AF24)</f>
        <v>1.3973742801754968E-3</v>
      </c>
      <c r="J22" s="143">
        <f t="shared" si="2"/>
        <v>2.3757907154289833E-2</v>
      </c>
      <c r="K22" s="143">
        <f t="shared" si="3"/>
        <v>-3.3415754801077724E-5</v>
      </c>
      <c r="L22" s="146">
        <f t="shared" si="4"/>
        <v>-1.4045353816079399E-3</v>
      </c>
      <c r="M22" s="146">
        <f>('Anual_1947-1989 (ref1987)'!Z24-1)</f>
        <v>4.2000000000000037E-2</v>
      </c>
      <c r="N22" s="146">
        <f>('Anual_1947-1989 (ref1987)'!BE24-1)</f>
        <v>4.0536474132364608E-2</v>
      </c>
      <c r="O22" s="146">
        <f t="shared" si="5"/>
        <v>-1.463525867635429E-3</v>
      </c>
      <c r="P22" s="46">
        <f>('Anual_1947-1989 (ref1987)'!AI24/'Anual_1947-1989 (ref1987)'!AJ24)</f>
        <v>0.97660948072943365</v>
      </c>
      <c r="Q22" s="138">
        <f t="shared" si="6"/>
        <v>352.68848183449535</v>
      </c>
      <c r="R22" s="138">
        <f t="shared" si="7"/>
        <v>356.93065952047914</v>
      </c>
      <c r="S22" s="149">
        <f t="shared" si="0"/>
        <v>101.20281151908286</v>
      </c>
      <c r="T22" s="146">
        <f t="shared" si="8"/>
        <v>-1.4045353816080075E-3</v>
      </c>
    </row>
    <row r="23" spans="1:20">
      <c r="A23" s="113"/>
      <c r="B23" s="115">
        <v>1968</v>
      </c>
      <c r="C23" s="173">
        <f>('Anual_1947-1989 (ref1987)'!AE25)</f>
        <v>1.2670671651103012</v>
      </c>
      <c r="D23" s="143">
        <f>'Anual_1947-1989 (ref1987)'!AO25</f>
        <v>3.3052994181818181E-2</v>
      </c>
      <c r="E23" s="143">
        <f>('Anual_1947-1989 (ref1987)'!AU25)</f>
        <v>1.9783996552356145E-3</v>
      </c>
      <c r="F23" s="143">
        <f>('Anual_1947-1989 (ref1987)'!AV25)</f>
        <v>2.1203641430319361E-3</v>
      </c>
      <c r="G23" s="143">
        <f t="shared" si="1"/>
        <v>3.3194958669614499E-2</v>
      </c>
      <c r="H23" s="143">
        <f>('Anual_1947-1989 (ref1987)'!G25/'Anual_1947-1989 (ref1987)'!AF25)</f>
        <v>2.0129134331044948E-3</v>
      </c>
      <c r="I23" s="143">
        <f>('Anual_1947-1989 (ref1987)'!H25/'Anual_1947-1989 (ref1987)'!AF25)</f>
        <v>2.2684479776163189E-3</v>
      </c>
      <c r="J23" s="143">
        <f t="shared" si="2"/>
        <v>3.2939424125102673E-2</v>
      </c>
      <c r="K23" s="143">
        <f t="shared" si="3"/>
        <v>-1.1357005671550763E-4</v>
      </c>
      <c r="L23" s="146">
        <f t="shared" si="4"/>
        <v>-3.4359990532410022E-3</v>
      </c>
      <c r="M23" s="146">
        <f>('Anual_1947-1989 (ref1987)'!Z25-1)</f>
        <v>9.8000000000000087E-2</v>
      </c>
      <c r="N23" s="146">
        <f>('Anual_1947-1989 (ref1987)'!BE25-1)</f>
        <v>9.4227273039541704E-2</v>
      </c>
      <c r="O23" s="146">
        <f t="shared" si="5"/>
        <v>-3.7727269604583835E-3</v>
      </c>
      <c r="P23" s="46">
        <f>('Anual_1947-1989 (ref1987)'!AI25/'Anual_1947-1989 (ref1987)'!AJ25)</f>
        <v>0.95102667349519954</v>
      </c>
      <c r="Q23" s="138">
        <f t="shared" si="6"/>
        <v>387.25195305427593</v>
      </c>
      <c r="R23" s="138">
        <f t="shared" si="7"/>
        <v>390.56326223129901</v>
      </c>
      <c r="S23" s="149">
        <f t="shared" si="0"/>
        <v>100.85507875451798</v>
      </c>
      <c r="T23" s="146">
        <f t="shared" si="8"/>
        <v>-3.4359990532408791E-3</v>
      </c>
    </row>
    <row r="24" spans="1:20">
      <c r="A24" s="113"/>
      <c r="B24" s="115">
        <v>1969</v>
      </c>
      <c r="C24" s="173">
        <f>('Anual_1947-1989 (ref1987)'!AE26)</f>
        <v>1.2005178402779206</v>
      </c>
      <c r="D24" s="143">
        <f>'Anual_1947-1989 (ref1987)'!AO26</f>
        <v>4.5858998181818184E-2</v>
      </c>
      <c r="E24" s="143">
        <f>('Anual_1947-1989 (ref1987)'!AU26)</f>
        <v>2.8498665469879722E-3</v>
      </c>
      <c r="F24" s="143">
        <f>('Anual_1947-1989 (ref1987)'!AV26)</f>
        <v>2.9889756538233826E-3</v>
      </c>
      <c r="G24" s="143">
        <f t="shared" si="1"/>
        <v>4.599810728865359E-2</v>
      </c>
      <c r="H24" s="143">
        <f>('Anual_1947-1989 (ref1987)'!G26/'Anual_1947-1989 (ref1987)'!AF26)</f>
        <v>2.9734964630837519E-3</v>
      </c>
      <c r="I24" s="143">
        <f>('Anual_1947-1989 (ref1987)'!H26/'Anual_1947-1989 (ref1987)'!AF26)</f>
        <v>2.9785631424375666E-3</v>
      </c>
      <c r="J24" s="143">
        <f t="shared" si="2"/>
        <v>4.5993040609299776E-2</v>
      </c>
      <c r="K24" s="143">
        <f t="shared" si="3"/>
        <v>1.3404242748159267E-4</v>
      </c>
      <c r="L24" s="146">
        <f t="shared" si="4"/>
        <v>2.9229253319087282E-3</v>
      </c>
      <c r="M24" s="146">
        <f>('Anual_1947-1989 (ref1987)'!Z26-1)</f>
        <v>9.4999999999999973E-2</v>
      </c>
      <c r="N24" s="146">
        <f>('Anual_1947-1989 (ref1987)'!BE26-1)</f>
        <v>9.8200603238439932E-2</v>
      </c>
      <c r="O24" s="146">
        <f t="shared" si="5"/>
        <v>3.2006032384399585E-3</v>
      </c>
      <c r="P24" s="46">
        <f>('Anual_1947-1989 (ref1987)'!AI26/'Anual_1947-1989 (ref1987)'!AJ26)</f>
        <v>1.0470284180288756</v>
      </c>
      <c r="Q24" s="138">
        <f t="shared" si="6"/>
        <v>424.04088859443215</v>
      </c>
      <c r="R24" s="138">
        <f t="shared" si="7"/>
        <v>428.91681018518557</v>
      </c>
      <c r="S24" s="149">
        <f t="shared" si="0"/>
        <v>101.1498706190612</v>
      </c>
      <c r="T24" s="146">
        <f t="shared" si="8"/>
        <v>2.9229253319087434E-3</v>
      </c>
    </row>
    <row r="25" spans="1:20">
      <c r="A25" s="113"/>
      <c r="B25" s="115">
        <v>1970</v>
      </c>
      <c r="C25" s="173">
        <f>('Anual_1947-1989 (ref1987)'!AE27)</f>
        <v>1.1625511160572717</v>
      </c>
      <c r="D25" s="143">
        <f>'Anual_1947-1989 (ref1987)'!AO27</f>
        <v>6.0780218181818182E-2</v>
      </c>
      <c r="E25" s="143">
        <f>('Anual_1947-1989 (ref1987)'!AU27)</f>
        <v>3.8330805689859161E-3</v>
      </c>
      <c r="F25" s="143">
        <f>('Anual_1947-1989 (ref1987)'!AV27)</f>
        <v>4.4659985538349637E-3</v>
      </c>
      <c r="G25" s="143">
        <f t="shared" si="1"/>
        <v>6.1413136166667229E-2</v>
      </c>
      <c r="H25" s="143">
        <f>('Anual_1947-1989 (ref1987)'!G27/'Anual_1947-1989 (ref1987)'!AF27)</f>
        <v>4.1067855602505542E-3</v>
      </c>
      <c r="I25" s="143">
        <f>('Anual_1947-1989 (ref1987)'!H27/'Anual_1947-1989 (ref1987)'!AF27)</f>
        <v>4.3521103784909974E-3</v>
      </c>
      <c r="J25" s="143">
        <f t="shared" si="2"/>
        <v>6.116781134842679E-2</v>
      </c>
      <c r="K25" s="143">
        <f t="shared" si="3"/>
        <v>3.8759316660860743E-4</v>
      </c>
      <c r="L25" s="146">
        <f t="shared" si="4"/>
        <v>6.3769624098610461E-3</v>
      </c>
      <c r="M25" s="146">
        <f>('Anual_1947-1989 (ref1987)'!Z27-1)</f>
        <v>0.10400000000000009</v>
      </c>
      <c r="N25" s="146">
        <f>('Anual_1947-1989 (ref1987)'!BE27-1)</f>
        <v>0.11104016650048654</v>
      </c>
      <c r="O25" s="146">
        <f t="shared" si="5"/>
        <v>7.0401665004864444E-3</v>
      </c>
      <c r="P25" s="46">
        <f>('Anual_1947-1989 (ref1987)'!AI27/'Anual_1947-1989 (ref1987)'!AJ27)</f>
        <v>1.0994430924831666</v>
      </c>
      <c r="Q25" s="138">
        <f t="shared" si="6"/>
        <v>468.14114100825316</v>
      </c>
      <c r="R25" s="138">
        <f t="shared" si="7"/>
        <v>476.54380420300618</v>
      </c>
      <c r="S25" s="149">
        <f t="shared" si="0"/>
        <v>101.79489954176124</v>
      </c>
      <c r="T25" s="146">
        <f t="shared" si="8"/>
        <v>6.3769624098608535E-3</v>
      </c>
    </row>
    <row r="26" spans="1:20">
      <c r="A26" s="113"/>
      <c r="B26" s="115">
        <v>1971</v>
      </c>
      <c r="C26" s="173">
        <f>('Anual_1947-1989 (ref1987)'!AE28)</f>
        <v>1.1938458508338818</v>
      </c>
      <c r="D26" s="143">
        <f>'Anual_1947-1989 (ref1987)'!AO28</f>
        <v>7.8675031693693609E-2</v>
      </c>
      <c r="E26" s="143">
        <f>('Anual_1947-1989 (ref1987)'!AU28)</f>
        <v>5.2640789420661275E-3</v>
      </c>
      <c r="F26" s="143">
        <f>('Anual_1947-1989 (ref1987)'!AV28)</f>
        <v>6.2949247783702826E-3</v>
      </c>
      <c r="G26" s="143">
        <f t="shared" si="1"/>
        <v>7.9705877529997762E-2</v>
      </c>
      <c r="H26" s="143">
        <f>('Anual_1947-1989 (ref1987)'!G28/'Anual_1947-1989 (ref1987)'!AF28)</f>
        <v>5.1351841759114504E-3</v>
      </c>
      <c r="I26" s="143">
        <f>('Anual_1947-1989 (ref1987)'!H28/'Anual_1947-1989 (ref1987)'!AF28)</f>
        <v>6.5160404040404069E-3</v>
      </c>
      <c r="J26" s="143">
        <f t="shared" si="2"/>
        <v>7.8325021301868802E-2</v>
      </c>
      <c r="K26" s="143">
        <f t="shared" si="3"/>
        <v>-3.5001039182480653E-4</v>
      </c>
      <c r="L26" s="146">
        <f t="shared" si="4"/>
        <v>-4.4488115770643212E-3</v>
      </c>
      <c r="M26" s="146">
        <f>('Anual_1947-1989 (ref1987)'!Z28-1)</f>
        <v>0.11342921993190824</v>
      </c>
      <c r="N26" s="146">
        <f>('Anual_1947-1989 (ref1987)'!BE28-1)</f>
        <v>0.10847578312803341</v>
      </c>
      <c r="O26" s="146">
        <f t="shared" si="5"/>
        <v>-4.9534368038748333E-3</v>
      </c>
      <c r="P26" s="46">
        <f>('Anual_1947-1989 (ref1987)'!AI28/'Anual_1947-1989 (ref1987)'!AJ28)</f>
        <v>0.94241113134991128</v>
      </c>
      <c r="Q26" s="138">
        <f t="shared" si="6"/>
        <v>521.24202545085279</v>
      </c>
      <c r="R26" s="138">
        <f t="shared" si="7"/>
        <v>528.23726655873952</v>
      </c>
      <c r="S26" s="149">
        <f t="shared" si="0"/>
        <v>101.34203321419375</v>
      </c>
      <c r="T26" s="146">
        <f t="shared" si="8"/>
        <v>-4.4488115770643377E-3</v>
      </c>
    </row>
    <row r="27" spans="1:20">
      <c r="A27" s="113"/>
      <c r="B27" s="115">
        <v>1972</v>
      </c>
      <c r="C27" s="173">
        <f>('Anual_1947-1989 (ref1987)'!AE29)</f>
        <v>1.1986709172930583</v>
      </c>
      <c r="D27" s="143">
        <f>'Anual_1947-1989 (ref1987)'!AO29</f>
        <v>0.10514093482504097</v>
      </c>
      <c r="E27" s="143">
        <f>('Anual_1947-1989 (ref1987)'!AU29)</f>
        <v>7.5651141542806138E-3</v>
      </c>
      <c r="F27" s="143">
        <f>('Anual_1947-1989 (ref1987)'!AV29)</f>
        <v>9.2565204733376909E-3</v>
      </c>
      <c r="G27" s="143">
        <f t="shared" si="1"/>
        <v>0.10683234114409805</v>
      </c>
      <c r="H27" s="143">
        <f>('Anual_1947-1989 (ref1987)'!G29/'Anual_1947-1989 (ref1987)'!AF29)</f>
        <v>8.0377034772358934E-3</v>
      </c>
      <c r="I27" s="143">
        <f>('Anual_1947-1989 (ref1987)'!H29/'Anual_1947-1989 (ref1987)'!AF29)</f>
        <v>9.7927120966553732E-3</v>
      </c>
      <c r="J27" s="143">
        <f t="shared" si="2"/>
        <v>0.10507733252467857</v>
      </c>
      <c r="K27" s="143">
        <f t="shared" si="3"/>
        <v>-6.3602300362397557E-5</v>
      </c>
      <c r="L27" s="146">
        <f t="shared" si="4"/>
        <v>-6.0492424257245297E-4</v>
      </c>
      <c r="M27" s="146">
        <f>('Anual_1947-1989 (ref1987)'!Z29-1)</f>
        <v>0.11940348116250821</v>
      </c>
      <c r="N27" s="146">
        <f>('Anual_1947-1989 (ref1987)'!BE29-1)</f>
        <v>0.11872632685953288</v>
      </c>
      <c r="O27" s="146">
        <f t="shared" si="5"/>
        <v>-6.7715430297532464E-4</v>
      </c>
      <c r="P27" s="46">
        <f>('Anual_1947-1989 (ref1987)'!AI29/'Anual_1947-1989 (ref1987)'!AJ29)</f>
        <v>1.0042949390459408</v>
      </c>
      <c r="Q27" s="138">
        <f t="shared" si="6"/>
        <v>583.48013781788131</v>
      </c>
      <c r="R27" s="138">
        <f t="shared" si="7"/>
        <v>590.95293692757866</v>
      </c>
      <c r="S27" s="149">
        <f t="shared" si="0"/>
        <v>101.2807289615109</v>
      </c>
      <c r="T27" s="146">
        <f t="shared" si="8"/>
        <v>-6.0492424257241328E-4</v>
      </c>
    </row>
    <row r="28" spans="1:20">
      <c r="A28" s="113"/>
      <c r="B28" s="115">
        <v>1973</v>
      </c>
      <c r="C28" s="173">
        <f>('Anual_1947-1989 (ref1987)'!AE30)</f>
        <v>1.2958035669273429</v>
      </c>
      <c r="D28" s="143">
        <f>'Anual_1947-1989 (ref1987)'!AO30</f>
        <v>0.14363407435523656</v>
      </c>
      <c r="E28" s="143">
        <f>('Anual_1947-1989 (ref1987)'!AU30)</f>
        <v>1.0458586249623193E-2</v>
      </c>
      <c r="F28" s="143">
        <f>('Anual_1947-1989 (ref1987)'!AV30)</f>
        <v>1.3438609233837729E-2</v>
      </c>
      <c r="G28" s="143">
        <f t="shared" si="1"/>
        <v>0.14661409733945108</v>
      </c>
      <c r="H28" s="143">
        <f>('Anual_1947-1989 (ref1987)'!G30/'Anual_1947-1989 (ref1987)'!AF30)</f>
        <v>1.2841147596216145E-2</v>
      </c>
      <c r="I28" s="143">
        <f>('Anual_1947-1989 (ref1987)'!H30/'Anual_1947-1989 (ref1987)'!AF30)</f>
        <v>1.4750753401580921E-2</v>
      </c>
      <c r="J28" s="143">
        <f t="shared" si="2"/>
        <v>0.14470449153408632</v>
      </c>
      <c r="K28" s="143">
        <f t="shared" si="3"/>
        <v>1.0704171788497585E-3</v>
      </c>
      <c r="L28" s="146">
        <f t="shared" si="4"/>
        <v>7.4523902747644479E-3</v>
      </c>
      <c r="M28" s="146">
        <f>('Anual_1947-1989 (ref1987)'!Z30-1)</f>
        <v>0.13968721779678095</v>
      </c>
      <c r="N28" s="146">
        <f>('Anual_1947-1989 (ref1987)'!BE30-1)</f>
        <v>0.14818061173496311</v>
      </c>
      <c r="O28" s="146">
        <f t="shared" si="5"/>
        <v>8.4933939381821588E-3</v>
      </c>
      <c r="P28" s="46">
        <f>('Anual_1947-1989 (ref1987)'!AI30/'Anual_1947-1989 (ref1987)'!AJ30)</f>
        <v>1.1185901187265608</v>
      </c>
      <c r="Q28" s="138">
        <f t="shared" si="6"/>
        <v>664.98485490934343</v>
      </c>
      <c r="R28" s="138">
        <f t="shared" si="7"/>
        <v>678.52070462808035</v>
      </c>
      <c r="S28" s="149">
        <f t="shared" si="0"/>
        <v>102.03551248104475</v>
      </c>
      <c r="T28" s="146">
        <f t="shared" si="8"/>
        <v>7.4523902747647419E-3</v>
      </c>
    </row>
    <row r="29" spans="1:20">
      <c r="A29" s="113"/>
      <c r="B29" s="115">
        <v>1974</v>
      </c>
      <c r="C29" s="173">
        <f>('Anual_1947-1989 (ref1987)'!AE31)</f>
        <v>1.3460585500794751</v>
      </c>
      <c r="D29" s="143">
        <f>'Anual_1947-1989 (ref1987)'!AO31</f>
        <v>0.20129778261180389</v>
      </c>
      <c r="E29" s="143">
        <f>('Anual_1947-1989 (ref1987)'!AU31)</f>
        <v>1.4941897740472323E-2</v>
      </c>
      <c r="F29" s="143">
        <f>('Anual_1947-1989 (ref1987)'!AV31)</f>
        <v>2.156886963902992E-2</v>
      </c>
      <c r="G29" s="143">
        <f t="shared" si="1"/>
        <v>0.20792475451036149</v>
      </c>
      <c r="H29" s="143">
        <f>('Anual_1947-1989 (ref1987)'!G31/'Anual_1947-1989 (ref1987)'!AF31)</f>
        <v>1.5534907339229487E-2</v>
      </c>
      <c r="I29" s="143">
        <f>('Anual_1947-1989 (ref1987)'!H31/'Anual_1947-1989 (ref1987)'!AF31)</f>
        <v>2.6916956320240489E-2</v>
      </c>
      <c r="J29" s="143">
        <f t="shared" si="2"/>
        <v>0.19654270552935049</v>
      </c>
      <c r="K29" s="143">
        <f t="shared" si="3"/>
        <v>-4.7550770824534017E-3</v>
      </c>
      <c r="L29" s="146">
        <f t="shared" si="4"/>
        <v>-2.3622103635505067E-2</v>
      </c>
      <c r="M29" s="146">
        <f>('Anual_1947-1989 (ref1987)'!Z31-1)</f>
        <v>8.153938684571882E-2</v>
      </c>
      <c r="N29" s="146">
        <f>('Anual_1947-1989 (ref1987)'!BE31-1)</f>
        <v>5.5991151363768754E-2</v>
      </c>
      <c r="O29" s="146">
        <f t="shared" si="5"/>
        <v>-2.5548235481950066E-2</v>
      </c>
      <c r="P29" s="46">
        <f>('Anual_1947-1989 (ref1987)'!AI31/'Anual_1947-1989 (ref1987)'!AJ31)</f>
        <v>0.83311382843720716</v>
      </c>
      <c r="Q29" s="138">
        <f t="shared" si="6"/>
        <v>719.20731224034057</v>
      </c>
      <c r="R29" s="138">
        <f t="shared" si="7"/>
        <v>716.5118601043622</v>
      </c>
      <c r="S29" s="149">
        <f t="shared" si="0"/>
        <v>99.625219030715641</v>
      </c>
      <c r="T29" s="146">
        <f t="shared" si="8"/>
        <v>-2.3622103635504987E-2</v>
      </c>
    </row>
    <row r="30" spans="1:20">
      <c r="A30" s="113"/>
      <c r="B30" s="115">
        <v>1975</v>
      </c>
      <c r="C30" s="173">
        <f>('Anual_1947-1989 (ref1987)'!AE32)</f>
        <v>1.3392943673812436</v>
      </c>
      <c r="D30" s="143">
        <f>'Anual_1947-1989 (ref1987)'!AO32</f>
        <v>0.28495808149390861</v>
      </c>
      <c r="E30" s="143">
        <f>('Anual_1947-1989 (ref1987)'!AU32)</f>
        <v>2.242829779380532E-2</v>
      </c>
      <c r="F30" s="143">
        <f>('Anual_1947-1989 (ref1987)'!AV32)</f>
        <v>3.2654362744085716E-2</v>
      </c>
      <c r="G30" s="143">
        <f t="shared" si="1"/>
        <v>0.295184146444189</v>
      </c>
      <c r="H30" s="143">
        <f>('Anual_1947-1989 (ref1987)'!G32/'Anual_1947-1989 (ref1987)'!AF32)</f>
        <v>2.0994582714459184E-2</v>
      </c>
      <c r="I30" s="143">
        <f>('Anual_1947-1989 (ref1987)'!H32/'Anual_1947-1989 (ref1987)'!AF32)</f>
        <v>3.2042277235494195E-2</v>
      </c>
      <c r="J30" s="143">
        <f t="shared" si="2"/>
        <v>0.28413645192315401</v>
      </c>
      <c r="K30" s="143">
        <f t="shared" si="3"/>
        <v>-8.2162957075460064E-4</v>
      </c>
      <c r="L30" s="146">
        <f t="shared" si="4"/>
        <v>-2.8833348626126406E-3</v>
      </c>
      <c r="M30" s="146">
        <f>('Anual_1947-1989 (ref1987)'!Z32-1)</f>
        <v>5.1666490840630352E-2</v>
      </c>
      <c r="N30" s="146">
        <f>('Anual_1947-1989 (ref1987)'!BE32-1)</f>
        <v>4.8634184183748319E-2</v>
      </c>
      <c r="O30" s="146">
        <f t="shared" si="5"/>
        <v>-3.0323066568820334E-3</v>
      </c>
      <c r="P30" s="46">
        <f>('Anual_1947-1989 (ref1987)'!AI32/'Anual_1947-1989 (ref1987)'!AJ32)</f>
        <v>0.9539569412069</v>
      </c>
      <c r="Q30" s="138">
        <f t="shared" si="6"/>
        <v>756.36623025072049</v>
      </c>
      <c r="R30" s="138">
        <f t="shared" si="7"/>
        <v>751.35882987851789</v>
      </c>
      <c r="S30" s="149">
        <f t="shared" si="0"/>
        <v>99.337966163488971</v>
      </c>
      <c r="T30" s="146">
        <f t="shared" si="8"/>
        <v>-2.8833348626124966E-3</v>
      </c>
    </row>
    <row r="31" spans="1:20">
      <c r="A31" s="113"/>
      <c r="B31" s="115">
        <v>1976</v>
      </c>
      <c r="C31" s="173">
        <f>('Anual_1947-1989 (ref1987)'!AE33)</f>
        <v>1.412036240109064</v>
      </c>
      <c r="D31" s="143">
        <f>'Anual_1947-1989 (ref1987)'!AO33</f>
        <v>0.42078834506959717</v>
      </c>
      <c r="E31" s="143">
        <f>('Anual_1947-1989 (ref1987)'!AU33)</f>
        <v>2.7165692711835006E-2</v>
      </c>
      <c r="F31" s="143">
        <f>('Anual_1947-1989 (ref1987)'!AV33)</f>
        <v>4.0612223254020356E-2</v>
      </c>
      <c r="G31" s="143">
        <f t="shared" si="1"/>
        <v>0.43423487561178253</v>
      </c>
      <c r="H31" s="143">
        <f>('Anual_1947-1989 (ref1987)'!G33/'Anual_1947-1989 (ref1987)'!AF33)</f>
        <v>2.8771661765932027E-2</v>
      </c>
      <c r="I31" s="143">
        <f>('Anual_1947-1989 (ref1987)'!H33/'Anual_1947-1989 (ref1987)'!AF33)</f>
        <v>3.8573455101303472E-2</v>
      </c>
      <c r="J31" s="143">
        <f t="shared" si="2"/>
        <v>0.42443308227641108</v>
      </c>
      <c r="K31" s="143">
        <f t="shared" si="3"/>
        <v>3.6447372068139083E-3</v>
      </c>
      <c r="L31" s="146">
        <f t="shared" si="4"/>
        <v>8.6616876382616531E-3</v>
      </c>
      <c r="M31" s="146">
        <f>('Anual_1947-1989 (ref1987)'!Z33-1)</f>
        <v>0.10257129534787301</v>
      </c>
      <c r="N31" s="146">
        <f>('Anual_1947-1989 (ref1987)'!BE33-1)</f>
        <v>0.11212142350708976</v>
      </c>
      <c r="O31" s="146">
        <f t="shared" si="5"/>
        <v>9.550128159216742E-3</v>
      </c>
      <c r="P31" s="46">
        <f>('Anual_1947-1989 (ref1987)'!AI33/'Anual_1947-1989 (ref1987)'!AJ33)</f>
        <v>1.1150963289647406</v>
      </c>
      <c r="Q31" s="138">
        <f t="shared" si="6"/>
        <v>833.94769424492449</v>
      </c>
      <c r="R31" s="138">
        <f t="shared" si="7"/>
        <v>835.60225144911863</v>
      </c>
      <c r="S31" s="149">
        <f t="shared" si="0"/>
        <v>100.19840059701733</v>
      </c>
      <c r="T31" s="146">
        <f t="shared" si="8"/>
        <v>8.6616876382616947E-3</v>
      </c>
    </row>
    <row r="32" spans="1:20">
      <c r="A32" s="113"/>
      <c r="B32" s="115">
        <v>1977</v>
      </c>
      <c r="C32" s="173">
        <f>('Anual_1947-1989 (ref1987)'!AE34)</f>
        <v>1.453980562303093</v>
      </c>
      <c r="D32" s="143">
        <f>'Anual_1947-1989 (ref1987)'!AO34</f>
        <v>0.62348661043432152</v>
      </c>
      <c r="E32" s="143">
        <f>('Anual_1947-1989 (ref1987)'!AU34)</f>
        <v>3.9762882714375399E-2</v>
      </c>
      <c r="F32" s="143">
        <f>('Anual_1947-1989 (ref1987)'!AV34)</f>
        <v>5.0657902396488513E-2</v>
      </c>
      <c r="G32" s="143">
        <f t="shared" si="1"/>
        <v>0.63438163011643456</v>
      </c>
      <c r="H32" s="143">
        <f>('Anual_1947-1989 (ref1987)'!G34/'Anual_1947-1989 (ref1987)'!AF34)</f>
        <v>4.5894946178429374E-2</v>
      </c>
      <c r="I32" s="143">
        <f>('Anual_1947-1989 (ref1987)'!H34/'Anual_1947-1989 (ref1987)'!AF34)</f>
        <v>5.0105258587018392E-2</v>
      </c>
      <c r="J32" s="143">
        <f t="shared" si="2"/>
        <v>0.63017131770784551</v>
      </c>
      <c r="K32" s="143">
        <f t="shared" si="3"/>
        <v>6.6847072735239932E-3</v>
      </c>
      <c r="L32" s="146">
        <f t="shared" si="4"/>
        <v>1.072149291043703E-2</v>
      </c>
      <c r="M32" s="146">
        <f>('Anual_1947-1989 (ref1987)'!Z34-1)</f>
        <v>4.934328069789351E-2</v>
      </c>
      <c r="N32" s="146">
        <f>('Anual_1947-1989 (ref1987)'!BE34-1)</f>
        <v>6.0593807242510955E-2</v>
      </c>
      <c r="O32" s="146">
        <f t="shared" si="5"/>
        <v>1.1250526544617445E-2</v>
      </c>
      <c r="P32" s="46">
        <f>('Anual_1947-1989 (ref1987)'!AI34/'Anual_1947-1989 (ref1987)'!AJ34)</f>
        <v>1.1669463710676247</v>
      </c>
      <c r="Q32" s="138">
        <f t="shared" si="6"/>
        <v>875.09740940941288</v>
      </c>
      <c r="R32" s="138">
        <f t="shared" si="7"/>
        <v>886.23457320483465</v>
      </c>
      <c r="S32" s="149">
        <f t="shared" si="0"/>
        <v>101.27267703865539</v>
      </c>
      <c r="T32" s="146">
        <f t="shared" si="8"/>
        <v>1.0721492910437114E-2</v>
      </c>
    </row>
    <row r="33" spans="1:22">
      <c r="A33" s="113"/>
      <c r="B33" s="115">
        <v>1978</v>
      </c>
      <c r="C33" s="173">
        <f>('Anual_1947-1989 (ref1987)'!AE35)</f>
        <v>1.382276112245914</v>
      </c>
      <c r="D33" s="143">
        <f>'Anual_1947-1989 (ref1987)'!AO35</f>
        <v>0.95159139434015527</v>
      </c>
      <c r="E33" s="143">
        <f>('Anual_1947-1989 (ref1987)'!AU35)</f>
        <v>7.3678021169506239E-2</v>
      </c>
      <c r="F33" s="143">
        <f>('Anual_1947-1989 (ref1987)'!AV35)</f>
        <v>7.4928559443513523E-2</v>
      </c>
      <c r="G33" s="143">
        <f t="shared" si="1"/>
        <v>0.9528419326141625</v>
      </c>
      <c r="H33" s="143">
        <f>('Anual_1947-1989 (ref1987)'!G35/'Anual_1947-1989 (ref1987)'!AF35)</f>
        <v>6.3728523176247748E-2</v>
      </c>
      <c r="I33" s="143">
        <f>('Anual_1947-1989 (ref1987)'!H35/'Anual_1947-1989 (ref1987)'!AF35)</f>
        <v>7.5077733946727523E-2</v>
      </c>
      <c r="J33" s="143">
        <f t="shared" si="2"/>
        <v>0.94149272184368271</v>
      </c>
      <c r="K33" s="143">
        <f t="shared" si="3"/>
        <v>-1.009867249647256E-2</v>
      </c>
      <c r="L33" s="146">
        <f t="shared" si="4"/>
        <v>-1.0612404185806135E-2</v>
      </c>
      <c r="M33" s="146">
        <f>('Anual_1947-1989 (ref1987)'!Z35-1)</f>
        <v>4.9698976892475377E-2</v>
      </c>
      <c r="N33" s="146">
        <f>('Anual_1947-1989 (ref1987)'!BE35-1)</f>
        <v>3.8559147076265399E-2</v>
      </c>
      <c r="O33" s="146">
        <f t="shared" si="5"/>
        <v>-1.1139829816209978E-2</v>
      </c>
      <c r="P33" s="46">
        <f>('Anual_1947-1989 (ref1987)'!AI35/'Anual_1947-1989 (ref1987)'!AJ35)</f>
        <v>0.86324113753831722</v>
      </c>
      <c r="Q33" s="138">
        <f t="shared" si="6"/>
        <v>918.58885533831631</v>
      </c>
      <c r="R33" s="138">
        <f t="shared" si="7"/>
        <v>920.40702245711111</v>
      </c>
      <c r="S33" s="149">
        <f t="shared" si="0"/>
        <v>100.19793045694259</v>
      </c>
      <c r="T33" s="146">
        <f t="shared" si="8"/>
        <v>-1.0612404185806001E-2</v>
      </c>
    </row>
    <row r="34" spans="1:22">
      <c r="A34" s="113"/>
      <c r="B34" s="115">
        <v>1979</v>
      </c>
      <c r="C34" s="173">
        <f>('Anual_1947-1989 (ref1987)'!AE36)</f>
        <v>1.5436596002247627</v>
      </c>
      <c r="D34" s="143">
        <f>'Anual_1947-1989 (ref1987)'!AO36</f>
        <v>1.4042747418112482</v>
      </c>
      <c r="E34" s="143">
        <f>('Anual_1947-1989 (ref1987)'!AU36)</f>
        <v>9.5227669076441909E-2</v>
      </c>
      <c r="F34" s="143">
        <f>('Anual_1947-1989 (ref1987)'!AV36)</f>
        <v>0.11300032011801459</v>
      </c>
      <c r="G34" s="143">
        <f t="shared" si="1"/>
        <v>1.4220473928528208</v>
      </c>
      <c r="H34" s="143">
        <f>('Anual_1947-1989 (ref1987)'!G36/'Anual_1947-1989 (ref1987)'!AF36)</f>
        <v>8.9215912378512716E-2</v>
      </c>
      <c r="I34" s="143">
        <f>('Anual_1947-1989 (ref1987)'!H36/'Anual_1947-1989 (ref1987)'!AF36)</f>
        <v>0.11490988183837454</v>
      </c>
      <c r="J34" s="143">
        <f t="shared" si="2"/>
        <v>1.3963534233929591</v>
      </c>
      <c r="K34" s="143">
        <f t="shared" si="3"/>
        <v>-7.9213184182891361E-3</v>
      </c>
      <c r="L34" s="146">
        <f t="shared" si="4"/>
        <v>-5.6408608532487999E-3</v>
      </c>
      <c r="M34" s="146">
        <f>('Anual_1947-1989 (ref1987)'!Z36-1)</f>
        <v>6.7595601220407309E-2</v>
      </c>
      <c r="N34" s="146">
        <f>('Anual_1947-1989 (ref1987)'!BE36-1)</f>
        <v>6.1573442986382343E-2</v>
      </c>
      <c r="O34" s="146">
        <f t="shared" si="5"/>
        <v>-6.0221582340249658E-3</v>
      </c>
      <c r="P34" s="46">
        <f>('Anual_1947-1989 (ref1987)'!AI36/'Anual_1947-1989 (ref1987)'!AJ36)</f>
        <v>0.92130083096507642</v>
      </c>
      <c r="Q34" s="138">
        <f t="shared" si="6"/>
        <v>980.68142128927559</v>
      </c>
      <c r="R34" s="138">
        <f t="shared" si="7"/>
        <v>977.07965177864003</v>
      </c>
      <c r="S34" s="149">
        <f t="shared" si="0"/>
        <v>99.632727873451472</v>
      </c>
      <c r="T34" s="146">
        <f t="shared" si="8"/>
        <v>-5.6408608532487747E-3</v>
      </c>
    </row>
    <row r="35" spans="1:22">
      <c r="A35" s="113"/>
      <c r="B35" s="115">
        <v>1980</v>
      </c>
      <c r="C35" s="173">
        <f>('Anual_1947-1989 (ref1987)'!AE37)</f>
        <v>1.9214194461571201</v>
      </c>
      <c r="D35" s="143">
        <f>'Anual_1947-1989 (ref1987)'!AO37</f>
        <v>2.3671526277126915</v>
      </c>
      <c r="E35" s="143">
        <f>('Anual_1947-1989 (ref1987)'!AU37)</f>
        <v>0.19201079388964942</v>
      </c>
      <c r="F35" s="143">
        <f>('Anual_1947-1989 (ref1987)'!AV37)</f>
        <v>0.19331592110698534</v>
      </c>
      <c r="G35" s="143">
        <f t="shared" si="1"/>
        <v>2.3684577549300276</v>
      </c>
      <c r="H35" s="143">
        <f>('Anual_1947-1989 (ref1987)'!G37/'Anual_1947-1989 (ref1987)'!AF37)</f>
        <v>0.21874389007335507</v>
      </c>
      <c r="I35" s="143">
        <f>('Anual_1947-1989 (ref1987)'!H37/'Anual_1947-1989 (ref1987)'!AF37)</f>
        <v>0.2731859465679724</v>
      </c>
      <c r="J35" s="143">
        <f t="shared" si="2"/>
        <v>2.3140156984354103</v>
      </c>
      <c r="K35" s="143">
        <f t="shared" si="3"/>
        <v>-5.3136929277281197E-2</v>
      </c>
      <c r="L35" s="146">
        <f t="shared" si="4"/>
        <v>-2.2447614342732861E-2</v>
      </c>
      <c r="M35" s="146">
        <f>('Anual_1947-1989 (ref1987)'!Z37-1)</f>
        <v>9.2000000000000082E-2</v>
      </c>
      <c r="N35" s="146">
        <f>('Anual_1947-1989 (ref1987)'!BE37-1)</f>
        <v>6.7487205137735762E-2</v>
      </c>
      <c r="O35" s="146">
        <f t="shared" si="5"/>
        <v>-2.451279486226432E-2</v>
      </c>
      <c r="P35" s="46">
        <f>('Anual_1947-1989 (ref1987)'!AI37/'Anual_1947-1989 (ref1987)'!AJ37)</f>
        <v>0.80615686519862451</v>
      </c>
      <c r="Q35" s="138">
        <f t="shared" si="6"/>
        <v>1070.9041120478889</v>
      </c>
      <c r="R35" s="138">
        <f t="shared" si="7"/>
        <v>1043.0200266741326</v>
      </c>
      <c r="S35" s="149">
        <f t="shared" si="0"/>
        <v>97.396210822233783</v>
      </c>
      <c r="T35" s="146">
        <f t="shared" si="8"/>
        <v>-2.2447614342732902E-2</v>
      </c>
    </row>
    <row r="36" spans="1:22">
      <c r="A36" s="113"/>
      <c r="B36" s="115">
        <v>1981</v>
      </c>
      <c r="C36" s="173">
        <f>('Anual_1947-1989 (ref1987)'!AE38)</f>
        <v>2.0052887712107133</v>
      </c>
      <c r="D36" s="143">
        <f>'Anual_1947-1989 (ref1987)'!AO38</f>
        <v>4.3549906345454543</v>
      </c>
      <c r="E36" s="143">
        <f>('Anual_1947-1989 (ref1987)'!AU38)</f>
        <v>0.4941699040033764</v>
      </c>
      <c r="F36" s="143">
        <f>('Anual_1947-1989 (ref1987)'!AV38)</f>
        <v>0.45293692670791647</v>
      </c>
      <c r="G36" s="143">
        <f t="shared" si="1"/>
        <v>4.3137576572499947</v>
      </c>
      <c r="H36" s="143">
        <f>('Anual_1947-1989 (ref1987)'!G38/'Anual_1947-1989 (ref1987)'!AF38)</f>
        <v>0.41894762993295381</v>
      </c>
      <c r="I36" s="143">
        <f>('Anual_1947-1989 (ref1987)'!H38/'Anual_1947-1989 (ref1987)'!AF38)</f>
        <v>0.43580705424440547</v>
      </c>
      <c r="J36" s="143">
        <f t="shared" si="2"/>
        <v>4.2968982329385437</v>
      </c>
      <c r="K36" s="143">
        <f t="shared" si="3"/>
        <v>-5.8092401606910649E-2</v>
      </c>
      <c r="L36" s="146">
        <f t="shared" si="4"/>
        <v>-1.333927130545344E-2</v>
      </c>
      <c r="M36" s="146">
        <f>('Anual_1947-1989 (ref1987)'!Z38-1)</f>
        <v>-4.2499999999999982E-2</v>
      </c>
      <c r="N36" s="146">
        <f>('Anual_1947-1989 (ref1987)'!BE38-1)</f>
        <v>-5.5272352274971959E-2</v>
      </c>
      <c r="O36" s="146">
        <f t="shared" si="5"/>
        <v>-1.2772352274971976E-2</v>
      </c>
      <c r="P36" s="46">
        <f>('Anual_1947-1989 (ref1987)'!AI38/'Anual_1947-1989 (ref1987)'!AJ38)</f>
        <v>0.88110348439798869</v>
      </c>
      <c r="Q36" s="138">
        <f t="shared" si="6"/>
        <v>1025.3906872858536</v>
      </c>
      <c r="R36" s="138">
        <f t="shared" si="7"/>
        <v>985.36985632994936</v>
      </c>
      <c r="S36" s="149">
        <f t="shared" si="0"/>
        <v>96.097016341952852</v>
      </c>
      <c r="T36" s="146">
        <f t="shared" si="8"/>
        <v>-1.3339271305453537E-2</v>
      </c>
    </row>
    <row r="37" spans="1:22">
      <c r="A37" s="113"/>
      <c r="B37" s="115">
        <v>1982</v>
      </c>
      <c r="C37" s="173">
        <f>('Anual_1947-1989 (ref1987)'!AE39)</f>
        <v>2.0103439474644786</v>
      </c>
      <c r="D37" s="143">
        <f>'Anual_1947-1989 (ref1987)'!AO39</f>
        <v>8.805497832872728</v>
      </c>
      <c r="E37" s="143">
        <f>('Anual_1947-1989 (ref1987)'!AU39)</f>
        <v>0.76350677423409063</v>
      </c>
      <c r="F37" s="143">
        <f>('Anual_1947-1989 (ref1987)'!AV39)</f>
        <v>0.80706650432264626</v>
      </c>
      <c r="G37" s="143">
        <f t="shared" si="1"/>
        <v>8.8490575629612831</v>
      </c>
      <c r="H37" s="143">
        <f>('Anual_1947-1989 (ref1987)'!G39/'Anual_1947-1989 (ref1987)'!AF39)</f>
        <v>0.69298801998879522</v>
      </c>
      <c r="I37" s="143">
        <f>('Anual_1947-1989 (ref1987)'!H39/'Anual_1947-1989 (ref1987)'!AF39)</f>
        <v>0.75352987508922042</v>
      </c>
      <c r="J37" s="143">
        <f t="shared" si="2"/>
        <v>8.7885157078608565</v>
      </c>
      <c r="K37" s="143">
        <f t="shared" si="3"/>
        <v>-1.6982125011871574E-2</v>
      </c>
      <c r="L37" s="146">
        <f t="shared" si="4"/>
        <v>-1.9285820443307386E-3</v>
      </c>
      <c r="M37" s="146">
        <f>('Anual_1947-1989 (ref1987)'!Z39-1)</f>
        <v>8.2999999999999741E-3</v>
      </c>
      <c r="N37" s="146">
        <f>('Anual_1947-1989 (ref1987)'!BE39-1)</f>
        <v>6.3554107247014713E-3</v>
      </c>
      <c r="O37" s="146">
        <f t="shared" si="5"/>
        <v>-1.9445892752985028E-3</v>
      </c>
      <c r="P37" s="46">
        <f>('Anual_1947-1989 (ref1987)'!AI39/'Anual_1947-1989 (ref1987)'!AJ39)</f>
        <v>0.97212403283220372</v>
      </c>
      <c r="Q37" s="138">
        <f t="shared" si="6"/>
        <v>1033.9014299903261</v>
      </c>
      <c r="R37" s="138">
        <f t="shared" si="7"/>
        <v>991.63228648266625</v>
      </c>
      <c r="S37" s="149">
        <f t="shared" si="0"/>
        <v>95.911685361722022</v>
      </c>
      <c r="T37" s="146">
        <f t="shared" si="8"/>
        <v>-1.9285820443305512E-3</v>
      </c>
    </row>
    <row r="38" spans="1:22">
      <c r="A38" s="113"/>
      <c r="B38" s="115">
        <v>1983</v>
      </c>
      <c r="C38" s="173">
        <f>('Anual_1947-1989 (ref1987)'!AE40)</f>
        <v>2.3148404505668725</v>
      </c>
      <c r="D38" s="143">
        <f>'Anual_1947-1989 (ref1987)'!AO40</f>
        <v>17.183408350036363</v>
      </c>
      <c r="E38" s="143">
        <f>('Anual_1947-1989 (ref1987)'!AU40)</f>
        <v>1.5944076403586298</v>
      </c>
      <c r="F38" s="143">
        <f>('Anual_1947-1989 (ref1987)'!AV40)</f>
        <v>1.2442234909038838</v>
      </c>
      <c r="G38" s="143">
        <f t="shared" si="1"/>
        <v>16.833224200581615</v>
      </c>
      <c r="H38" s="143">
        <f>('Anual_1947-1989 (ref1987)'!G40/'Anual_1947-1989 (ref1987)'!AF40)</f>
        <v>1.7526288506033383</v>
      </c>
      <c r="I38" s="143">
        <f>('Anual_1947-1989 (ref1987)'!H40/'Anual_1947-1989 (ref1987)'!AF40)</f>
        <v>1.3822906405527562</v>
      </c>
      <c r="J38" s="143">
        <f t="shared" si="2"/>
        <v>17.203562410632195</v>
      </c>
      <c r="K38" s="143">
        <f t="shared" si="3"/>
        <v>2.0154060595832135E-2</v>
      </c>
      <c r="L38" s="146">
        <f t="shared" si="4"/>
        <v>1.1728791043826581E-3</v>
      </c>
      <c r="M38" s="146">
        <f>('Anual_1947-1989 (ref1987)'!Z40-1)</f>
        <v>-2.9300000000000104E-2</v>
      </c>
      <c r="N38" s="146">
        <f>('Anual_1947-1989 (ref1987)'!BE40-1)</f>
        <v>-2.8161486253375556E-2</v>
      </c>
      <c r="O38" s="146">
        <f t="shared" si="5"/>
        <v>1.1385137466245476E-3</v>
      </c>
      <c r="P38" s="46">
        <f>('Anual_1947-1989 (ref1987)'!AI40/'Anual_1947-1989 (ref1987)'!AJ40)</f>
        <v>0.98944035360062144</v>
      </c>
      <c r="Q38" s="138">
        <f t="shared" si="6"/>
        <v>1003.6081180916094</v>
      </c>
      <c r="R38" s="138">
        <f t="shared" si="7"/>
        <v>963.70644747848132</v>
      </c>
      <c r="S38" s="149">
        <f t="shared" si="0"/>
        <v>96.024178173348957</v>
      </c>
      <c r="T38" s="146">
        <f t="shared" si="8"/>
        <v>1.1728791043832398E-3</v>
      </c>
    </row>
    <row r="39" spans="1:22">
      <c r="A39" s="113"/>
      <c r="B39" s="115">
        <v>1984</v>
      </c>
      <c r="C39" s="173">
        <f>('Anual_1947-1989 (ref1987)'!AE41)</f>
        <v>3.0174028213371193</v>
      </c>
      <c r="D39" s="143">
        <f>'Anual_1947-1989 (ref1987)'!AO41</f>
        <v>41.924798558545461</v>
      </c>
      <c r="E39" s="143">
        <f>('Anual_1947-1989 (ref1987)'!AU41)</f>
        <v>5.7438198161068481</v>
      </c>
      <c r="F39" s="143">
        <f>('Anual_1947-1989 (ref1987)'!AV41)</f>
        <v>3.5602547107496534</v>
      </c>
      <c r="G39" s="143">
        <f t="shared" si="1"/>
        <v>39.741233453188265</v>
      </c>
      <c r="H39" s="143">
        <f>('Anual_1947-1989 (ref1987)'!G41/'Anual_1947-1989 (ref1987)'!AF41)</f>
        <v>6.1613788082995695</v>
      </c>
      <c r="I39" s="143">
        <f>('Anual_1947-1989 (ref1987)'!H41/'Anual_1947-1989 (ref1987)'!AF41)</f>
        <v>3.6039342454006293</v>
      </c>
      <c r="J39" s="143">
        <f t="shared" si="2"/>
        <v>42.298678016087202</v>
      </c>
      <c r="K39" s="143">
        <f t="shared" si="3"/>
        <v>0.37387945754174012</v>
      </c>
      <c r="L39" s="146">
        <f t="shared" si="4"/>
        <v>8.9178593671628489E-3</v>
      </c>
      <c r="M39" s="146">
        <f>('Anual_1947-1989 (ref1987)'!Z41-1)</f>
        <v>5.4000000000000048E-2</v>
      </c>
      <c r="N39" s="146">
        <f>('Anual_1947-1989 (ref1987)'!BE41-1)</f>
        <v>6.3399423772990016E-2</v>
      </c>
      <c r="O39" s="146">
        <f t="shared" si="5"/>
        <v>9.3994237729899677E-3</v>
      </c>
      <c r="P39" s="46">
        <f>('Anual_1947-1989 (ref1987)'!AI41/'Anual_1947-1989 (ref1987)'!AJ41)</f>
        <v>1.059696046486118</v>
      </c>
      <c r="Q39" s="138">
        <f t="shared" si="6"/>
        <v>1057.8029564685564</v>
      </c>
      <c r="R39" s="138">
        <f t="shared" si="7"/>
        <v>1024.8048809349323</v>
      </c>
      <c r="S39" s="149">
        <f t="shared" si="0"/>
        <v>96.880508290146281</v>
      </c>
      <c r="T39" s="146">
        <f t="shared" si="8"/>
        <v>8.9178593671630502E-3</v>
      </c>
    </row>
    <row r="40" spans="1:22">
      <c r="A40" s="113"/>
      <c r="B40" s="115">
        <v>1985</v>
      </c>
      <c r="C40" s="173">
        <f>('Anual_1947-1989 (ref1987)'!AE42)</f>
        <v>3.4854365912581011</v>
      </c>
      <c r="D40" s="143">
        <f>'Anual_1947-1989 (ref1987)'!AO42</f>
        <v>136.43456988272729</v>
      </c>
      <c r="E40" s="143">
        <f>('Anual_1947-1989 (ref1987)'!AU42)</f>
        <v>19.719062446306577</v>
      </c>
      <c r="F40" s="143">
        <f>('Anual_1947-1989 (ref1987)'!AV42)</f>
        <v>10.954926784516882</v>
      </c>
      <c r="G40" s="143">
        <f t="shared" si="1"/>
        <v>127.67043422093759</v>
      </c>
      <c r="H40" s="143">
        <f>('Anual_1947-1989 (ref1987)'!G42/'Anual_1947-1989 (ref1987)'!AF42)</f>
        <v>17.66796645381811</v>
      </c>
      <c r="I40" s="143">
        <f>('Anual_1947-1989 (ref1987)'!H42/'Anual_1947-1989 (ref1987)'!AF42)</f>
        <v>10.235110530976808</v>
      </c>
      <c r="J40" s="143">
        <f t="shared" si="2"/>
        <v>135.10329014377888</v>
      </c>
      <c r="K40" s="143">
        <f t="shared" si="3"/>
        <v>-1.3312797389484103</v>
      </c>
      <c r="L40" s="146">
        <f t="shared" si="4"/>
        <v>-9.7576423636085447E-3</v>
      </c>
      <c r="M40" s="146">
        <f>('Anual_1947-1989 (ref1987)'!Z42-1)</f>
        <v>7.8500000000000014E-2</v>
      </c>
      <c r="N40" s="146">
        <f>('Anual_1947-1989 (ref1987)'!BE42-1)</f>
        <v>6.7976382710848382E-2</v>
      </c>
      <c r="O40" s="146">
        <f t="shared" si="5"/>
        <v>-1.0523617289151632E-2</v>
      </c>
      <c r="P40" s="46">
        <f>('Anual_1947-1989 (ref1987)'!AI42/'Anual_1947-1989 (ref1987)'!AJ42)</f>
        <v>0.95899699425229712</v>
      </c>
      <c r="Q40" s="138">
        <f t="shared" si="6"/>
        <v>1140.840488551338</v>
      </c>
      <c r="R40" s="138">
        <f t="shared" si="7"/>
        <v>1094.4674097253107</v>
      </c>
      <c r="S40" s="149">
        <f t="shared" si="0"/>
        <v>95.935182938246456</v>
      </c>
      <c r="T40" s="146">
        <f t="shared" si="8"/>
        <v>-9.7576423636082099E-3</v>
      </c>
    </row>
    <row r="41" spans="1:22">
      <c r="A41" s="113"/>
      <c r="B41" s="115">
        <v>1986</v>
      </c>
      <c r="C41" s="173">
        <f>('Anual_1947-1989 (ref1987)'!AE43)</f>
        <v>2.4917931828968065</v>
      </c>
      <c r="D41" s="143">
        <f>'Anual_1947-1989 (ref1987)'!AO43</f>
        <v>511.1515419412363</v>
      </c>
      <c r="E41" s="143">
        <f>('Anual_1947-1989 (ref1987)'!AU43)</f>
        <v>51.522460037068853</v>
      </c>
      <c r="F41" s="143">
        <f>('Anual_1947-1989 (ref1987)'!AV43)</f>
        <v>47.189436480045828</v>
      </c>
      <c r="G41" s="143">
        <f t="shared" si="1"/>
        <v>506.81851838421323</v>
      </c>
      <c r="H41" s="143">
        <f>('Anual_1947-1989 (ref1987)'!G43/'Anual_1947-1989 (ref1987)'!AF43)</f>
        <v>71.790452925644502</v>
      </c>
      <c r="I41" s="143">
        <f>('Anual_1947-1989 (ref1987)'!H43/'Anual_1947-1989 (ref1987)'!AF43)</f>
        <v>51.743036545454821</v>
      </c>
      <c r="J41" s="143">
        <f t="shared" si="2"/>
        <v>526.86593476440282</v>
      </c>
      <c r="K41" s="143">
        <f t="shared" si="3"/>
        <v>15.71439282316652</v>
      </c>
      <c r="L41" s="146">
        <f t="shared" si="4"/>
        <v>3.0743119278261122E-2</v>
      </c>
      <c r="M41" s="146">
        <f>('Anual_1947-1989 (ref1987)'!Z43-1)</f>
        <v>7.4899999999999967E-2</v>
      </c>
      <c r="N41" s="146">
        <f>('Anual_1947-1989 (ref1987)'!BE43-1)</f>
        <v>0.10794577891220292</v>
      </c>
      <c r="O41" s="146">
        <f t="shared" si="5"/>
        <v>3.304577891220295E-2</v>
      </c>
      <c r="P41" s="46">
        <f>('Anual_1947-1989 (ref1987)'!AI43/'Anual_1947-1989 (ref1987)'!AJ43)</f>
        <v>1.2707583780920078</v>
      </c>
      <c r="Q41" s="138">
        <f t="shared" si="6"/>
        <v>1226.2894411438333</v>
      </c>
      <c r="R41" s="138">
        <f t="shared" si="7"/>
        <v>1212.6105467621305</v>
      </c>
      <c r="S41" s="174">
        <f t="shared" si="0"/>
        <v>98.884529710298764</v>
      </c>
      <c r="T41" s="146">
        <f t="shared" si="8"/>
        <v>3.0743119278261011E-2</v>
      </c>
    </row>
    <row r="42" spans="1:22">
      <c r="A42" s="113"/>
      <c r="B42" s="115">
        <v>1987</v>
      </c>
      <c r="C42" s="173">
        <f>('Anual_1947-1989 (ref1987)'!AE44)</f>
        <v>3.0620870865714838</v>
      </c>
      <c r="D42" s="143">
        <f>'Anual_1947-1989 (ref1987)'!AO44</f>
        <v>1318.6449702819273</v>
      </c>
      <c r="E42" s="143">
        <f>('Anual_1947-1989 (ref1987)'!AU44)</f>
        <v>137.76602723114948</v>
      </c>
      <c r="F42" s="143">
        <f>('Anual_1947-1989 (ref1987)'!AV44)</f>
        <v>80.397780028549604</v>
      </c>
      <c r="G42" s="143">
        <f t="shared" si="1"/>
        <v>1261.2767230793272</v>
      </c>
      <c r="H42" s="143">
        <f>('Anual_1947-1989 (ref1987)'!G44/'Anual_1947-1989 (ref1987)'!AF44)</f>
        <v>74.554181024368305</v>
      </c>
      <c r="I42" s="143">
        <f>('Anual_1947-1989 (ref1987)'!H44/'Anual_1947-1989 (ref1987)'!AF44)</f>
        <v>48.804779050705378</v>
      </c>
      <c r="J42" s="143">
        <f t="shared" si="2"/>
        <v>1287.0261250529902</v>
      </c>
      <c r="K42" s="143">
        <f t="shared" si="3"/>
        <v>-31.618845228937062</v>
      </c>
      <c r="L42" s="146">
        <f t="shared" si="4"/>
        <v>-2.3978285240929504E-2</v>
      </c>
      <c r="M42" s="146">
        <f>('Anual_1947-1989 (ref1987)'!Z44-1)</f>
        <v>3.5299999999999887E-2</v>
      </c>
      <c r="N42" s="146">
        <f>('Anual_1947-1989 (ref1987)'!BE44-1)</f>
        <v>1.0475281290065697E-2</v>
      </c>
      <c r="O42" s="146">
        <f t="shared" si="5"/>
        <v>-2.482471870993419E-2</v>
      </c>
      <c r="P42" s="46">
        <f>('Anual_1947-1989 (ref1987)'!AI44/'Anual_1947-1989 (ref1987)'!AJ44)</f>
        <v>0.891479939868144</v>
      </c>
      <c r="Q42" s="138">
        <f t="shared" si="6"/>
        <v>1269.5774584162104</v>
      </c>
      <c r="R42" s="138">
        <f t="shared" si="7"/>
        <v>1225.3129833347641</v>
      </c>
      <c r="S42" s="174">
        <f t="shared" si="0"/>
        <v>96.513448250990066</v>
      </c>
      <c r="T42" s="146">
        <f t="shared" si="8"/>
        <v>-2.3978285240929376E-2</v>
      </c>
    </row>
    <row r="43" spans="1:22">
      <c r="A43" s="113"/>
      <c r="B43" s="115">
        <v>1988</v>
      </c>
      <c r="C43" s="173">
        <f>('Anual_1947-1989 (ref1987)'!AE45)</f>
        <v>7.2795147020427029</v>
      </c>
      <c r="D43" s="143">
        <f>'Anual_1947-1989 (ref1987)'!AO45</f>
        <v>4035.3830518315635</v>
      </c>
      <c r="E43" s="143">
        <f>('Anual_1947-1989 (ref1987)'!AU45)</f>
        <v>460.4897979914989</v>
      </c>
      <c r="F43" s="143">
        <f>('Anual_1947-1989 (ref1987)'!AV45)</f>
        <v>259.85585239547532</v>
      </c>
      <c r="G43" s="143">
        <f t="shared" si="1"/>
        <v>3834.7491062355398</v>
      </c>
      <c r="H43" s="143">
        <f>('Anual_1947-1989 (ref1987)'!G45/'Anual_1947-1989 (ref1987)'!AF45)</f>
        <v>309.77265707072104</v>
      </c>
      <c r="I43" s="143">
        <f>('Anual_1947-1989 (ref1987)'!H45/'Anual_1947-1989 (ref1987)'!AF45)</f>
        <v>161.95367933514541</v>
      </c>
      <c r="J43" s="143">
        <f t="shared" si="2"/>
        <v>3982.5680839711158</v>
      </c>
      <c r="K43" s="143">
        <f t="shared" si="3"/>
        <v>-52.814967860447723</v>
      </c>
      <c r="L43" s="146">
        <f t="shared" si="4"/>
        <v>-1.3087968894669436E-2</v>
      </c>
      <c r="M43" s="146">
        <f>('Anual_1947-1989 (ref1987)'!Z45-1)</f>
        <v>-6.0000000000004494E-4</v>
      </c>
      <c r="N43" s="146">
        <f>('Anual_1947-1989 (ref1987)'!BE45-1)</f>
        <v>-1.3680116113332641E-2</v>
      </c>
      <c r="O43" s="146">
        <f t="shared" si="5"/>
        <v>-1.3080116113332596E-2</v>
      </c>
      <c r="P43" s="46">
        <f>('Anual_1947-1989 (ref1987)'!AI45/'Anual_1947-1989 (ref1987)'!AJ45)</f>
        <v>1.0793561025425611</v>
      </c>
      <c r="Q43" s="138">
        <f t="shared" si="6"/>
        <v>1268.8157119411608</v>
      </c>
      <c r="R43" s="138">
        <f t="shared" si="7"/>
        <v>1208.5505594475705</v>
      </c>
      <c r="S43" s="174">
        <f t="shared" si="0"/>
        <v>95.250283242363807</v>
      </c>
      <c r="T43" s="146">
        <f t="shared" si="8"/>
        <v>-1.3087968894669566E-2</v>
      </c>
    </row>
    <row r="44" spans="1:22" s="130" customFormat="1" ht="15.75" thickBot="1">
      <c r="A44" s="113"/>
      <c r="B44" s="132">
        <v>1989</v>
      </c>
      <c r="C44" s="191">
        <f>('Anual_1947-1989 (ref1987)'!AE46)</f>
        <v>14.044242094348531</v>
      </c>
      <c r="D44" s="141">
        <f>'Anual_1947-1989 (ref1987)'!AO46</f>
        <v>30303.900170213965</v>
      </c>
      <c r="E44" s="144">
        <f>('Anual_1947-1989 (ref1987)'!AU46)</f>
        <v>3439.6293383573611</v>
      </c>
      <c r="F44" s="144">
        <f>('Anual_1947-1989 (ref1987)'!AV46)</f>
        <v>2006.1719325965855</v>
      </c>
      <c r="G44" s="144">
        <f t="shared" si="1"/>
        <v>28870.44276445319</v>
      </c>
      <c r="H44" s="144">
        <f>('Anual_1947-1989 (ref1987)'!G46/'Anual_1947-1989 (ref1987)'!AF46)</f>
        <v>2044.1530832713568</v>
      </c>
      <c r="I44" s="144">
        <f>('Anual_1947-1989 (ref1987)'!H46/'Anual_1947-1989 (ref1987)'!AF46)</f>
        <v>1250.1858826012437</v>
      </c>
      <c r="J44" s="144">
        <f t="shared" si="2"/>
        <v>29664.409965123305</v>
      </c>
      <c r="K44" s="144">
        <f t="shared" si="3"/>
        <v>-639.49020509066031</v>
      </c>
      <c r="L44" s="151">
        <f t="shared" si="4"/>
        <v>-2.1102571005669504E-2</v>
      </c>
      <c r="M44" s="151">
        <f>('Anual_1947-1989 (ref1987)'!Z46-1)</f>
        <v>3.1600000000000072E-2</v>
      </c>
      <c r="N44" s="151">
        <f>('Anual_1947-1989 (ref1987)'!BE46-1)</f>
        <v>9.830587750551345E-3</v>
      </c>
      <c r="O44" s="151">
        <f t="shared" si="5"/>
        <v>-2.1769412249448727E-2</v>
      </c>
      <c r="P44" s="137">
        <f>('Anual_1947-1989 (ref1987)'!AI46/'Anual_1947-1989 (ref1987)'!AJ46)</f>
        <v>0.95366387405000119</v>
      </c>
      <c r="Q44" s="139">
        <f t="shared" si="6"/>
        <v>1308.9102884385015</v>
      </c>
      <c r="R44" s="139">
        <f t="shared" si="7"/>
        <v>1220.4313217731979</v>
      </c>
      <c r="S44" s="152">
        <f t="shared" si="0"/>
        <v>93.240257376931694</v>
      </c>
      <c r="T44" s="146">
        <f t="shared" si="8"/>
        <v>-2.1102571005669479E-2</v>
      </c>
      <c r="U44"/>
      <c r="V44"/>
    </row>
    <row r="45" spans="1:22" s="112" customFormat="1">
      <c r="A45" s="154" t="s">
        <v>81</v>
      </c>
      <c r="B45" s="116">
        <v>1990</v>
      </c>
      <c r="C45" s="173">
        <f>('Anual_1947-1989 (ref1987)'!AE47)</f>
        <v>28.369706776883156</v>
      </c>
      <c r="D45" s="143">
        <f>'Anual_1947-1989 (ref1987)'!AO47</f>
        <v>407081.91439133929</v>
      </c>
      <c r="E45" s="148">
        <f>('Anual_1947-1989 (ref1987)'!AU47)</f>
        <v>40176.325703111557</v>
      </c>
      <c r="F45" s="148">
        <f>('Anual_1947-1989 (ref1987)'!AV47)</f>
        <v>30825.668944518293</v>
      </c>
      <c r="G45" s="148">
        <f t="shared" si="1"/>
        <v>397731.25763274607</v>
      </c>
      <c r="H45" s="148">
        <f>('Anual_1947-1989 (ref1987)'!G47/'Anual_1947-1989 (ref1987)'!AF47)</f>
        <v>54064.921492063535</v>
      </c>
      <c r="I45" s="143">
        <f>('Anual_1947-1989 (ref1987)'!H47/'Anual_1947-1989 (ref1987)'!AF47)</f>
        <v>45893.928231550512</v>
      </c>
      <c r="J45" s="143">
        <f t="shared" si="2"/>
        <v>405902.25089325913</v>
      </c>
      <c r="K45" s="148">
        <f t="shared" si="3"/>
        <v>-1179.6634980801609</v>
      </c>
      <c r="L45" s="146">
        <f t="shared" si="4"/>
        <v>-2.8978528801604222E-3</v>
      </c>
      <c r="M45" s="146">
        <f>('Anual_1947-1989 (ref1987)'!Z47-1)</f>
        <v>-4.3499999999999983E-2</v>
      </c>
      <c r="N45" s="146">
        <f>('Anual_1947-1989 (ref1987)'!BE47-1)</f>
        <v>-4.6271796279873545E-2</v>
      </c>
      <c r="O45" s="146">
        <f t="shared" si="5"/>
        <v>-2.7717962798735618E-3</v>
      </c>
      <c r="P45" s="46">
        <f>('Anual_1947-1989 (ref1987)'!AI47/'Anual_1947-1989 (ref1987)'!AJ47)</f>
        <v>0.90386306159807417</v>
      </c>
      <c r="Q45" s="138">
        <f t="shared" si="6"/>
        <v>1251.9726908914267</v>
      </c>
      <c r="R45" s="138">
        <f t="shared" si="7"/>
        <v>1163.9597722785315</v>
      </c>
      <c r="S45" s="174">
        <f t="shared" si="0"/>
        <v>92.97006082854503</v>
      </c>
      <c r="T45" s="146">
        <f t="shared" si="8"/>
        <v>-2.8978528801606451E-3</v>
      </c>
      <c r="U45"/>
      <c r="V45"/>
    </row>
    <row r="46" spans="1:22">
      <c r="A46" s="112"/>
      <c r="B46" s="116">
        <v>1991</v>
      </c>
      <c r="C46" s="173">
        <f>('Anual_1900-2000 (ref1985e2000)'!L21)</f>
        <v>5.1668169466449356</v>
      </c>
      <c r="D46" s="143">
        <f>'Anual_1900-2000 (ref1985e2000)'!P21</f>
        <v>11.667918545454546</v>
      </c>
      <c r="E46" s="148">
        <f>('Anual_1900-2000 (ref1985e2000)'!U21)</f>
        <v>0.90097272727272726</v>
      </c>
      <c r="F46" s="148">
        <f>('Anual_1900-2000 (ref1985e2000)'!V21)</f>
        <v>0.89278181818181812</v>
      </c>
      <c r="G46" s="148">
        <f t="shared" ref="G46:G56" si="9">(D46-E46+F46)</f>
        <v>11.659727636363638</v>
      </c>
      <c r="H46" s="148">
        <f>('Anual_1900-2000 (ref1985e2000)'!G5/'Anual_1900-2000 (ref1985e2000)'!J21)</f>
        <v>1.0195836764808301</v>
      </c>
      <c r="I46" s="143">
        <f>('Anual_1900-2000 (ref1985e2000)'!H5/'Anual_1900-2000 (ref1985e2000)'!J21)</f>
        <v>0.92992432611405684</v>
      </c>
      <c r="J46" s="143">
        <f t="shared" ref="J46:J56" si="10">(D46-E46+F46+H46-I46)</f>
        <v>11.749386986730411</v>
      </c>
      <c r="K46" s="143">
        <f t="shared" si="3"/>
        <v>8.1468441275864834E-2</v>
      </c>
      <c r="L46" s="146">
        <f t="shared" si="4"/>
        <v>6.9822600285123155E-3</v>
      </c>
      <c r="M46" s="146">
        <f>('Anual_1900-2000 (ref1985e2000)'!R5-1)</f>
        <v>1.0314842776979249E-2</v>
      </c>
      <c r="N46" s="146">
        <f>('Anual_1900-2000 (ref1985e2000)'!AA21-1)</f>
        <v>1.7369123719913615E-2</v>
      </c>
      <c r="O46" s="146">
        <f t="shared" si="5"/>
        <v>7.0542809429343656E-3</v>
      </c>
      <c r="P46" s="46">
        <f>('Anual_1900-2000 (ref1985e2000)'!B21/'Anual_1900-2000 (ref1985e2000)'!C21)</f>
        <v>1.0864480313311555</v>
      </c>
      <c r="Q46" s="138">
        <f t="shared" si="6"/>
        <v>1264.8865923590433</v>
      </c>
      <c r="R46" s="138">
        <f t="shared" si="7"/>
        <v>1184.1767335682398</v>
      </c>
      <c r="S46" s="174">
        <f t="shared" si="0"/>
        <v>93.619201968116556</v>
      </c>
      <c r="T46" s="146">
        <f t="shared" si="8"/>
        <v>6.9822600285125436E-3</v>
      </c>
    </row>
    <row r="47" spans="1:22">
      <c r="A47" s="112"/>
      <c r="B47" s="116">
        <v>1992</v>
      </c>
      <c r="C47" s="173">
        <f>('Anual_1900-2000 (ref1985e2000)'!L22)</f>
        <v>10.690076313405617</v>
      </c>
      <c r="D47" s="143">
        <f>'Anual_1900-2000 (ref1985e2000)'!P22</f>
        <v>59.958296727272725</v>
      </c>
      <c r="E47" s="143">
        <f>('Anual_1900-2000 (ref1985e2000)'!U22)</f>
        <v>6.0966025454545454</v>
      </c>
      <c r="F47" s="143">
        <f>('Anual_1900-2000 (ref1985e2000)'!V22)</f>
        <v>4.987173454545454</v>
      </c>
      <c r="G47" s="143">
        <f t="shared" si="9"/>
        <v>58.848867636363636</v>
      </c>
      <c r="H47" s="143">
        <f>('Anual_1900-2000 (ref1985e2000)'!G6/'Anual_1900-2000 (ref1985e2000)'!J22)</f>
        <v>6.5587929987526543</v>
      </c>
      <c r="I47" s="143">
        <f>('Anual_1900-2000 (ref1985e2000)'!H6/'Anual_1900-2000 (ref1985e2000)'!J22)</f>
        <v>5.0602025409566194</v>
      </c>
      <c r="J47" s="143">
        <f t="shared" si="10"/>
        <v>60.34745809415967</v>
      </c>
      <c r="K47" s="143">
        <f t="shared" si="3"/>
        <v>0.38916136688694536</v>
      </c>
      <c r="L47" s="146">
        <f t="shared" si="4"/>
        <v>6.4905340566475903E-3</v>
      </c>
      <c r="M47" s="146">
        <f>('Anual_1900-2000 (ref1985e2000)'!R6-1)</f>
        <v>-5.4357985171988865E-3</v>
      </c>
      <c r="N47" s="146">
        <f>('Anual_1900-2000 (ref1985e2000)'!AA22-1)</f>
        <v>1.0194543040478177E-3</v>
      </c>
      <c r="O47" s="146">
        <f t="shared" si="5"/>
        <v>6.4552528212467042E-3</v>
      </c>
      <c r="P47" s="46">
        <f>('Anual_1900-2000 (ref1985e2000)'!B22/'Anual_1900-2000 (ref1985e2000)'!C22)</f>
        <v>1.0602849922713657</v>
      </c>
      <c r="Q47" s="138">
        <f t="shared" si="6"/>
        <v>1258.0109236958733</v>
      </c>
      <c r="R47" s="138">
        <f t="shared" si="7"/>
        <v>1185.3839476360292</v>
      </c>
      <c r="S47" s="174">
        <f t="shared" si="0"/>
        <v>94.226840586846777</v>
      </c>
      <c r="T47" s="146">
        <f t="shared" si="8"/>
        <v>6.4905340566474568E-3</v>
      </c>
    </row>
    <row r="48" spans="1:22">
      <c r="A48" s="112"/>
      <c r="B48" s="116">
        <v>1993</v>
      </c>
      <c r="C48" s="173">
        <f>('Anual_1900-2000 (ref1985e2000)'!L23)</f>
        <v>20.96148828144355</v>
      </c>
      <c r="D48" s="143">
        <f>'Anual_1900-2000 (ref1985e2000)'!P23</f>
        <v>672.52448836363635</v>
      </c>
      <c r="E48" s="143">
        <f>('Anual_1900-2000 (ref1985e2000)'!U23)</f>
        <v>77.800902181818174</v>
      </c>
      <c r="F48" s="143">
        <f>('Anual_1900-2000 (ref1985e2000)'!V23)</f>
        <v>68.136216000000005</v>
      </c>
      <c r="G48" s="143">
        <f t="shared" si="9"/>
        <v>662.85980218181817</v>
      </c>
      <c r="H48" s="143">
        <f>('Anual_1900-2000 (ref1985e2000)'!G7/'Anual_1900-2000 (ref1985e2000)'!J23)</f>
        <v>70.61567553278789</v>
      </c>
      <c r="I48" s="143">
        <f>('Anual_1900-2000 (ref1985e2000)'!H7/'Anual_1900-2000 (ref1985e2000)'!J23)</f>
        <v>61.15462381021694</v>
      </c>
      <c r="J48" s="143">
        <f t="shared" si="10"/>
        <v>672.3208539043892</v>
      </c>
      <c r="K48" s="143">
        <f t="shared" si="3"/>
        <v>-0.20363445924715506</v>
      </c>
      <c r="L48" s="146">
        <f t="shared" si="4"/>
        <v>-3.0279114407065158E-4</v>
      </c>
      <c r="M48" s="146">
        <f>('Anual_1900-2000 (ref1985e2000)'!R7-1)</f>
        <v>4.9247661973134793E-2</v>
      </c>
      <c r="N48" s="146">
        <f>('Anual_1900-2000 (ref1985e2000)'!AA23-1)</f>
        <v>4.8929959073152451E-2</v>
      </c>
      <c r="O48" s="146">
        <f t="shared" si="5"/>
        <v>-3.1770289998234169E-4</v>
      </c>
      <c r="P48" s="46">
        <f>('Anual_1900-2000 (ref1985e2000)'!B23/'Anual_1900-2000 (ref1985e2000)'!C23)</f>
        <v>1.0112655133811181</v>
      </c>
      <c r="Q48" s="138">
        <f t="shared" si="6"/>
        <v>1319.9650204245588</v>
      </c>
      <c r="R48" s="138">
        <f t="shared" si="7"/>
        <v>1243.3847356798319</v>
      </c>
      <c r="S48" s="174">
        <f t="shared" si="0"/>
        <v>94.198309533983306</v>
      </c>
      <c r="T48" s="146">
        <f t="shared" si="8"/>
        <v>-3.0279114407083529E-4</v>
      </c>
    </row>
    <row r="49" spans="1:20">
      <c r="A49" s="112"/>
      <c r="B49" s="134">
        <v>1994</v>
      </c>
      <c r="C49" s="173">
        <f>('Anual_1900-2000 (ref1985e2000)'!L24)</f>
        <v>23.401688121744463</v>
      </c>
      <c r="D49" s="143">
        <f>'Anual_1900-2000 (ref1985e2000)'!P24</f>
        <v>14922.200363636364</v>
      </c>
      <c r="E49" s="145">
        <f>('Anual_1900-2000 (ref1985e2000)'!U24)</f>
        <v>1539.9807272727271</v>
      </c>
      <c r="F49" s="145">
        <f>('Anual_1900-2000 (ref1985e2000)'!V24)</f>
        <v>1543.1759999999999</v>
      </c>
      <c r="G49" s="145">
        <f t="shared" si="9"/>
        <v>14925.395636363637</v>
      </c>
      <c r="H49" s="145">
        <f>('Anual_1900-2000 (ref1985e2000)'!G8/'Anual_1900-2000 (ref1985e2000)'!J24)</f>
        <v>1424.8712316161341</v>
      </c>
      <c r="I49" s="145">
        <f>('Anual_1900-2000 (ref1985e2000)'!H8/'Anual_1900-2000 (ref1985e2000)'!J24)</f>
        <v>1372.2394817204756</v>
      </c>
      <c r="J49" s="145">
        <f t="shared" si="10"/>
        <v>14978.027386259297</v>
      </c>
      <c r="K49" s="145">
        <f t="shared" si="3"/>
        <v>55.827022622932418</v>
      </c>
      <c r="L49" s="146">
        <f t="shared" si="4"/>
        <v>3.7412058049412244E-3</v>
      </c>
      <c r="M49" s="146">
        <f>('Anual_1900-2000 (ref1985e2000)'!R8-1)</f>
        <v>5.8528729438989791E-2</v>
      </c>
      <c r="N49" s="146">
        <f>('Anual_1900-2000 (ref1985e2000)'!AA24-1)</f>
        <v>6.2488903266263884E-2</v>
      </c>
      <c r="O49" s="146">
        <f t="shared" si="5"/>
        <v>3.9601738272740938E-3</v>
      </c>
      <c r="P49" s="46">
        <f>('Anual_1900-2000 (ref1985e2000)'!B24/'Anual_1900-2000 (ref1985e2000)'!C24)</f>
        <v>1.0405090985638821</v>
      </c>
      <c r="Q49" s="138">
        <f t="shared" si="6"/>
        <v>1397.2208959739185</v>
      </c>
      <c r="R49" s="138">
        <f t="shared" si="7"/>
        <v>1321.082484150478</v>
      </c>
      <c r="S49" s="174">
        <f t="shared" si="0"/>
        <v>94.550724796427488</v>
      </c>
      <c r="T49" s="146">
        <f t="shared" si="8"/>
        <v>3.7412058049410835E-3</v>
      </c>
    </row>
    <row r="50" spans="1:20">
      <c r="A50" s="155" t="s">
        <v>82</v>
      </c>
      <c r="B50" s="117">
        <v>1995</v>
      </c>
      <c r="C50" s="173">
        <f>('Anual_1900-2000 (ref1985e2000)'!L25)</f>
        <v>1.7754740179458324</v>
      </c>
      <c r="D50" s="143">
        <f>'Anual_1900-2000 (ref1985e2000)'!P25</f>
        <v>363954.364</v>
      </c>
      <c r="E50" s="143">
        <f>('Anual_1900-2000 (ref1985e2000)'!U25)</f>
        <v>32545.187999999998</v>
      </c>
      <c r="F50" s="143">
        <f>('Anual_1900-2000 (ref1985e2000)'!V25)</f>
        <v>41810.048000000003</v>
      </c>
      <c r="G50" s="143">
        <f t="shared" si="9"/>
        <v>373219.22399999999</v>
      </c>
      <c r="H50" s="143">
        <f>('Anual_1900-2000 (ref1985e2000)'!G9/'Anual_1900-2000 (ref1985e2000)'!J25)</f>
        <v>28330.549360682529</v>
      </c>
      <c r="I50" s="143">
        <f>('Anual_1900-2000 (ref1985e2000)'!H9/'Anual_1900-2000 (ref1985e2000)'!J25)</f>
        <v>34799.223492650985</v>
      </c>
      <c r="J50" s="143">
        <f t="shared" si="10"/>
        <v>366750.54986803152</v>
      </c>
      <c r="K50" s="143">
        <f t="shared" si="3"/>
        <v>2796.1858680315199</v>
      </c>
      <c r="L50" s="146">
        <f t="shared" si="4"/>
        <v>7.6827925273387299E-3</v>
      </c>
      <c r="M50" s="146">
        <f>('Anual_1900-2000 (ref1985e2000)'!R9-1)</f>
        <v>4.2237936336471549E-2</v>
      </c>
      <c r="N50" s="146">
        <f>('Anual_1900-2000 (ref1985e2000)'!AA25-1)</f>
        <v>5.0245234165466446E-2</v>
      </c>
      <c r="O50" s="146">
        <f t="shared" si="5"/>
        <v>8.0072978289948971E-3</v>
      </c>
      <c r="P50" s="46">
        <f>('Anual_1900-2000 (ref1985e2000)'!B25/'Anual_1900-2000 (ref1985e2000)'!C25)</f>
        <v>1.0458738978519095</v>
      </c>
      <c r="Q50" s="138">
        <f t="shared" si="6"/>
        <v>1456.2366232260526</v>
      </c>
      <c r="R50" s="138">
        <f t="shared" si="7"/>
        <v>1387.4605829185148</v>
      </c>
      <c r="S50" s="174">
        <f t="shared" si="0"/>
        <v>95.277138398347944</v>
      </c>
      <c r="T50" s="146">
        <f t="shared" si="8"/>
        <v>7.6827925273388331E-3</v>
      </c>
    </row>
    <row r="51" spans="1:20" ht="15.75" thickBot="1">
      <c r="B51" s="133">
        <v>1996</v>
      </c>
      <c r="C51" s="173">
        <f>('Anual_1900-2000 (ref1985e2000)'!L26)</f>
        <v>1.1741342505699579</v>
      </c>
      <c r="D51" s="141">
        <f>'Anual_1900-2000 (ref1985e2000)'!P26</f>
        <v>663371.09799999988</v>
      </c>
      <c r="E51" s="144">
        <f>('Anual_1900-2000 (ref1985e2000)'!U26)</f>
        <v>50233.877999999997</v>
      </c>
      <c r="F51" s="144">
        <f>('Anual_1900-2000 (ref1985e2000)'!V26)</f>
        <v>64618.407000000007</v>
      </c>
      <c r="G51" s="144">
        <f t="shared" si="9"/>
        <v>677755.62699999986</v>
      </c>
      <c r="H51" s="144">
        <f>('Anual_1900-2000 (ref1985e2000)'!G10/'Anual_1900-2000 (ref1985e2000)'!J26)</f>
        <v>46474.993670908196</v>
      </c>
      <c r="I51" s="144">
        <f>('Anual_1900-2000 (ref1985e2000)'!H10/'Anual_1900-2000 (ref1985e2000)'!J26)</f>
        <v>59180.625331389565</v>
      </c>
      <c r="J51" s="144">
        <f t="shared" si="10"/>
        <v>665049.99533951841</v>
      </c>
      <c r="K51" s="144">
        <f t="shared" si="3"/>
        <v>1678.8973395185312</v>
      </c>
      <c r="L51" s="151">
        <f t="shared" si="4"/>
        <v>2.5308569284677091E-3</v>
      </c>
      <c r="M51" s="151">
        <f>('Anual_1900-2000 (ref1985e2000)'!R10-1)</f>
        <v>2.658589682476431E-2</v>
      </c>
      <c r="N51" s="151">
        <f>('Anual_1900-2000 (ref1985e2000)'!AA26-1)</f>
        <v>2.9184038854410677E-2</v>
      </c>
      <c r="O51" s="151">
        <f t="shared" si="5"/>
        <v>2.5981420296463664E-3</v>
      </c>
      <c r="P51" s="137">
        <f>('Anual_1900-2000 (ref1985e2000)'!B26/'Anual_1900-2000 (ref1985e2000)'!C26)</f>
        <v>1.0101813129872743</v>
      </c>
      <c r="Q51" s="139">
        <f t="shared" si="6"/>
        <v>1494.9519798435836</v>
      </c>
      <c r="R51" s="139">
        <f t="shared" si="7"/>
        <v>1427.9522864793721</v>
      </c>
      <c r="S51" s="152">
        <f t="shared" si="0"/>
        <v>95.518271204187997</v>
      </c>
      <c r="T51" s="146">
        <f t="shared" si="8"/>
        <v>2.5308569284678839E-3</v>
      </c>
    </row>
    <row r="52" spans="1:20">
      <c r="A52" s="156" t="s">
        <v>80</v>
      </c>
      <c r="B52" s="118">
        <v>1997</v>
      </c>
      <c r="C52" s="173">
        <f>('Trimestral_1996-2018 (ref2010)'!L33)</f>
        <v>1.077290234100478</v>
      </c>
      <c r="D52" s="140">
        <f>'Trimestral_1996-2018 (ref2010)'!P33</f>
        <v>883781.51583615888</v>
      </c>
      <c r="E52" s="140">
        <f>('Trimestral_1996-2018 (ref2010)'!U33)</f>
        <v>63866.491551254505</v>
      </c>
      <c r="F52" s="140">
        <f>('Trimestral_1996-2018 (ref2010)'!V33)</f>
        <v>87229.729806979405</v>
      </c>
      <c r="G52" s="140">
        <f t="shared" si="9"/>
        <v>907144.75409188378</v>
      </c>
      <c r="H52" s="140">
        <f>('Trimestral_1996-2018 (ref2010)'!F5/'Trimestral_1996-2018 (ref2010)'!J33)</f>
        <v>61630.110832687089</v>
      </c>
      <c r="I52" s="140">
        <f>('Trimestral_1996-2018 (ref2010)'!G5/'Trimestral_1996-2018 (ref2010)'!J33)</f>
        <v>84653.519635814446</v>
      </c>
      <c r="J52" s="140">
        <f t="shared" si="10"/>
        <v>884121.34528875642</v>
      </c>
      <c r="K52" s="140">
        <f t="shared" si="3"/>
        <v>339.82945259753615</v>
      </c>
      <c r="L52" s="146">
        <f t="shared" si="4"/>
        <v>3.845174927380309E-4</v>
      </c>
      <c r="M52" s="146">
        <f>('Trimestral_1996-2018 (ref2010)'!P5-1)</f>
        <v>3.3948459853159418E-2</v>
      </c>
      <c r="N52" s="146">
        <f>('Trimestral_1996-2018 (ref2010)'!AA33-1)</f>
        <v>3.4346031122562515E-2</v>
      </c>
      <c r="O52" s="146">
        <f t="shared" si="5"/>
        <v>3.9757126940309639E-4</v>
      </c>
      <c r="P52" s="46">
        <f>('Trimestral_1996-2018 (ref2010)'!B33/'Trimestral_1996-2018 (ref2010)'!C33)</f>
        <v>0.99435027299070466</v>
      </c>
      <c r="Q52" s="138">
        <f t="shared" si="6"/>
        <v>1545.7032971137046</v>
      </c>
      <c r="R52" s="138">
        <f t="shared" si="7"/>
        <v>1476.9967801523269</v>
      </c>
      <c r="S52" s="174">
        <f t="shared" si="0"/>
        <v>95.554999650342111</v>
      </c>
      <c r="T52" s="146">
        <f t="shared" si="8"/>
        <v>3.8451749273815672E-4</v>
      </c>
    </row>
    <row r="53" spans="1:20">
      <c r="B53" s="118">
        <v>1998</v>
      </c>
      <c r="C53" s="173">
        <f>('Trimestral_1996-2018 (ref2010)'!L34)</f>
        <v>1.0492436158675287</v>
      </c>
      <c r="D53" s="140">
        <f>'Trimestral_1996-2018 (ref2010)'!P34</f>
        <v>955308.18968550186</v>
      </c>
      <c r="E53" s="140">
        <f>('Trimestral_1996-2018 (ref2010)'!U34)</f>
        <v>69754.066965353995</v>
      </c>
      <c r="F53" s="140">
        <f>('Trimestral_1996-2018 (ref2010)'!V34)</f>
        <v>91277.975848002403</v>
      </c>
      <c r="G53" s="140">
        <f t="shared" si="9"/>
        <v>976832.09856815019</v>
      </c>
      <c r="H53" s="140">
        <f>('Trimestral_1996-2018 (ref2010)'!F6/'Trimestral_1996-2018 (ref2010)'!J34)</f>
        <v>67809.832740252692</v>
      </c>
      <c r="I53" s="140">
        <f>('Trimestral_1996-2018 (ref2010)'!G6/'Trimestral_1996-2018 (ref2010)'!J34)</f>
        <v>90741.855107006922</v>
      </c>
      <c r="J53" s="140">
        <f t="shared" si="10"/>
        <v>953900.07620139595</v>
      </c>
      <c r="K53" s="140">
        <f t="shared" si="3"/>
        <v>-1408.1134841059102</v>
      </c>
      <c r="L53" s="146">
        <f t="shared" si="4"/>
        <v>-1.4739887078425204E-3</v>
      </c>
      <c r="M53" s="146">
        <f>('Trimestral_1996-2018 (ref2010)'!P6-1)</f>
        <v>3.380979019523167E-3</v>
      </c>
      <c r="N53" s="146">
        <f>('Trimestral_1996-2018 (ref2010)'!AA34-1)</f>
        <v>1.9020067867845381E-3</v>
      </c>
      <c r="O53" s="146">
        <f t="shared" si="5"/>
        <v>-1.478972232738629E-3</v>
      </c>
      <c r="P53" s="46">
        <f>('Trimestral_1996-2018 (ref2010)'!B34/'Trimestral_1996-2018 (ref2010)'!C34)</f>
        <v>0.97787081881831961</v>
      </c>
      <c r="Q53" s="138">
        <f t="shared" si="6"/>
        <v>1550.9292875316537</v>
      </c>
      <c r="R53" s="138">
        <f t="shared" si="7"/>
        <v>1479.8060380522356</v>
      </c>
      <c r="S53" s="174">
        <f t="shared" si="0"/>
        <v>95.414152659879633</v>
      </c>
      <c r="T53" s="146">
        <f t="shared" si="8"/>
        <v>-1.4739887078423219E-3</v>
      </c>
    </row>
    <row r="54" spans="1:20">
      <c r="B54" s="118">
        <v>1999</v>
      </c>
      <c r="C54" s="173">
        <f>('Trimestral_1996-2018 (ref2010)'!L35)</f>
        <v>1.0801050087686863</v>
      </c>
      <c r="D54" s="140">
        <f>'Trimestral_1996-2018 (ref2010)'!P35</f>
        <v>1007041.3961823739</v>
      </c>
      <c r="E54" s="140">
        <f>('Trimestral_1996-2018 (ref2010)'!U35)</f>
        <v>74491.530680084412</v>
      </c>
      <c r="F54" s="140">
        <f>('Trimestral_1996-2018 (ref2010)'!V35)</f>
        <v>80067.945932008603</v>
      </c>
      <c r="G54" s="140">
        <f t="shared" si="9"/>
        <v>1012617.8114342981</v>
      </c>
      <c r="H54" s="140">
        <f>('Trimestral_1996-2018 (ref2010)'!F7/'Trimestral_1996-2018 (ref2010)'!J35)</f>
        <v>96073.995994909521</v>
      </c>
      <c r="I54" s="140">
        <f>('Trimestral_1996-2018 (ref2010)'!G7/'Trimestral_1996-2018 (ref2010)'!J35)</f>
        <v>114680.00504846737</v>
      </c>
      <c r="J54" s="140">
        <f t="shared" si="10"/>
        <v>994011.80238074018</v>
      </c>
      <c r="K54" s="140">
        <f t="shared" si="3"/>
        <v>-13029.593801633688</v>
      </c>
      <c r="L54" s="146">
        <f t="shared" si="4"/>
        <v>-1.2938488776159551E-2</v>
      </c>
      <c r="M54" s="146">
        <f>('Trimestral_1996-2018 (ref2010)'!P7-1)</f>
        <v>4.6793756667951047E-3</v>
      </c>
      <c r="N54" s="146">
        <f>('Trimestral_1996-2018 (ref2010)'!AA35-1)</f>
        <v>-8.3196571589086998E-3</v>
      </c>
      <c r="O54" s="146">
        <f t="shared" si="5"/>
        <v>-1.2999032825703805E-2</v>
      </c>
      <c r="P54" s="46">
        <f>('Trimestral_1996-2018 (ref2010)'!B35/'Trimestral_1996-2018 (ref2010)'!C35)</f>
        <v>0.90047143396234353</v>
      </c>
      <c r="Q54" s="138">
        <f t="shared" si="6"/>
        <v>1558.1866683006492</v>
      </c>
      <c r="R54" s="138">
        <f t="shared" si="7"/>
        <v>1467.4945591539581</v>
      </c>
      <c r="S54" s="174">
        <f t="shared" si="0"/>
        <v>94.179637716603011</v>
      </c>
      <c r="T54" s="146">
        <f t="shared" si="8"/>
        <v>-1.2938488776159551E-2</v>
      </c>
    </row>
    <row r="55" spans="1:20" ht="15.75" thickBot="1">
      <c r="B55" s="135">
        <v>2000</v>
      </c>
      <c r="C55" s="173">
        <f>('Trimestral_1996-2018 (ref2010)'!L36)</f>
        <v>1.0560606515271738</v>
      </c>
      <c r="D55" s="141">
        <f>'Trimestral_1996-2018 (ref2010)'!P36</f>
        <v>1135438.6409589238</v>
      </c>
      <c r="E55" s="141">
        <f>('Trimestral_1996-2018 (ref2010)'!U36)</f>
        <v>117418.30805139701</v>
      </c>
      <c r="F55" s="141">
        <f>('Trimestral_1996-2018 (ref2010)'!V36)</f>
        <v>137597.241602066</v>
      </c>
      <c r="G55" s="141">
        <f t="shared" si="9"/>
        <v>1155617.574509593</v>
      </c>
      <c r="H55" s="141">
        <f>('Trimestral_1996-2018 (ref2010)'!F8/'Trimestral_1996-2018 (ref2010)'!J36)</f>
        <v>114317.03070746086</v>
      </c>
      <c r="I55" s="141">
        <f>('Trimestral_1996-2018 (ref2010)'!G8/'Trimestral_1996-2018 (ref2010)'!J36)</f>
        <v>139716.94056924642</v>
      </c>
      <c r="J55" s="141">
        <f t="shared" si="10"/>
        <v>1130217.6646478074</v>
      </c>
      <c r="K55" s="141">
        <f t="shared" si="3"/>
        <v>-5220.9763111164793</v>
      </c>
      <c r="L55" s="151">
        <f t="shared" si="4"/>
        <v>-4.5982020716743913E-3</v>
      </c>
      <c r="M55" s="151">
        <f>('Trimestral_1996-2018 (ref2010)'!P8-1)</f>
        <v>4.3879494436487976E-2</v>
      </c>
      <c r="N55" s="151">
        <f>('Trimestral_1996-2018 (ref2010)'!AA36-1)</f>
        <v>3.9079525582591534E-2</v>
      </c>
      <c r="O55" s="151">
        <f t="shared" si="5"/>
        <v>-4.7999688538964413E-3</v>
      </c>
      <c r="P55" s="137">
        <f>('Trimestral_1996-2018 (ref2010)'!B36/'Trimestral_1996-2018 (ref2010)'!C36)</f>
        <v>0.95881711569433592</v>
      </c>
      <c r="Q55" s="139">
        <f t="shared" si="6"/>
        <v>1626.5591115433572</v>
      </c>
      <c r="R55" s="139">
        <f t="shared" si="7"/>
        <v>1524.843550320729</v>
      </c>
      <c r="S55" s="152">
        <f t="shared" si="0"/>
        <v>93.746580711344976</v>
      </c>
      <c r="T55" s="146">
        <f t="shared" si="8"/>
        <v>-4.5982020716744954E-3</v>
      </c>
    </row>
    <row r="56" spans="1:20">
      <c r="A56" s="157" t="s">
        <v>84</v>
      </c>
      <c r="B56" s="119">
        <v>2001</v>
      </c>
      <c r="C56" s="173">
        <f>('Anual_2000-2017 (ref2010)'!F28)</f>
        <v>1.0822509431643357</v>
      </c>
      <c r="D56" s="140">
        <f>'Anual_2000-2017 (ref2010)'!K5</f>
        <v>1215758.2085203498</v>
      </c>
      <c r="E56" s="140">
        <f>('Anual_2000-2017 (ref2010)'!N28)</f>
        <v>133440.46371399722</v>
      </c>
      <c r="F56" s="140">
        <f>('Anual_2000-2017 (ref2010)'!O28)</f>
        <v>154281.54206721316</v>
      </c>
      <c r="G56" s="140">
        <f t="shared" si="9"/>
        <v>1236599.2868735658</v>
      </c>
      <c r="H56" s="140">
        <f>('Anual_2000-2017 (ref2010)'!H5/'Anual_2000-2017 (ref2010)'!D28)</f>
        <v>149705.64522744436</v>
      </c>
      <c r="I56" s="140">
        <f>-('Anual_2000-2017 (ref2010)'!I5/'Anual_2000-2017 (ref2010)'!D28)</f>
        <v>176240.70418806313</v>
      </c>
      <c r="J56" s="140">
        <f t="shared" si="10"/>
        <v>1210064.2279129471</v>
      </c>
      <c r="K56" s="140">
        <f t="shared" si="3"/>
        <v>-5693.9806074027438</v>
      </c>
      <c r="L56" s="146">
        <f t="shared" si="4"/>
        <v>-4.683481112854387E-3</v>
      </c>
      <c r="M56" s="146">
        <f>('Anual_2000-2017 (ref2010)'!J28-1)</f>
        <v>1.3898964044580131E-2</v>
      </c>
      <c r="N56" s="146">
        <f>('Anual_2000-2017 (ref2010)'!T28-1)</f>
        <v>9.1503873961347182E-3</v>
      </c>
      <c r="O56" s="146">
        <f t="shared" si="5"/>
        <v>-4.7485766484454128E-3</v>
      </c>
      <c r="P56" s="46">
        <f>('Anual_2000-2017 (ref2010)'!B28/'Anual_2000-2017 (ref2010)'!C28)</f>
        <v>0.98210605030275633</v>
      </c>
      <c r="Q56" s="138">
        <f t="shared" si="6"/>
        <v>1649.1665981510826</v>
      </c>
      <c r="R56" s="138">
        <f t="shared" si="7"/>
        <v>1538.7964595246613</v>
      </c>
      <c r="S56" s="149">
        <f t="shared" si="0"/>
        <v>93.307520371188716</v>
      </c>
      <c r="T56" s="146">
        <f t="shared" si="8"/>
        <v>-4.6834811128543263E-3</v>
      </c>
    </row>
    <row r="57" spans="1:20">
      <c r="B57" s="119">
        <v>2002</v>
      </c>
      <c r="C57" s="173">
        <f>('Anual_2000-2017 (ref2010)'!F29)</f>
        <v>1.0979811223431275</v>
      </c>
      <c r="D57" s="140">
        <f>'Anual_2000-2017 (ref2010)'!K6</f>
        <v>1355931.5591703854</v>
      </c>
      <c r="E57" s="140">
        <f>('Anual_2000-2017 (ref2010)'!N29)</f>
        <v>173324.52495404103</v>
      </c>
      <c r="F57" s="140">
        <f>('Anual_2000-2017 (ref2010)'!O29)</f>
        <v>166132.90713136178</v>
      </c>
      <c r="G57" s="140">
        <f t="shared" ref="G57:G69" si="11">(D57-E57+F57)</f>
        <v>1348739.9413477061</v>
      </c>
      <c r="H57" s="140">
        <f>('Anual_2000-2017 (ref2010)'!H6/'Anual_2000-2017 (ref2010)'!D29)</f>
        <v>193565.06608545987</v>
      </c>
      <c r="I57" s="140">
        <f>-('Anual_2000-2017 (ref2010)'!I6/'Anual_2000-2017 (ref2010)'!D29)</f>
        <v>182100.95154421718</v>
      </c>
      <c r="J57" s="140">
        <f t="shared" ref="J57:J69" si="12">(D57-E57+F57+H57-I57)</f>
        <v>1360204.055888949</v>
      </c>
      <c r="K57" s="140">
        <f t="shared" si="3"/>
        <v>4272.4967185636051</v>
      </c>
      <c r="L57" s="146">
        <f t="shared" si="4"/>
        <v>3.1509678270027833E-3</v>
      </c>
      <c r="M57" s="146">
        <f>('Anual_2000-2017 (ref2010)'!J29-1)</f>
        <v>3.0534618568361704E-2</v>
      </c>
      <c r="N57" s="146">
        <f>('Anual_2000-2017 (ref2010)'!T29-1)</f>
        <v>3.3781799996082995E-2</v>
      </c>
      <c r="O57" s="146">
        <f t="shared" si="5"/>
        <v>3.2471814277212907E-3</v>
      </c>
      <c r="P57" s="46">
        <f>('Anual_2000-2017 (ref2010)'!B29/'Anual_2000-2017 (ref2010)'!C29)</f>
        <v>1.0188503787534173</v>
      </c>
      <c r="Q57" s="138">
        <f t="shared" si="6"/>
        <v>1699.5232711813085</v>
      </c>
      <c r="R57" s="138">
        <f t="shared" si="7"/>
        <v>1590.779773755004</v>
      </c>
      <c r="S57" s="149">
        <f t="shared" si="0"/>
        <v>93.601529365895715</v>
      </c>
      <c r="T57" s="146">
        <f t="shared" si="8"/>
        <v>3.1509678270025265E-3</v>
      </c>
    </row>
    <row r="58" spans="1:20">
      <c r="B58" s="119">
        <v>2003</v>
      </c>
      <c r="C58" s="173">
        <f>('Anual_2000-2017 (ref2010)'!F30)</f>
        <v>1.1409102152726727</v>
      </c>
      <c r="D58" s="140">
        <f>'Anual_2000-2017 (ref2010)'!K7</f>
        <v>1505771.7718952212</v>
      </c>
      <c r="E58" s="140">
        <f>('Anual_2000-2017 (ref2010)'!N30)</f>
        <v>235201.93765973221</v>
      </c>
      <c r="F58" s="140">
        <f>('Anual_2000-2017 (ref2010)'!O30)</f>
        <v>198351.68658387841</v>
      </c>
      <c r="G58" s="140">
        <f t="shared" si="11"/>
        <v>1468921.5208193674</v>
      </c>
      <c r="H58" s="140">
        <f>('Anual_2000-2017 (ref2010)'!H7/'Anual_2000-2017 (ref2010)'!D30)</f>
        <v>228059.41513449323</v>
      </c>
      <c r="I58" s="140">
        <f>-('Anual_2000-2017 (ref2010)'!I7/'Anual_2000-2017 (ref2010)'!D30)</f>
        <v>194690.80683375685</v>
      </c>
      <c r="J58" s="140">
        <f t="shared" si="12"/>
        <v>1502290.1291201038</v>
      </c>
      <c r="K58" s="140">
        <f t="shared" si="3"/>
        <v>-3481.6427751174197</v>
      </c>
      <c r="L58" s="146">
        <f t="shared" si="4"/>
        <v>-2.3121981963676293E-3</v>
      </c>
      <c r="M58" s="146">
        <f>('Anual_2000-2017 (ref2010)'!J30-1)</f>
        <v>1.1408289987710818E-2</v>
      </c>
      <c r="N58" s="146">
        <f>('Anual_2000-2017 (ref2010)'!T30-1)</f>
        <v>9.0697135638098114E-3</v>
      </c>
      <c r="O58" s="146">
        <f t="shared" si="5"/>
        <v>-2.3385764239010065E-3</v>
      </c>
      <c r="P58" s="46">
        <f>('Anual_2000-2017 (ref2010)'!B30/'Anual_2000-2017 (ref2010)'!C30)</f>
        <v>0.98786492040016904</v>
      </c>
      <c r="Q58" s="138">
        <f t="shared" si="6"/>
        <v>1718.9119254998077</v>
      </c>
      <c r="R58" s="138">
        <f t="shared" si="7"/>
        <v>1605.2076906460641</v>
      </c>
      <c r="S58" s="149">
        <f t="shared" si="0"/>
        <v>93.385104078518637</v>
      </c>
      <c r="T58" s="146">
        <f t="shared" si="8"/>
        <v>-2.3121981963676319E-3</v>
      </c>
    </row>
    <row r="59" spans="1:20">
      <c r="B59" s="119">
        <v>2004</v>
      </c>
      <c r="C59" s="173">
        <f>('Anual_2000-2017 (ref2010)'!F31)</f>
        <v>1.0775206075946304</v>
      </c>
      <c r="D59" s="140">
        <f>'Anual_2000-2017 (ref2010)'!K8</f>
        <v>1816903.7317373371</v>
      </c>
      <c r="E59" s="140">
        <f>('Anual_2000-2017 (ref2010)'!N31)</f>
        <v>298545.71017137886</v>
      </c>
      <c r="F59" s="140">
        <f>('Anual_2000-2017 (ref2010)'!O31)</f>
        <v>245713.97731488364</v>
      </c>
      <c r="G59" s="140">
        <f t="shared" si="11"/>
        <v>1764071.9988808418</v>
      </c>
      <c r="H59" s="140">
        <f>('Anual_2000-2017 (ref2010)'!H8/'Anual_2000-2017 (ref2010)'!D31)</f>
        <v>302193.83917709737</v>
      </c>
      <c r="I59" s="140">
        <f>-('Anual_2000-2017 (ref2010)'!I8/'Anual_2000-2017 (ref2010)'!D31)</f>
        <v>239853.44281538547</v>
      </c>
      <c r="J59" s="140">
        <f t="shared" si="12"/>
        <v>1826412.3952425537</v>
      </c>
      <c r="K59" s="140">
        <f t="shared" si="3"/>
        <v>9508.6635052165948</v>
      </c>
      <c r="L59" s="146">
        <f t="shared" si="4"/>
        <v>5.2334437643123443E-3</v>
      </c>
      <c r="M59" s="146">
        <f>('Anual_2000-2017 (ref2010)'!J31-1)</f>
        <v>5.7599646368599933E-2</v>
      </c>
      <c r="N59" s="146">
        <f>('Anual_2000-2017 (ref2010)'!T31-1)</f>
        <v>6.3134534643026541E-2</v>
      </c>
      <c r="O59" s="146">
        <f t="shared" si="5"/>
        <v>5.5348882744266081E-3</v>
      </c>
      <c r="P59" s="46">
        <f>('Anual_2000-2017 (ref2010)'!B31/'Anual_2000-2017 (ref2010)'!C31)</f>
        <v>1.0369520539142594</v>
      </c>
      <c r="Q59" s="138">
        <f t="shared" si="6"/>
        <v>1817.9206445473658</v>
      </c>
      <c r="R59" s="138">
        <f t="shared" si="7"/>
        <v>1706.5517312004106</v>
      </c>
      <c r="S59" s="149">
        <f t="shared" si="0"/>
        <v>93.873829769138013</v>
      </c>
      <c r="T59" s="146">
        <f t="shared" si="8"/>
        <v>5.2334437643122289E-3</v>
      </c>
    </row>
    <row r="60" spans="1:20">
      <c r="B60" s="119">
        <v>2005</v>
      </c>
      <c r="C60" s="173">
        <f>('Anual_2000-2017 (ref2010)'!F32)</f>
        <v>1.074312247547853</v>
      </c>
      <c r="D60" s="140">
        <f>'Anual_2000-2017 (ref2010)'!K9</f>
        <v>2020440.9922502143</v>
      </c>
      <c r="E60" s="140">
        <f>('Anual_2000-2017 (ref2010)'!N32)</f>
        <v>355164.72127344896</v>
      </c>
      <c r="F60" s="140">
        <f>('Anual_2000-2017 (ref2010)'!O32)</f>
        <v>276284.70035073918</v>
      </c>
      <c r="G60" s="140">
        <f t="shared" si="11"/>
        <v>1941560.9713275046</v>
      </c>
      <c r="H60" s="140">
        <f>('Anual_2000-2017 (ref2010)'!H9/'Anual_2000-2017 (ref2010)'!D32)</f>
        <v>306388.07938672591</v>
      </c>
      <c r="I60" s="140">
        <f>-('Anual_2000-2017 (ref2010)'!I9/'Anual_2000-2017 (ref2010)'!D32)</f>
        <v>238033.60203846465</v>
      </c>
      <c r="J60" s="140">
        <f t="shared" si="12"/>
        <v>2009915.4486757659</v>
      </c>
      <c r="K60" s="140">
        <f t="shared" si="3"/>
        <v>-10525.543574448442</v>
      </c>
      <c r="L60" s="146">
        <f t="shared" si="4"/>
        <v>-5.2095278282420351E-3</v>
      </c>
      <c r="M60" s="146">
        <f>('Anual_2000-2017 (ref2010)'!J32-1)</f>
        <v>3.2021320621623994E-2</v>
      </c>
      <c r="N60" s="146">
        <f>('Anual_2000-2017 (ref2010)'!T32-1)</f>
        <v>2.6644976832506551E-2</v>
      </c>
      <c r="O60" s="146">
        <f t="shared" si="5"/>
        <v>-5.3763437891174437E-3</v>
      </c>
      <c r="P60" s="46">
        <f>('Anual_2000-2017 (ref2010)'!B32/'Anual_2000-2017 (ref2010)'!C32)</f>
        <v>1.0012916881104064</v>
      </c>
      <c r="Q60" s="138">
        <f t="shared" si="6"/>
        <v>1876.1328643710863</v>
      </c>
      <c r="R60" s="138">
        <f t="shared" si="7"/>
        <v>1752.0227625417194</v>
      </c>
      <c r="S60" s="149">
        <f t="shared" si="0"/>
        <v>93.38479144061202</v>
      </c>
      <c r="T60" s="146">
        <f t="shared" si="8"/>
        <v>-5.2095278282421331E-3</v>
      </c>
    </row>
    <row r="61" spans="1:20">
      <c r="B61" s="119">
        <v>2006</v>
      </c>
      <c r="C61" s="173">
        <f>('Anual_2000-2017 (ref2010)'!F33)</f>
        <v>1.0677427411909708</v>
      </c>
      <c r="D61" s="140">
        <f>'Anual_2000-2017 (ref2010)'!K10</f>
        <v>2256582.8163669193</v>
      </c>
      <c r="E61" s="140">
        <f>('Anual_2000-2017 (ref2010)'!N33)</f>
        <v>346886.28672772244</v>
      </c>
      <c r="F61" s="140">
        <f>('Anual_2000-2017 (ref2010)'!O33)</f>
        <v>302722.36463419098</v>
      </c>
      <c r="G61" s="140">
        <f t="shared" si="11"/>
        <v>2212418.8942733877</v>
      </c>
      <c r="H61" s="140">
        <f>('Anual_2000-2017 (ref2010)'!H10/'Anual_2000-2017 (ref2010)'!D33)</f>
        <v>326868.19183188444</v>
      </c>
      <c r="I61" s="140">
        <f>-('Anual_2000-2017 (ref2010)'!I10/'Anual_2000-2017 (ref2010)'!D33)</f>
        <v>265313.25003015407</v>
      </c>
      <c r="J61" s="140">
        <f t="shared" si="12"/>
        <v>2273973.8360751183</v>
      </c>
      <c r="K61" s="140">
        <f t="shared" si="3"/>
        <v>17391.019708198961</v>
      </c>
      <c r="L61" s="146">
        <f t="shared" si="4"/>
        <v>7.7067943538621673E-3</v>
      </c>
      <c r="M61" s="146">
        <f>('Anual_2000-2017 (ref2010)'!J33-1)</f>
        <v>3.9619887089948458E-2</v>
      </c>
      <c r="N61" s="146">
        <f>('Anual_2000-2017 (ref2010)'!T33-1)</f>
        <v>4.7632023765936227E-2</v>
      </c>
      <c r="O61" s="146">
        <f t="shared" si="5"/>
        <v>8.0121366759877688E-3</v>
      </c>
      <c r="P61" s="46">
        <f>('Anual_2000-2017 (ref2010)'!B33/'Anual_2000-2017 (ref2010)'!C33)</f>
        <v>1.0751550437489548</v>
      </c>
      <c r="Q61" s="138">
        <f t="shared" si="6"/>
        <v>1950.4650366232104</v>
      </c>
      <c r="R61" s="138">
        <f t="shared" si="7"/>
        <v>1835.4751524055678</v>
      </c>
      <c r="S61" s="149">
        <f t="shared" si="0"/>
        <v>94.104488824023136</v>
      </c>
      <c r="T61" s="146">
        <f t="shared" si="8"/>
        <v>7.7067943538622341E-3</v>
      </c>
    </row>
    <row r="62" spans="1:20">
      <c r="B62" s="119">
        <v>2007</v>
      </c>
      <c r="C62" s="173">
        <f>('Anual_2000-2017 (ref2010)'!F34)</f>
        <v>1.0643903808921129</v>
      </c>
      <c r="D62" s="140">
        <f>'Anual_2000-2017 (ref2010)'!K11</f>
        <v>2555700.4146902794</v>
      </c>
      <c r="E62" s="140">
        <f>('Anual_2000-2017 (ref2010)'!N34)</f>
        <v>367732.38398960192</v>
      </c>
      <c r="F62" s="140">
        <f>('Anual_2000-2017 (ref2010)'!O34)</f>
        <v>336100.03997604398</v>
      </c>
      <c r="G62" s="140">
        <f t="shared" si="11"/>
        <v>2524068.0706767216</v>
      </c>
      <c r="H62" s="140">
        <f>('Anual_2000-2017 (ref2010)'!H11/'Anual_2000-2017 (ref2010)'!D34)</f>
        <v>341047.1741543762</v>
      </c>
      <c r="I62" s="140">
        <f>-('Anual_2000-2017 (ref2010)'!I11/'Anual_2000-2017 (ref2010)'!D34)</f>
        <v>306175.50855477783</v>
      </c>
      <c r="J62" s="140">
        <f t="shared" si="12"/>
        <v>2558939.7362763202</v>
      </c>
      <c r="K62" s="140">
        <f t="shared" si="3"/>
        <v>3239.3215860407799</v>
      </c>
      <c r="L62" s="146">
        <f t="shared" si="4"/>
        <v>1.2674887742792605E-3</v>
      </c>
      <c r="M62" s="146">
        <f>('Anual_2000-2017 (ref2010)'!J34-1)</f>
        <v>6.0698706073315289E-2</v>
      </c>
      <c r="N62" s="146">
        <f>('Anual_2000-2017 (ref2010)'!T34-1)</f>
        <v>6.204312977615567E-2</v>
      </c>
      <c r="O62" s="146">
        <f t="shared" si="5"/>
        <v>1.3444237028403805E-3</v>
      </c>
      <c r="P62" s="46">
        <f>('Anual_2000-2017 (ref2010)'!B34/'Anual_2000-2017 (ref2010)'!C34)</f>
        <v>1.0180771599836109</v>
      </c>
      <c r="Q62" s="138">
        <f t="shared" si="6"/>
        <v>2068.8557405874808</v>
      </c>
      <c r="R62" s="138">
        <f t="shared" si="7"/>
        <v>1949.3537754871754</v>
      </c>
      <c r="S62" s="149">
        <f t="shared" si="0"/>
        <v>94.223765207216857</v>
      </c>
      <c r="T62" s="146">
        <f t="shared" si="8"/>
        <v>1.2674887742791796E-3</v>
      </c>
    </row>
    <row r="63" spans="1:20">
      <c r="B63" s="119">
        <v>2008</v>
      </c>
      <c r="C63" s="173">
        <f>('Anual_2000-2017 (ref2010)'!F35)</f>
        <v>1.0877855272217616</v>
      </c>
      <c r="D63" s="140">
        <f>'Anual_2000-2017 (ref2010)'!K12</f>
        <v>2858838.4485945702</v>
      </c>
      <c r="E63" s="140">
        <f>('Anual_2000-2017 (ref2010)'!N35)</f>
        <v>364031.53667591058</v>
      </c>
      <c r="F63" s="140">
        <f>('Anual_2000-2017 (ref2010)'!O35)</f>
        <v>380892.62158459</v>
      </c>
      <c r="G63" s="140">
        <f t="shared" si="11"/>
        <v>2875699.5335032498</v>
      </c>
      <c r="H63" s="140">
        <f>('Anual_2000-2017 (ref2010)'!H12/'Anual_2000-2017 (ref2010)'!D35)</f>
        <v>388460.79075412074</v>
      </c>
      <c r="I63" s="140">
        <f>-('Anual_2000-2017 (ref2010)'!I12/'Anual_2000-2017 (ref2010)'!D35)</f>
        <v>393901.89352476009</v>
      </c>
      <c r="J63" s="140">
        <f t="shared" si="12"/>
        <v>2870258.4307326106</v>
      </c>
      <c r="K63" s="140">
        <f t="shared" si="3"/>
        <v>11419.982138040476</v>
      </c>
      <c r="L63" s="146">
        <f t="shared" si="4"/>
        <v>3.994623111234088E-3</v>
      </c>
      <c r="M63" s="146">
        <f>('Anual_2000-2017 (ref2010)'!J35-1)</f>
        <v>5.0941954481199314E-2</v>
      </c>
      <c r="N63" s="146">
        <f>('Anual_2000-2017 (ref2010)'!T35-1)</f>
        <v>5.5140071501135202E-2</v>
      </c>
      <c r="O63" s="146">
        <f t="shared" si="5"/>
        <v>4.1981170199358875E-3</v>
      </c>
      <c r="P63" s="46">
        <f>('Anual_2000-2017 (ref2010)'!B35/'Anual_2000-2017 (ref2010)'!C35)</f>
        <v>1.031864502196991</v>
      </c>
      <c r="Q63" s="138">
        <f t="shared" si="6"/>
        <v>2174.2472955526559</v>
      </c>
      <c r="R63" s="138">
        <f t="shared" si="7"/>
        <v>2056.841282048546</v>
      </c>
      <c r="S63" s="149">
        <f t="shared" si="0"/>
        <v>94.60015363734108</v>
      </c>
      <c r="T63" s="146">
        <f t="shared" si="8"/>
        <v>3.9946231112337749E-3</v>
      </c>
    </row>
    <row r="64" spans="1:20">
      <c r="B64" s="119">
        <v>2009</v>
      </c>
      <c r="C64" s="173">
        <f>('Anual_2000-2017 (ref2010)'!F36)</f>
        <v>1.0731348274594561</v>
      </c>
      <c r="D64" s="140">
        <f>'Anual_2000-2017 (ref2010)'!K13</f>
        <v>3105890.583490863</v>
      </c>
      <c r="E64" s="140">
        <f>('Anual_2000-2017 (ref2010)'!N36)</f>
        <v>381961.64177881082</v>
      </c>
      <c r="F64" s="140">
        <f>('Anual_2000-2017 (ref2010)'!O36)</f>
        <v>394332.59932668612</v>
      </c>
      <c r="G64" s="140">
        <f t="shared" si="11"/>
        <v>3118261.5410387381</v>
      </c>
      <c r="H64" s="140">
        <f>('Anual_2000-2017 (ref2010)'!H13/'Anual_2000-2017 (ref2010)'!D36)</f>
        <v>337015.17511476361</v>
      </c>
      <c r="I64" s="140">
        <f>-('Anual_2000-2017 (ref2010)'!I13/'Anual_2000-2017 (ref2010)'!D36)</f>
        <v>349538.54675021087</v>
      </c>
      <c r="J64" s="140">
        <f t="shared" si="12"/>
        <v>3105738.1694032908</v>
      </c>
      <c r="K64" s="140">
        <f t="shared" si="3"/>
        <v>-152.41408757213503</v>
      </c>
      <c r="L64" s="146">
        <f t="shared" si="4"/>
        <v>-4.9072587547765236E-5</v>
      </c>
      <c r="M64" s="146">
        <f>('Anual_2000-2017 (ref2010)'!J36-1)</f>
        <v>-1.2581200299162099E-3</v>
      </c>
      <c r="N64" s="146">
        <f>('Anual_2000-2017 (ref2010)'!T36-1)</f>
        <v>-1.3071308782586222E-3</v>
      </c>
      <c r="O64" s="146">
        <f t="shared" si="5"/>
        <v>-4.9010848342412316E-5</v>
      </c>
      <c r="P64" s="46">
        <f>('Anual_2000-2017 (ref2010)'!B36/'Anual_2000-2017 (ref2010)'!C36)</f>
        <v>0.99539925318796751</v>
      </c>
      <c r="Q64" s="138">
        <f t="shared" si="6"/>
        <v>2171.5118314801298</v>
      </c>
      <c r="R64" s="138">
        <f t="shared" si="7"/>
        <v>2054.1527212971032</v>
      </c>
      <c r="S64" s="149">
        <f t="shared" si="0"/>
        <v>94.595511363019696</v>
      </c>
      <c r="T64" s="146">
        <f t="shared" si="8"/>
        <v>-4.9072587547605018E-5</v>
      </c>
    </row>
    <row r="65" spans="1:20">
      <c r="B65" s="119">
        <v>2010</v>
      </c>
      <c r="C65" s="173">
        <f>('Anual_2000-2017 (ref2010)'!F37)</f>
        <v>1.0842333833598186</v>
      </c>
      <c r="D65" s="140">
        <f>'Anual_2000-2017 (ref2010)'!K14</f>
        <v>3583958.0847054818</v>
      </c>
      <c r="E65" s="140">
        <f>('Anual_2000-2017 (ref2010)'!N37)</f>
        <v>404075.64799176366</v>
      </c>
      <c r="F65" s="140">
        <f>('Anual_2000-2017 (ref2010)'!O37)</f>
        <v>501307.23883000016</v>
      </c>
      <c r="G65" s="140">
        <f t="shared" si="11"/>
        <v>3681189.675543718</v>
      </c>
      <c r="H65" s="140">
        <f>('Anual_2000-2017 (ref2010)'!H14/'Anual_2000-2017 (ref2010)'!D37)</f>
        <v>395861.82937403931</v>
      </c>
      <c r="I65" s="140">
        <f>-('Anual_2000-2017 (ref2010)'!I14/'Anual_2000-2017 (ref2010)'!D37)</f>
        <v>433788.50911881367</v>
      </c>
      <c r="J65" s="140">
        <f t="shared" si="12"/>
        <v>3643262.995798944</v>
      </c>
      <c r="K65" s="140">
        <f t="shared" si="3"/>
        <v>59304.911093462259</v>
      </c>
      <c r="L65" s="146">
        <f t="shared" si="4"/>
        <v>1.6547322734198702E-2</v>
      </c>
      <c r="M65" s="146">
        <f>('Anual_2000-2017 (ref2010)'!J37-1)</f>
        <v>7.5282258181216255E-2</v>
      </c>
      <c r="N65" s="146">
        <f>('Anual_2000-2017 (ref2010)'!T37-1)</f>
        <v>9.3075300737698763E-2</v>
      </c>
      <c r="O65" s="146">
        <f t="shared" si="5"/>
        <v>1.7793042556482508E-2</v>
      </c>
      <c r="P65" s="46">
        <f>('Anual_2000-2017 (ref2010)'!B37/'Anual_2000-2017 (ref2010)'!C37)</f>
        <v>1.1321575876997159</v>
      </c>
      <c r="Q65" s="138">
        <f t="shared" si="6"/>
        <v>2334.9881458211826</v>
      </c>
      <c r="R65" s="138">
        <f t="shared" si="7"/>
        <v>2245.3436035929935</v>
      </c>
      <c r="S65" s="149">
        <f t="shared" si="0"/>
        <v>96.160813818750142</v>
      </c>
      <c r="T65" s="146">
        <f t="shared" si="8"/>
        <v>1.6547322734198788E-2</v>
      </c>
    </row>
    <row r="66" spans="1:20">
      <c r="B66" s="119">
        <v>2011</v>
      </c>
      <c r="C66" s="173">
        <f>('Anual_2000-2017 (ref2010)'!F38)</f>
        <v>1.083185922188201</v>
      </c>
      <c r="D66" s="140">
        <f>'Anual_2000-2017 (ref2010)'!K15</f>
        <v>4040287</v>
      </c>
      <c r="E66" s="140">
        <f>('Anual_2000-2017 (ref2010)'!N38)</f>
        <v>442537.00000000006</v>
      </c>
      <c r="F66" s="140">
        <f>('Anual_2000-2017 (ref2010)'!O38)</f>
        <v>506132.00000000006</v>
      </c>
      <c r="G66" s="140">
        <f t="shared" si="11"/>
        <v>4103882</v>
      </c>
      <c r="H66" s="140">
        <f>('Anual_2000-2017 (ref2010)'!H15/'Anual_2000-2017 (ref2010)'!D38)</f>
        <v>471703.46170216089</v>
      </c>
      <c r="I66" s="140">
        <f>-('Anual_2000-2017 (ref2010)'!I15/'Anual_2000-2017 (ref2010)'!D38)</f>
        <v>503036.82908391347</v>
      </c>
      <c r="J66" s="140">
        <f t="shared" si="12"/>
        <v>4072548.6326182471</v>
      </c>
      <c r="K66" s="140">
        <f t="shared" si="3"/>
        <v>32261.632618247066</v>
      </c>
      <c r="L66" s="146">
        <f t="shared" si="4"/>
        <v>7.9849853780800881E-3</v>
      </c>
      <c r="M66" s="146">
        <f>('Anual_2000-2017 (ref2010)'!J38-1)</f>
        <v>3.9744230794470203E-2</v>
      </c>
      <c r="N66" s="146">
        <f>('Anual_2000-2017 (ref2010)'!T38-1)</f>
        <v>4.8046573274307391E-2</v>
      </c>
      <c r="O66" s="146">
        <f t="shared" si="5"/>
        <v>8.3023424798371881E-3</v>
      </c>
      <c r="P66" s="46">
        <f>('Anual_2000-2017 (ref2010)'!B38/'Anual_2000-2017 (ref2010)'!C38)</f>
        <v>1.0724658939794138</v>
      </c>
      <c r="Q66" s="138">
        <f t="shared" si="6"/>
        <v>2427.7904535910516</v>
      </c>
      <c r="R66" s="138">
        <f t="shared" si="7"/>
        <v>2353.2246695690219</v>
      </c>
      <c r="S66" s="149">
        <f t="shared" si="0"/>
        <v>96.928656511037175</v>
      </c>
      <c r="T66" s="146">
        <f t="shared" si="8"/>
        <v>7.9849853780804558E-3</v>
      </c>
    </row>
    <row r="67" spans="1:20">
      <c r="B67" s="119">
        <v>2012</v>
      </c>
      <c r="C67" s="173">
        <f>('Anual_2000-2017 (ref2010)'!F39)</f>
        <v>1.0794312694206427</v>
      </c>
      <c r="D67" s="140">
        <f>'Anual_2000-2017 (ref2010)'!K16</f>
        <v>4460460</v>
      </c>
      <c r="E67" s="140">
        <f>('Anual_2000-2017 (ref2010)'!N39)</f>
        <v>510481.99999999994</v>
      </c>
      <c r="F67" s="140">
        <f>('Anual_2000-2017 (ref2010)'!O39)</f>
        <v>546679</v>
      </c>
      <c r="G67" s="140">
        <f t="shared" si="11"/>
        <v>4496657</v>
      </c>
      <c r="H67" s="140">
        <f>('Anual_2000-2017 (ref2010)'!H16/'Anual_2000-2017 (ref2010)'!D39)</f>
        <v>526930.18073329749</v>
      </c>
      <c r="I67" s="140">
        <f>-('Anual_2000-2017 (ref2010)'!I16/'Anual_2000-2017 (ref2010)'!D39)</f>
        <v>587228.96086452983</v>
      </c>
      <c r="J67" s="140">
        <f t="shared" si="12"/>
        <v>4436358.2198687671</v>
      </c>
      <c r="K67" s="140">
        <f t="shared" si="3"/>
        <v>-24101.780131232925</v>
      </c>
      <c r="L67" s="146">
        <f t="shared" si="4"/>
        <v>-5.403429272145233E-3</v>
      </c>
      <c r="M67" s="146">
        <f>('Anual_2000-2017 (ref2010)'!J39-1)</f>
        <v>1.9211759850945365E-2</v>
      </c>
      <c r="N67" s="146">
        <f>('Anual_2000-2017 (ref2010)'!T39-1)</f>
        <v>1.3704521193252273E-2</v>
      </c>
      <c r="O67" s="146">
        <f t="shared" si="5"/>
        <v>-5.5072386576930921E-3</v>
      </c>
      <c r="P67" s="46">
        <f>('Anual_2000-2017 (ref2010)'!B39/'Anual_2000-2017 (ref2010)'!C39)</f>
        <v>0.96094286494328662</v>
      </c>
      <c r="Q67" s="138">
        <f t="shared" si="6"/>
        <v>2474.4325807538607</v>
      </c>
      <c r="R67" s="138">
        <f t="shared" si="7"/>
        <v>2385.4744869256147</v>
      </c>
      <c r="S67" s="149">
        <f t="shared" ref="S67:S72" si="13">(R67/Q67)*100</f>
        <v>96.404909371135744</v>
      </c>
      <c r="T67" s="146">
        <f t="shared" si="8"/>
        <v>-5.4034292721450994E-3</v>
      </c>
    </row>
    <row r="68" spans="1:20" s="65" customFormat="1">
      <c r="B68" s="238">
        <v>2013</v>
      </c>
      <c r="C68" s="239">
        <f>('Anual_2000-2017 (ref2010)'!F40)</f>
        <v>1.0750456453204851</v>
      </c>
      <c r="D68" s="140">
        <f>'Anual_2000-2017 (ref2010)'!K17</f>
        <v>4959435</v>
      </c>
      <c r="E68" s="142">
        <f>('Anual_2000-2017 (ref2010)'!N40)</f>
        <v>582342</v>
      </c>
      <c r="F68" s="142">
        <f>('Anual_2000-2017 (ref2010)'!O40)</f>
        <v>679824</v>
      </c>
      <c r="G68" s="142">
        <f t="shared" si="11"/>
        <v>5056917</v>
      </c>
      <c r="H68" s="142">
        <f>('Anual_2000-2017 (ref2010)'!H17/'Anual_2000-2017 (ref2010)'!D40)</f>
        <v>580436.14275476011</v>
      </c>
      <c r="I68" s="142">
        <f>-('Anual_2000-2017 (ref2010)'!I17/'Anual_2000-2017 (ref2010)'!D40)</f>
        <v>694202.55758200004</v>
      </c>
      <c r="J68" s="142">
        <f t="shared" si="12"/>
        <v>4943150.5851727594</v>
      </c>
      <c r="K68" s="142">
        <f t="shared" ref="K68:K72" si="14">(J68-D68)</f>
        <v>-16284.414827240631</v>
      </c>
      <c r="L68" s="240">
        <f t="shared" ref="L68:L72" si="15">(K68/D68)</f>
        <v>-3.2835221809017824E-3</v>
      </c>
      <c r="M68" s="240">
        <f>('Anual_2000-2017 (ref2010)'!J40-1)</f>
        <v>3.0048226702888536E-2</v>
      </c>
      <c r="N68" s="240">
        <f>('Anual_2000-2017 (ref2010)'!T40-1)</f>
        <v>2.6666040503111388E-2</v>
      </c>
      <c r="O68" s="240">
        <f t="shared" ref="O68:O72" si="16">(N68-M68)</f>
        <v>-3.3821861997771485E-3</v>
      </c>
      <c r="P68" s="241">
        <f>('Anual_2000-2017 (ref2010)'!B40/'Anual_2000-2017 (ref2010)'!C40)</f>
        <v>0.97608270318654777</v>
      </c>
      <c r="Q68" s="242">
        <f t="shared" ref="Q68:R69" si="17">Q67*(M68+1)</f>
        <v>2548.7848919013663</v>
      </c>
      <c r="R68" s="242">
        <f t="shared" si="17"/>
        <v>2449.0856462131119</v>
      </c>
      <c r="S68" s="174">
        <f t="shared" si="13"/>
        <v>96.088361712867822</v>
      </c>
      <c r="T68" s="240">
        <f t="shared" ref="T68:T73" si="18">(S68/S67)-1</f>
        <v>-3.2835221809014437E-3</v>
      </c>
    </row>
    <row r="69" spans="1:20" s="112" customFormat="1">
      <c r="B69" s="238">
        <v>2014</v>
      </c>
      <c r="C69" s="239">
        <f>('Anual_2000-2017 (ref2010)'!F41)</f>
        <v>1.0784670974349482</v>
      </c>
      <c r="D69" s="140">
        <f>'Anual_2000-2017 (ref2010)'!K18</f>
        <v>5358488</v>
      </c>
      <c r="E69" s="142">
        <f>('Anual_2000-2017 (ref2010)'!N41)</f>
        <v>616224</v>
      </c>
      <c r="F69" s="142">
        <f>('Anual_2000-2017 (ref2010)'!O41)</f>
        <v>731747</v>
      </c>
      <c r="G69" s="142">
        <f t="shared" si="11"/>
        <v>5474011</v>
      </c>
      <c r="H69" s="142">
        <f>('Anual_2000-2017 (ref2010)'!H18/'Anual_2000-2017 (ref2010)'!D41)</f>
        <v>587167.38296469382</v>
      </c>
      <c r="I69" s="142">
        <f>-('Anual_2000-2017 (ref2010)'!I18/'Anual_2000-2017 (ref2010)'!D41)</f>
        <v>729082.19866146636</v>
      </c>
      <c r="J69" s="142">
        <f t="shared" si="12"/>
        <v>5332096.1843032278</v>
      </c>
      <c r="K69" s="142">
        <f t="shared" si="14"/>
        <v>-26391.815696772188</v>
      </c>
      <c r="L69" s="240">
        <f t="shared" si="15"/>
        <v>-4.9252355695808573E-3</v>
      </c>
      <c r="M69" s="240">
        <f>('Anual_2000-2017 (ref2010)'!J41-1)</f>
        <v>5.0395574027326528E-3</v>
      </c>
      <c r="N69" s="240">
        <f>('Anual_2000-2017 (ref2010)'!T41-1)</f>
        <v>8.9500825776855919E-5</v>
      </c>
      <c r="O69" s="240">
        <f t="shared" si="16"/>
        <v>-4.9500565769557969E-3</v>
      </c>
      <c r="P69" s="241">
        <f>('Anual_2000-2017 (ref2010)'!B41/'Anual_2000-2017 (ref2010)'!C41)</f>
        <v>0.95632997822700339</v>
      </c>
      <c r="Q69" s="242">
        <f t="shared" si="17"/>
        <v>2561.629639671321</v>
      </c>
      <c r="R69" s="242">
        <f t="shared" si="17"/>
        <v>2449.3048414008463</v>
      </c>
      <c r="S69" s="174">
        <f t="shared" si="13"/>
        <v>95.615103895936855</v>
      </c>
      <c r="T69" s="240">
        <f t="shared" si="18"/>
        <v>-4.9252355695807992E-3</v>
      </c>
    </row>
    <row r="70" spans="1:20" s="112" customFormat="1">
      <c r="B70" s="238">
        <v>2015</v>
      </c>
      <c r="C70" s="239">
        <f>('Anual_2000-2017 (ref2010)'!F42)</f>
        <v>1.0756617501293944</v>
      </c>
      <c r="D70" s="140">
        <f>'Anual_2000-2017 (ref2010)'!K19</f>
        <v>5574045</v>
      </c>
      <c r="E70" s="142">
        <f>('Anual_2000-2017 (ref2010)'!N42)</f>
        <v>679773</v>
      </c>
      <c r="F70" s="142">
        <f>('Anual_2000-2017 (ref2010)'!O42)</f>
        <v>678051</v>
      </c>
      <c r="G70" s="142">
        <f t="shared" ref="G70" si="19">(D70-E70+F70)</f>
        <v>5572323</v>
      </c>
      <c r="H70" s="142">
        <f>('Anual_2000-2017 (ref2010)'!H19/'Anual_2000-2017 (ref2010)'!D42)</f>
        <v>710644.87046501588</v>
      </c>
      <c r="I70" s="142">
        <f>-('Anual_2000-2017 (ref2010)'!I19/'Anual_2000-2017 (ref2010)'!D42)</f>
        <v>774174.64831383969</v>
      </c>
      <c r="J70" s="142">
        <f t="shared" ref="J70" si="20">(D70-E70+F70+H70-I70)</f>
        <v>5508793.2221511761</v>
      </c>
      <c r="K70" s="142">
        <f t="shared" si="14"/>
        <v>-65251.777848823927</v>
      </c>
      <c r="L70" s="240">
        <f t="shared" si="15"/>
        <v>-1.1706360075819971E-2</v>
      </c>
      <c r="M70" s="240">
        <f>('Anual_2000-2017 (ref2010)'!J42-1)</f>
        <v>-3.5457633934728339E-2</v>
      </c>
      <c r="N70" s="240">
        <f>('Anual_2000-2017 (ref2010)'!T42-1)</f>
        <v>-4.6748914180271717E-2</v>
      </c>
      <c r="O70" s="240">
        <f t="shared" si="16"/>
        <v>-1.1291280245543378E-2</v>
      </c>
      <c r="P70" s="241">
        <f>('Anual_2000-2017 (ref2010)'!B42/'Anual_2000-2017 (ref2010)'!C42)</f>
        <v>0.91561337926834319</v>
      </c>
      <c r="Q70" s="242">
        <f t="shared" ref="Q70" si="21">Q69*(M70+1)</f>
        <v>2470.8003136315051</v>
      </c>
      <c r="R70" s="242">
        <f t="shared" ref="R70" si="22">R69*(N70+1)</f>
        <v>2334.8024995688743</v>
      </c>
      <c r="S70" s="174">
        <f t="shared" si="13"/>
        <v>94.495799061044096</v>
      </c>
      <c r="T70" s="240">
        <f t="shared" si="18"/>
        <v>-1.1706360075819822E-2</v>
      </c>
    </row>
    <row r="71" spans="1:20" ht="15.75" thickBot="1">
      <c r="B71" s="136">
        <v>2016</v>
      </c>
      <c r="C71" s="191">
        <f>('Anual_2000-2017 (ref2010)'!F43)</f>
        <v>1.08103604357025</v>
      </c>
      <c r="D71" s="141">
        <f>'Anual_2000-2017 (ref2010)'!K20</f>
        <v>5799370</v>
      </c>
      <c r="E71" s="141">
        <f>('Anual_2000-2017 (ref2010)'!N43)</f>
        <v>780144</v>
      </c>
      <c r="F71" s="141">
        <f>('Anual_2000-2017 (ref2010)'!O43)</f>
        <v>755463</v>
      </c>
      <c r="G71" s="141">
        <f t="shared" ref="G71" si="23">(D71-E71+F71)</f>
        <v>5774689</v>
      </c>
      <c r="H71" s="141">
        <f>('Anual_2000-2017 (ref2010)'!H20/'Anual_2000-2017 (ref2010)'!D43)</f>
        <v>722800.80485824519</v>
      </c>
      <c r="I71" s="141">
        <f>-('Anual_2000-2017 (ref2010)'!I20/'Anual_2000-2017 (ref2010)'!D43)</f>
        <v>699628.14270552958</v>
      </c>
      <c r="J71" s="141">
        <f t="shared" ref="J71" si="24">(D71-E71+F71+H71-I71)</f>
        <v>5797861.662152715</v>
      </c>
      <c r="K71" s="243">
        <f t="shared" si="14"/>
        <v>-1508.3378472849727</v>
      </c>
      <c r="L71" s="244">
        <f t="shared" si="15"/>
        <v>-2.6008650030692515E-4</v>
      </c>
      <c r="M71" s="151">
        <f>('Anual_2000-2017 (ref2010)'!J43-1)</f>
        <v>-3.2759169063210525E-2</v>
      </c>
      <c r="N71" s="151">
        <f>('Anual_2000-2017 (ref2010)'!T43-1)</f>
        <v>-3.3010735345882725E-2</v>
      </c>
      <c r="O71" s="151">
        <f t="shared" si="16"/>
        <v>-2.5156628267219983E-4</v>
      </c>
      <c r="P71" s="137">
        <f>('Anual_2000-2017 (ref2010)'!B43/'Anual_2000-2017 (ref2010)'!C43)</f>
        <v>1.0004370868484982</v>
      </c>
      <c r="Q71" s="139">
        <f t="shared" ref="Q71" si="25">Q70*(M71+1)</f>
        <v>2389.8589484358172</v>
      </c>
      <c r="R71" s="139">
        <f t="shared" ref="R71" si="26">R70*(N71+1)</f>
        <v>2257.7289521707007</v>
      </c>
      <c r="S71" s="245">
        <f t="shared" ref="S71" si="27">(R71/Q71)*100</f>
        <v>94.471221979372601</v>
      </c>
      <c r="T71" s="244">
        <f t="shared" si="18"/>
        <v>-2.6008650030695524E-4</v>
      </c>
    </row>
    <row r="72" spans="1:20">
      <c r="A72" s="156" t="s">
        <v>80</v>
      </c>
      <c r="B72" s="118">
        <v>2017</v>
      </c>
      <c r="C72" s="173">
        <f>('Trimestral_1996-2018 (ref2010)'!L53)</f>
        <v>1.036713845128892</v>
      </c>
      <c r="D72" s="140">
        <f>'Trimestral_1996-2018 (ref2010)'!P53</f>
        <v>6352262.9999999991</v>
      </c>
      <c r="E72" s="140">
        <f>('Trimestral_1996-2018 (ref2010)'!U53)</f>
        <v>819943.00000000233</v>
      </c>
      <c r="F72" s="140">
        <f>('Trimestral_1996-2018 (ref2010)'!V53)</f>
        <v>807335.00000000419</v>
      </c>
      <c r="G72" s="140">
        <f t="shared" ref="G72" si="28">(D72-E72+F72)</f>
        <v>6339655</v>
      </c>
      <c r="H72" s="140">
        <f>('Trimestral_1996-2018 (ref2010)'!F25/'Trimestral_1996-2018 (ref2010)'!J53)</f>
        <v>798121.94906483137</v>
      </c>
      <c r="I72" s="140">
        <f>('Trimestral_1996-2018 (ref2010)'!G25/'Trimestral_1996-2018 (ref2010)'!J53)</f>
        <v>752334.44657837495</v>
      </c>
      <c r="J72" s="142">
        <f t="shared" ref="J72" si="29">(D72-E72+F72+H72-I72)</f>
        <v>6385442.5024864562</v>
      </c>
      <c r="K72" s="142">
        <f t="shared" si="14"/>
        <v>33179.502486457117</v>
      </c>
      <c r="L72" s="146">
        <f t="shared" si="15"/>
        <v>5.2232570481507336E-3</v>
      </c>
      <c r="M72" s="146">
        <f>('Trimestral_1996-2018 (ref2010)'!P25-1)</f>
        <v>1.3228690539081489E-2</v>
      </c>
      <c r="N72" s="146">
        <f>('Trimestral_1996-2018 (ref2010)'!AA53-1)</f>
        <v>1.8521044438328582E-2</v>
      </c>
      <c r="O72" s="146">
        <f t="shared" si="16"/>
        <v>5.2923538992470931E-3</v>
      </c>
      <c r="P72" s="46">
        <f>('Trimestral_1996-2018 (ref2010)'!B53/'Trimestral_1996-2018 (ref2010)'!C53)</f>
        <v>1.0445480569530299</v>
      </c>
      <c r="Q72" s="138">
        <f t="shared" ref="Q72" si="30">Q71*(M72+1)</f>
        <v>2421.4736528967292</v>
      </c>
      <c r="R72" s="138">
        <f t="shared" ref="R72" si="31">R71*(N72+1)</f>
        <v>2299.5444504235552</v>
      </c>
      <c r="S72" s="149">
        <f t="shared" si="13"/>
        <v>94.964669455423802</v>
      </c>
      <c r="T72" s="146">
        <f t="shared" si="18"/>
        <v>5.2232570481509644E-3</v>
      </c>
    </row>
    <row r="73" spans="1:20">
      <c r="B73" s="118">
        <v>2018</v>
      </c>
      <c r="C73" s="173">
        <f>('Trimestral_1996-2018 (ref2010)'!L54)</f>
        <v>1.0449353433164164</v>
      </c>
      <c r="D73" s="140">
        <f>'Trimestral_1996-2018 (ref2010)'!P54</f>
        <v>6702941.9999999758</v>
      </c>
      <c r="E73" s="140">
        <f>('Trimestral_1996-2018 (ref2010)'!U54)</f>
        <v>857849.00000000221</v>
      </c>
      <c r="F73" s="140">
        <f>('Trimestral_1996-2018 (ref2010)'!V54)</f>
        <v>837309.00000000116</v>
      </c>
      <c r="G73" s="140">
        <f t="shared" ref="G73" si="32">(D73-E73+F73)</f>
        <v>6682401.9999999749</v>
      </c>
      <c r="H73" s="140">
        <f>('Trimestral_1996-2018 (ref2010)'!F26/'Trimestral_1996-2018 (ref2010)'!J54)</f>
        <v>983652.44677576481</v>
      </c>
      <c r="I73" s="140">
        <f>('Trimestral_1996-2018 (ref2010)'!G26/'Trimestral_1996-2018 (ref2010)'!J54)</f>
        <v>957184.52523102064</v>
      </c>
      <c r="J73" s="142">
        <f t="shared" ref="J73" si="33">(D73-E73+F73+H73-I73)</f>
        <v>6708869.9215447195</v>
      </c>
      <c r="K73" s="142">
        <f t="shared" ref="K73" si="34">(J73-D73)</f>
        <v>5927.9215447437018</v>
      </c>
      <c r="L73" s="146">
        <f t="shared" ref="L73" si="35">(K73/D73)</f>
        <v>8.8437607616830385E-4</v>
      </c>
      <c r="M73" s="146">
        <f>('Trimestral_1996-2018 (ref2010)'!P26-1)</f>
        <v>1.7836667613697621E-2</v>
      </c>
      <c r="N73" s="146">
        <f>('Trimestral_1996-2018 (ref2010)'!AA54-1)</f>
        <v>1.8736818011982015E-2</v>
      </c>
      <c r="O73" s="146">
        <f t="shared" ref="O73" si="36">(N73-M73)</f>
        <v>9.0015039828439392E-4</v>
      </c>
      <c r="P73" s="46">
        <f>('Trimestral_1996-2018 (ref2010)'!B54/'Trimestral_1996-2018 (ref2010)'!C54)</f>
        <v>1.0030461557615236</v>
      </c>
      <c r="Q73" s="138">
        <f t="shared" ref="Q73" si="37">Q72*(M73+1)</f>
        <v>2464.6646735787745</v>
      </c>
      <c r="R73" s="138">
        <f t="shared" ref="R73" si="38">R72*(N73+1)</f>
        <v>2342.6305963016043</v>
      </c>
      <c r="S73" s="149">
        <f t="shared" ref="S73" si="39">(R73/Q73)*100</f>
        <v>95.048653937171395</v>
      </c>
      <c r="T73" s="146">
        <f t="shared" si="18"/>
        <v>8.8437607616809188E-4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3"/>
  <sheetViews>
    <sheetView workbookViewId="0">
      <pane xSplit="2" ySplit="1" topLeftCell="L56" activePane="bottomRight" state="frozen"/>
      <selection pane="topRight" activeCell="C1" sqref="C1"/>
      <selection pane="bottomLeft" activeCell="A2" sqref="A2"/>
      <selection pane="bottomRight" activeCell="C72" sqref="C72:V73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3.7109375" style="48" customWidth="1"/>
    <col min="16" max="16" width="13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s="1" customFormat="1" ht="56.25" customHeight="1" thickBot="1">
      <c r="B1" s="108"/>
      <c r="C1" s="188" t="s">
        <v>95</v>
      </c>
      <c r="D1" s="189" t="s">
        <v>96</v>
      </c>
      <c r="E1" s="189" t="s">
        <v>97</v>
      </c>
      <c r="F1" s="189" t="s">
        <v>98</v>
      </c>
      <c r="G1" s="189" t="s">
        <v>101</v>
      </c>
      <c r="H1" s="189" t="s">
        <v>99</v>
      </c>
      <c r="I1" s="189" t="s">
        <v>102</v>
      </c>
      <c r="J1" s="189" t="s">
        <v>100</v>
      </c>
      <c r="K1" s="194" t="s">
        <v>107</v>
      </c>
      <c r="L1" s="194" t="s">
        <v>108</v>
      </c>
      <c r="M1" s="189" t="s">
        <v>103</v>
      </c>
      <c r="N1" s="189" t="s">
        <v>104</v>
      </c>
      <c r="O1" s="190" t="s">
        <v>105</v>
      </c>
      <c r="P1" s="193" t="s">
        <v>106</v>
      </c>
      <c r="Q1" s="195"/>
      <c r="R1" s="109" t="s">
        <v>92</v>
      </c>
      <c r="S1" s="109" t="s">
        <v>73</v>
      </c>
      <c r="T1" s="109" t="s">
        <v>109</v>
      </c>
      <c r="U1" s="216" t="s">
        <v>114</v>
      </c>
      <c r="V1" s="217" t="s">
        <v>111</v>
      </c>
      <c r="W1" s="216" t="s">
        <v>113</v>
      </c>
      <c r="X1" s="216" t="s">
        <v>112</v>
      </c>
    </row>
    <row r="2" spans="1:24" s="1" customFormat="1">
      <c r="A2" s="153" t="s">
        <v>83</v>
      </c>
      <c r="B2" s="114">
        <v>1947</v>
      </c>
      <c r="C2" s="224">
        <f>('Anual_1947-1989 (ref1987)'!G4/'Anual_1947-1989 (ref1987)'!B4)</f>
        <v>0.12661064425770308</v>
      </c>
      <c r="D2" s="22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09"/>
      <c r="H2" s="109"/>
      <c r="I2" s="109"/>
      <c r="J2" s="109"/>
      <c r="K2" s="109"/>
      <c r="L2" s="109"/>
      <c r="M2" s="109"/>
      <c r="N2" s="109"/>
      <c r="O2" s="196">
        <v>100</v>
      </c>
      <c r="P2" s="150"/>
      <c r="Q2" s="214">
        <v>1</v>
      </c>
      <c r="R2" s="150">
        <f>'SNA 2008'!S2</f>
        <v>100</v>
      </c>
      <c r="S2" s="149"/>
      <c r="T2" s="108"/>
      <c r="U2" s="108"/>
      <c r="V2" s="108"/>
      <c r="W2" s="108"/>
      <c r="X2" s="108"/>
    </row>
    <row r="3" spans="1:24">
      <c r="A3" s="113"/>
      <c r="B3" s="115">
        <v>1948</v>
      </c>
      <c r="C3" s="224">
        <f>('Anual_1947-1989 (ref1987)'!G5/'Anual_1947-1989 (ref1987)'!B5)</f>
        <v>0.11089681774349082</v>
      </c>
      <c r="D3" s="22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(ref1987)'!AL5)</f>
        <v>1.020314641524511</v>
      </c>
      <c r="J3" s="48">
        <f>LN(I3)</f>
        <v>2.0111051811302655E-2</v>
      </c>
      <c r="K3" s="48">
        <f>(E3*H3)</f>
        <v>-3.4161333340741629E-3</v>
      </c>
      <c r="L3" s="48">
        <f>(F3*J3)</f>
        <v>1.9393492585634162E-4</v>
      </c>
      <c r="M3" s="48">
        <f>SUM(K3:L3)</f>
        <v>-3.2221984082178214E-3</v>
      </c>
      <c r="N3" s="48">
        <f>EXP(M3)</f>
        <v>0.99678298730178239</v>
      </c>
      <c r="O3" s="48">
        <f>(O2*N3)</f>
        <v>99.678298730178241</v>
      </c>
      <c r="P3" s="192">
        <f>(O3/O2)-1</f>
        <v>-3.2170126982176139E-3</v>
      </c>
      <c r="Q3" s="48">
        <f>(Q2*N3)</f>
        <v>0.99678298730178239</v>
      </c>
      <c r="R3" s="150">
        <f>'SNA 2008'!S3</f>
        <v>99.676557659978997</v>
      </c>
      <c r="S3" s="146">
        <f>'SNA 2008'!O3</f>
        <v>-3.5481624700304248E-3</v>
      </c>
      <c r="T3" s="146">
        <f>(R3/R2)-1</f>
        <v>-3.2344234002100736E-3</v>
      </c>
      <c r="U3" s="48">
        <f>(T3-P3)</f>
        <v>-1.7410701992459643E-5</v>
      </c>
      <c r="V3" s="230">
        <f>U3^2</f>
        <v>3.031325438702382E-10</v>
      </c>
      <c r="W3" s="230">
        <f>AVERAGE(V3:V71)</f>
        <v>2.2685053059723888E-6</v>
      </c>
      <c r="X3" s="231">
        <f>SQRT(W3)</f>
        <v>1.5061558040164334E-3</v>
      </c>
    </row>
    <row r="4" spans="1:24">
      <c r="A4" s="113"/>
      <c r="B4" s="115">
        <v>1949</v>
      </c>
      <c r="C4" s="224">
        <f>('Anual_1947-1989 (ref1987)'!G6/'Anual_1947-1989 (ref1987)'!B6)</f>
        <v>8.8879702356345583E-2</v>
      </c>
      <c r="D4" s="22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(ref1987)'!AL6)</f>
        <v>0.9835931279844311</v>
      </c>
      <c r="J4" s="48">
        <f>LN(I4)</f>
        <v>-1.6542955260244942E-2</v>
      </c>
      <c r="K4" s="48">
        <f>(E4*H4)</f>
        <v>-1.7517209637762545E-6</v>
      </c>
      <c r="L4" s="48">
        <f>(F4*J4)</f>
        <v>-2.0516273576161441E-5</v>
      </c>
      <c r="M4" s="48">
        <f>SUM(K4:L4)</f>
        <v>-2.2267994539937698E-5</v>
      </c>
      <c r="N4" s="48">
        <f>EXP(M4)</f>
        <v>0.99997773225339004</v>
      </c>
      <c r="O4" s="48">
        <f t="shared" ref="O4:O67" si="2">(O3*N4)</f>
        <v>99.676079119079603</v>
      </c>
      <c r="P4" s="192">
        <f>(O4/O3)-1</f>
        <v>-2.2267746609960781E-5</v>
      </c>
      <c r="Q4" s="48">
        <f t="shared" ref="Q4:Q67" si="3">(Q3*N4)</f>
        <v>0.99676079119079608</v>
      </c>
      <c r="R4" s="150">
        <f>'SNA 2008'!S4</f>
        <v>99.67426889854741</v>
      </c>
      <c r="S4" s="146">
        <f>'SNA 2008'!O4</f>
        <v>-2.472994773983217E-5</v>
      </c>
      <c r="T4" s="146">
        <f t="shared" ref="T4:T67" si="4">(R4/R3)-1</f>
        <v>-2.296188276684763E-5</v>
      </c>
      <c r="U4" s="48">
        <f t="shared" ref="U4:U67" si="5">(T4-P4)</f>
        <v>-6.9413615688684871E-7</v>
      </c>
      <c r="V4" s="230">
        <f t="shared" ref="V4:V67" si="6">U4^2</f>
        <v>4.8182500429764385E-13</v>
      </c>
      <c r="W4" s="48"/>
    </row>
    <row r="5" spans="1:24">
      <c r="A5" s="113"/>
      <c r="B5" s="115">
        <v>1950</v>
      </c>
      <c r="C5" s="224">
        <f>('Anual_1947-1989 (ref1987)'!G7/'Anual_1947-1989 (ref1987)'!B7)</f>
        <v>9.2007104795737121E-2</v>
      </c>
      <c r="D5" s="22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7">LN(G5)</f>
        <v>0.50679064966905518</v>
      </c>
      <c r="I5" s="48">
        <f>('Anual_1947-1989 (ref1987)'!AL7)</f>
        <v>1.0442690768575869</v>
      </c>
      <c r="J5" s="48">
        <f t="shared" ref="J5:J68" si="8">LN(I5)</f>
        <v>4.3317192705740346E-2</v>
      </c>
      <c r="K5" s="48">
        <f t="shared" ref="K5:K68" si="9">(E5*H5)</f>
        <v>4.2577615860295397E-2</v>
      </c>
      <c r="L5" s="48">
        <f t="shared" ref="L5:L68" si="10">(F5*J5)</f>
        <v>6.9245956367968581E-4</v>
      </c>
      <c r="M5" s="48">
        <f t="shared" ref="M5:M68" si="11">SUM(K5:L5)</f>
        <v>4.3270075423975082E-2</v>
      </c>
      <c r="N5" s="48">
        <f t="shared" ref="N5:N68" si="12">EXP(M5)</f>
        <v>1.0442198748963942</v>
      </c>
      <c r="O5" s="48">
        <f t="shared" si="2"/>
        <v>104.08374286788839</v>
      </c>
      <c r="P5" s="192">
        <f t="shared" ref="P5:P68" si="13">(O5/O4)-1</f>
        <v>4.4219874896394229E-2</v>
      </c>
      <c r="Q5" s="48">
        <f t="shared" si="3"/>
        <v>1.040837428678884</v>
      </c>
      <c r="R5" s="150">
        <f>'SNA 2008'!S5</f>
        <v>103.71847328750074</v>
      </c>
      <c r="S5" s="146">
        <f>'SNA 2008'!O5</f>
        <v>4.3333252755517471E-2</v>
      </c>
      <c r="T5" s="146">
        <f t="shared" si="4"/>
        <v>4.0574206699922621E-2</v>
      </c>
      <c r="U5" s="48">
        <f t="shared" si="5"/>
        <v>-3.6456681964716076E-3</v>
      </c>
      <c r="V5" s="230">
        <f t="shared" si="6"/>
        <v>1.3290896598764544E-5</v>
      </c>
      <c r="W5" s="48"/>
    </row>
    <row r="6" spans="1:24">
      <c r="A6" s="113"/>
      <c r="B6" s="115">
        <v>1951</v>
      </c>
      <c r="C6" s="224">
        <f>('Anual_1947-1989 (ref1987)'!G8/'Anual_1947-1989 (ref1987)'!B8)</f>
        <v>9.6043577981651376E-2</v>
      </c>
      <c r="D6" s="22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7"/>
        <v>-0.10579463184985469</v>
      </c>
      <c r="I6" s="48">
        <f>('Anual_1947-1989 (ref1987)'!AL8)</f>
        <v>1.1223132288597109</v>
      </c>
      <c r="J6" s="48">
        <f t="shared" si="8"/>
        <v>0.11539193824647545</v>
      </c>
      <c r="K6" s="48">
        <f t="shared" si="9"/>
        <v>-1.1040494837542176E-2</v>
      </c>
      <c r="L6" s="48">
        <f t="shared" si="10"/>
        <v>-1.9187879639608889E-3</v>
      </c>
      <c r="M6" s="48">
        <f t="shared" si="11"/>
        <v>-1.2959282801503064E-2</v>
      </c>
      <c r="N6" s="48">
        <f t="shared" si="12"/>
        <v>0.98712432713919607</v>
      </c>
      <c r="O6" s="48">
        <f t="shared" si="2"/>
        <v>102.74359464459343</v>
      </c>
      <c r="P6" s="192">
        <f t="shared" si="13"/>
        <v>-1.2875672860803933E-2</v>
      </c>
      <c r="Q6" s="48">
        <f t="shared" si="3"/>
        <v>1.0274359464459344</v>
      </c>
      <c r="R6" s="150">
        <f>'SNA 2008'!S6</f>
        <v>102.43225392450066</v>
      </c>
      <c r="S6" s="146">
        <f>'SNA 2008'!O6</f>
        <v>-1.3008715506706903E-2</v>
      </c>
      <c r="T6" s="146">
        <f t="shared" si="4"/>
        <v>-1.2401063400102053E-2</v>
      </c>
      <c r="U6" s="48">
        <f t="shared" si="5"/>
        <v>4.7460946070188026E-4</v>
      </c>
      <c r="V6" s="230">
        <f t="shared" si="6"/>
        <v>2.2525414018772962E-7</v>
      </c>
      <c r="W6" s="48"/>
    </row>
    <row r="7" spans="1:24">
      <c r="A7" s="113"/>
      <c r="B7" s="115">
        <v>1952</v>
      </c>
      <c r="C7" s="224">
        <f>('Anual_1947-1989 (ref1987)'!G9/'Anual_1947-1989 (ref1987)'!B9)</f>
        <v>7.0697220867869337E-2</v>
      </c>
      <c r="D7" s="22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7"/>
        <v>-8.7648479386928851E-2</v>
      </c>
      <c r="I7" s="48">
        <f>('Anual_1947-1989 (ref1987)'!AL9)</f>
        <v>0.85597180532179606</v>
      </c>
      <c r="J7" s="48">
        <f t="shared" si="8"/>
        <v>-0.15551784109103534</v>
      </c>
      <c r="K7" s="48">
        <f t="shared" si="9"/>
        <v>-7.4251210597166698E-3</v>
      </c>
      <c r="L7" s="48">
        <f t="shared" si="10"/>
        <v>4.3599589774424843E-3</v>
      </c>
      <c r="M7" s="48">
        <f t="shared" si="11"/>
        <v>-3.0651620822741855E-3</v>
      </c>
      <c r="N7" s="48">
        <f t="shared" si="12"/>
        <v>0.99693953073105213</v>
      </c>
      <c r="O7" s="48">
        <f t="shared" si="2"/>
        <v>102.42915103060241</v>
      </c>
      <c r="P7" s="192">
        <f t="shared" si="13"/>
        <v>-3.0604692689478741E-3</v>
      </c>
      <c r="Q7" s="48">
        <f t="shared" si="3"/>
        <v>1.0242915103060242</v>
      </c>
      <c r="R7" s="150">
        <f>'SNA 2008'!S7</f>
        <v>102.06723416733365</v>
      </c>
      <c r="S7" s="146">
        <f>'SNA 2008'!O7</f>
        <v>-3.8236608532395966E-3</v>
      </c>
      <c r="T7" s="146">
        <f t="shared" si="4"/>
        <v>-3.5635236283685368E-3</v>
      </c>
      <c r="U7" s="48">
        <f t="shared" si="5"/>
        <v>-5.0305435942066268E-4</v>
      </c>
      <c r="V7" s="230">
        <f t="shared" si="6"/>
        <v>2.5306368853213326E-7</v>
      </c>
      <c r="W7" s="48"/>
    </row>
    <row r="8" spans="1:24">
      <c r="A8" s="113"/>
      <c r="B8" s="115">
        <v>1953</v>
      </c>
      <c r="C8" s="224">
        <f>('Anual_1947-1989 (ref1987)'!G10/'Anual_1947-1989 (ref1987)'!B10)</f>
        <v>6.5985699693564853E-2</v>
      </c>
      <c r="D8" s="22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7"/>
        <v>3.3212390603635039E-2</v>
      </c>
      <c r="I8" s="48">
        <f>('Anual_1947-1989 (ref1987)'!AL10)</f>
        <v>1.7318158437019944</v>
      </c>
      <c r="J8" s="48">
        <f t="shared" si="8"/>
        <v>0.5491704786800915</v>
      </c>
      <c r="K8" s="48">
        <f t="shared" si="9"/>
        <v>2.0253112554004206E-3</v>
      </c>
      <c r="L8" s="48">
        <f t="shared" si="10"/>
        <v>5.4973142911796591E-3</v>
      </c>
      <c r="M8" s="48">
        <f t="shared" si="11"/>
        <v>7.5226255465800796E-3</v>
      </c>
      <c r="N8" s="48">
        <f t="shared" si="12"/>
        <v>1.0075509915785372</v>
      </c>
      <c r="O8" s="48">
        <f t="shared" si="2"/>
        <v>103.20259268743121</v>
      </c>
      <c r="P8" s="192">
        <f t="shared" si="13"/>
        <v>7.550991578537225E-3</v>
      </c>
      <c r="Q8" s="48">
        <f t="shared" si="3"/>
        <v>1.0320259268743122</v>
      </c>
      <c r="R8" s="150">
        <f>'SNA 2008'!S8</f>
        <v>102.60518152015987</v>
      </c>
      <c r="S8" s="146">
        <f>'SNA 2008'!O8</f>
        <v>5.5182339661097313E-3</v>
      </c>
      <c r="T8" s="146">
        <f t="shared" si="4"/>
        <v>5.2705195473827793E-3</v>
      </c>
      <c r="U8" s="48">
        <f t="shared" si="5"/>
        <v>-2.2804720311544457E-3</v>
      </c>
      <c r="V8" s="230">
        <f t="shared" si="6"/>
        <v>5.2005526848776834E-6</v>
      </c>
      <c r="W8" s="48"/>
    </row>
    <row r="9" spans="1:24">
      <c r="A9" s="113"/>
      <c r="B9" s="115">
        <v>1954</v>
      </c>
      <c r="C9" s="224">
        <f>('Anual_1947-1989 (ref1987)'!G11/'Anual_1947-1989 (ref1987)'!B11)</f>
        <v>6.6746126340881992E-2</v>
      </c>
      <c r="D9" s="22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7"/>
        <v>0.23465479377800802</v>
      </c>
      <c r="I9" s="48">
        <f>('Anual_1947-1989 (ref1987)'!AL11)</f>
        <v>1.2668406463030766</v>
      </c>
      <c r="J9" s="48">
        <f t="shared" si="8"/>
        <v>0.23652612097679493</v>
      </c>
      <c r="K9" s="48">
        <f t="shared" si="9"/>
        <v>1.5837100950750537E-2</v>
      </c>
      <c r="L9" s="48">
        <f t="shared" si="10"/>
        <v>-3.5239290967937239E-4</v>
      </c>
      <c r="M9" s="48">
        <f t="shared" si="11"/>
        <v>1.5484708041071165E-2</v>
      </c>
      <c r="N9" s="48">
        <f t="shared" si="12"/>
        <v>1.0156052173462919</v>
      </c>
      <c r="O9" s="48">
        <f t="shared" si="2"/>
        <v>104.81309157701941</v>
      </c>
      <c r="P9" s="192">
        <f t="shared" si="13"/>
        <v>1.5605217346291944E-2</v>
      </c>
      <c r="Q9" s="48">
        <f t="shared" si="3"/>
        <v>1.0481309157701941</v>
      </c>
      <c r="R9" s="150">
        <f>'SNA 2008'!S9</f>
        <v>103.8689499785626</v>
      </c>
      <c r="S9" s="146">
        <f>'SNA 2008'!O9</f>
        <v>1.3277520471911775E-2</v>
      </c>
      <c r="T9" s="146">
        <f t="shared" si="4"/>
        <v>1.2316809343146273E-2</v>
      </c>
      <c r="U9" s="48">
        <f t="shared" si="5"/>
        <v>-3.2884080031456708E-3</v>
      </c>
      <c r="V9" s="230">
        <f t="shared" si="6"/>
        <v>1.0813627195152498E-5</v>
      </c>
      <c r="W9" s="48"/>
    </row>
    <row r="10" spans="1:24">
      <c r="A10" s="113"/>
      <c r="B10" s="115">
        <v>1955</v>
      </c>
      <c r="C10" s="224">
        <f>('Anual_1947-1989 (ref1987)'!G12/'Anual_1947-1989 (ref1987)'!B12)</f>
        <v>7.6224377071314603E-2</v>
      </c>
      <c r="D10" s="22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7"/>
        <v>-0.21280435024739897</v>
      </c>
      <c r="I10" s="48">
        <f>('Anual_1947-1989 (ref1987)'!AL12)</f>
        <v>0.88806972689039831</v>
      </c>
      <c r="J10" s="48">
        <f t="shared" si="8"/>
        <v>-0.11870501779962971</v>
      </c>
      <c r="K10" s="48">
        <f t="shared" si="9"/>
        <v>-1.5385020534640729E-2</v>
      </c>
      <c r="L10" s="48">
        <f t="shared" si="10"/>
        <v>-9.3250535647186649E-4</v>
      </c>
      <c r="M10" s="48">
        <f t="shared" si="11"/>
        <v>-1.6317525891112596E-2</v>
      </c>
      <c r="N10" s="48">
        <f t="shared" si="12"/>
        <v>0.98381488375694837</v>
      </c>
      <c r="O10" s="48">
        <f t="shared" si="2"/>
        <v>103.11667950605172</v>
      </c>
      <c r="P10" s="192">
        <f t="shared" si="13"/>
        <v>-1.6185116243051745E-2</v>
      </c>
      <c r="Q10" s="48">
        <f t="shared" si="3"/>
        <v>1.0311667950605174</v>
      </c>
      <c r="R10" s="150">
        <f>'SNA 2008'!S10</f>
        <v>102.07853787505208</v>
      </c>
      <c r="S10" s="146">
        <f>'SNA 2008'!O10</f>
        <v>-1.875409705230946E-2</v>
      </c>
      <c r="T10" s="146">
        <f t="shared" si="4"/>
        <v>-1.7237221555431503E-2</v>
      </c>
      <c r="U10" s="48">
        <f t="shared" si="5"/>
        <v>-1.0521053123797586E-3</v>
      </c>
      <c r="V10" s="230">
        <f t="shared" si="6"/>
        <v>1.1069255883377093E-6</v>
      </c>
      <c r="W10" s="48"/>
    </row>
    <row r="11" spans="1:24">
      <c r="A11" s="113"/>
      <c r="B11" s="115">
        <v>1956</v>
      </c>
      <c r="C11" s="224">
        <f>('Anual_1947-1989 (ref1987)'!G13/'Anual_1947-1989 (ref1987)'!B13)</f>
        <v>6.7645057828749133E-2</v>
      </c>
      <c r="D11" s="22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7"/>
        <v>8.1103769265330541E-3</v>
      </c>
      <c r="I11" s="48">
        <f>('Anual_1947-1989 (ref1987)'!AL13)</f>
        <v>0.7832576040155047</v>
      </c>
      <c r="J11" s="48">
        <f t="shared" si="8"/>
        <v>-0.24429364091032882</v>
      </c>
      <c r="K11" s="48">
        <f t="shared" si="9"/>
        <v>5.1000232009591653E-4</v>
      </c>
      <c r="L11" s="48">
        <f t="shared" si="10"/>
        <v>-2.3268322294889882E-3</v>
      </c>
      <c r="M11" s="48">
        <f t="shared" si="11"/>
        <v>-1.8168299093930715E-3</v>
      </c>
      <c r="N11" s="48">
        <f t="shared" si="12"/>
        <v>0.99818481952700044</v>
      </c>
      <c r="O11" s="48">
        <f t="shared" si="2"/>
        <v>102.92950412297179</v>
      </c>
      <c r="P11" s="192">
        <f t="shared" si="13"/>
        <v>-1.8151804729994447E-3</v>
      </c>
      <c r="Q11" s="48">
        <f t="shared" si="3"/>
        <v>1.0292950412297182</v>
      </c>
      <c r="R11" s="150">
        <f>'SNA 2008'!S11</f>
        <v>101.87422007857</v>
      </c>
      <c r="S11" s="146">
        <f>'SNA 2008'!O11</f>
        <v>-2.0596201410860715E-3</v>
      </c>
      <c r="T11" s="146">
        <f t="shared" si="4"/>
        <v>-2.0015744811330283E-3</v>
      </c>
      <c r="U11" s="48">
        <f t="shared" si="5"/>
        <v>-1.8639400813358353E-4</v>
      </c>
      <c r="V11" s="230">
        <f t="shared" si="6"/>
        <v>3.4742726268102406E-8</v>
      </c>
      <c r="W11" s="48"/>
    </row>
    <row r="12" spans="1:24">
      <c r="A12" s="113"/>
      <c r="B12" s="115">
        <v>1957</v>
      </c>
      <c r="C12" s="224">
        <f>('Anual_1947-1989 (ref1987)'!G14/'Anual_1947-1989 (ref1987)'!B14)</f>
        <v>5.5724579663730983E-2</v>
      </c>
      <c r="D12" s="22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7"/>
        <v>-1.5869558963269543E-2</v>
      </c>
      <c r="I12" s="48">
        <f>('Anual_1947-1989 (ref1987)'!AL14)</f>
        <v>0.93985778678071807</v>
      </c>
      <c r="J12" s="48">
        <f t="shared" si="8"/>
        <v>-6.2026705822484172E-2</v>
      </c>
      <c r="K12" s="48">
        <f t="shared" si="9"/>
        <v>-9.307007158202514E-4</v>
      </c>
      <c r="L12" s="48">
        <f t="shared" si="10"/>
        <v>3.6252598278953892E-4</v>
      </c>
      <c r="M12" s="48">
        <f t="shared" si="11"/>
        <v>-5.6817473303071248E-4</v>
      </c>
      <c r="N12" s="48">
        <f t="shared" si="12"/>
        <v>0.9994319866476673</v>
      </c>
      <c r="O12" s="48">
        <f t="shared" si="2"/>
        <v>102.87103879028096</v>
      </c>
      <c r="P12" s="192">
        <f t="shared" si="13"/>
        <v>-5.680133523326969E-4</v>
      </c>
      <c r="Q12" s="48">
        <f t="shared" si="3"/>
        <v>1.0287103879028099</v>
      </c>
      <c r="R12" s="150">
        <f>'SNA 2008'!S12</f>
        <v>101.81134538607881</v>
      </c>
      <c r="S12" s="146">
        <f>'SNA 2008'!O12</f>
        <v>-6.6470245132466133E-4</v>
      </c>
      <c r="T12" s="146">
        <f t="shared" si="4"/>
        <v>-6.1717962054286257E-4</v>
      </c>
      <c r="U12" s="48">
        <f t="shared" si="5"/>
        <v>-4.9166268210165676E-5</v>
      </c>
      <c r="V12" s="230">
        <f t="shared" si="6"/>
        <v>2.4173219297139479E-9</v>
      </c>
      <c r="W12" s="48"/>
    </row>
    <row r="13" spans="1:24">
      <c r="A13" s="113"/>
      <c r="B13" s="115">
        <v>1958</v>
      </c>
      <c r="C13" s="224">
        <f>('Anual_1947-1989 (ref1987)'!G15/'Anual_1947-1989 (ref1987)'!B15)</f>
        <v>5.7234726688102894E-2</v>
      </c>
      <c r="D13" s="22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7"/>
        <v>-3.5988255508697629E-2</v>
      </c>
      <c r="I13" s="48">
        <f>('Anual_1947-1989 (ref1987)'!AL15)</f>
        <v>1.3991306149067362</v>
      </c>
      <c r="J13" s="48">
        <f t="shared" si="8"/>
        <v>0.33585105437513302</v>
      </c>
      <c r="K13" s="48">
        <f t="shared" si="9"/>
        <v>-2.1257371501439723E-3</v>
      </c>
      <c r="L13" s="48">
        <f t="shared" si="10"/>
        <v>-1.2310938970664042E-3</v>
      </c>
      <c r="M13" s="48">
        <f t="shared" si="11"/>
        <v>-3.3568310472103765E-3</v>
      </c>
      <c r="N13" s="48">
        <f t="shared" si="12"/>
        <v>0.99664879681111174</v>
      </c>
      <c r="O13" s="48">
        <f t="shared" si="2"/>
        <v>102.52629703704272</v>
      </c>
      <c r="P13" s="192">
        <f t="shared" si="13"/>
        <v>-3.3512031888882632E-3</v>
      </c>
      <c r="Q13" s="48">
        <f t="shared" si="3"/>
        <v>1.0252629703704275</v>
      </c>
      <c r="R13" s="150">
        <f>'SNA 2008'!S13</f>
        <v>101.56303424633548</v>
      </c>
      <c r="S13" s="146">
        <f>'SNA 2008'!O13</f>
        <v>-2.7023387402680399E-3</v>
      </c>
      <c r="T13" s="146">
        <f t="shared" si="4"/>
        <v>-2.4389338811083849E-3</v>
      </c>
      <c r="U13" s="48">
        <f t="shared" si="5"/>
        <v>9.1226930777987825E-4</v>
      </c>
      <c r="V13" s="230">
        <f t="shared" si="6"/>
        <v>8.3223528991717824E-7</v>
      </c>
      <c r="W13" s="48"/>
    </row>
    <row r="14" spans="1:24">
      <c r="A14" s="113"/>
      <c r="B14" s="115">
        <v>1959</v>
      </c>
      <c r="C14" s="224">
        <f>('Anual_1947-1989 (ref1987)'!G16/'Anual_1947-1989 (ref1987)'!B16)</f>
        <v>5.9493016037247812E-2</v>
      </c>
      <c r="D14" s="22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7"/>
        <v>-3.5483502860991112E-2</v>
      </c>
      <c r="I14" s="48">
        <f>('Anual_1947-1989 (ref1987)'!AL16)</f>
        <v>0.69895709668799433</v>
      </c>
      <c r="J14" s="48">
        <f t="shared" si="8"/>
        <v>-0.35816591676080473</v>
      </c>
      <c r="K14" s="48">
        <f t="shared" si="9"/>
        <v>-2.2234553978466368E-3</v>
      </c>
      <c r="L14" s="48">
        <f t="shared" si="10"/>
        <v>2.2698046975270871E-3</v>
      </c>
      <c r="M14" s="48">
        <f t="shared" si="11"/>
        <v>4.6349299680450377E-5</v>
      </c>
      <c r="N14" s="48">
        <f t="shared" si="12"/>
        <v>1.0000463503738259</v>
      </c>
      <c r="O14" s="48">
        <f t="shared" si="2"/>
        <v>102.53104916923738</v>
      </c>
      <c r="P14" s="192">
        <f t="shared" si="13"/>
        <v>4.6350373825942981E-5</v>
      </c>
      <c r="Q14" s="48">
        <f t="shared" si="3"/>
        <v>1.0253104916923741</v>
      </c>
      <c r="R14" s="150">
        <f>'SNA 2008'!S14</f>
        <v>101.52216858322294</v>
      </c>
      <c r="S14" s="146">
        <f>'SNA 2008'!O14</f>
        <v>-4.4179950343692376E-4</v>
      </c>
      <c r="T14" s="146">
        <f t="shared" si="4"/>
        <v>-4.0236748946886891E-4</v>
      </c>
      <c r="U14" s="48">
        <f t="shared" si="5"/>
        <v>-4.4871786329481189E-4</v>
      </c>
      <c r="V14" s="230">
        <f t="shared" si="6"/>
        <v>2.0134772083986149E-7</v>
      </c>
      <c r="W14" s="48"/>
    </row>
    <row r="15" spans="1:24">
      <c r="A15" s="113"/>
      <c r="B15" s="115">
        <v>1960</v>
      </c>
      <c r="C15" s="224">
        <f>('Anual_1947-1989 (ref1987)'!G17/'Anual_1947-1989 (ref1987)'!B17)</f>
        <v>5.319550053415447E-2</v>
      </c>
      <c r="D15" s="22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7"/>
        <v>-6.2305192160489513E-2</v>
      </c>
      <c r="I15" s="48">
        <f>('Anual_1947-1989 (ref1987)'!AL17)</f>
        <v>1.0436679210119062</v>
      </c>
      <c r="J15" s="48">
        <f t="shared" si="8"/>
        <v>4.2741355539288067E-2</v>
      </c>
      <c r="K15" s="48">
        <f t="shared" si="9"/>
        <v>-3.6500983718730819E-3</v>
      </c>
      <c r="L15" s="48">
        <f t="shared" si="10"/>
        <v>-4.6063862722226493E-4</v>
      </c>
      <c r="M15" s="48">
        <f t="shared" si="11"/>
        <v>-4.1107369990953466E-3</v>
      </c>
      <c r="N15" s="48">
        <f t="shared" si="12"/>
        <v>0.99589770051481619</v>
      </c>
      <c r="O15" s="48">
        <f t="shared" si="2"/>
        <v>102.11043609901506</v>
      </c>
      <c r="P15" s="192">
        <f t="shared" si="13"/>
        <v>-4.1022994851838135E-3</v>
      </c>
      <c r="Q15" s="48">
        <f t="shared" si="3"/>
        <v>1.0211043609901509</v>
      </c>
      <c r="R15" s="150">
        <f>'SNA 2008'!S15</f>
        <v>101.11657907963243</v>
      </c>
      <c r="S15" s="146">
        <f>'SNA 2008'!O15</f>
        <v>-4.3706209502833993E-3</v>
      </c>
      <c r="T15" s="146">
        <f t="shared" si="4"/>
        <v>-3.995083135542199E-3</v>
      </c>
      <c r="U15" s="48">
        <f t="shared" si="5"/>
        <v>1.0721634964161453E-4</v>
      </c>
      <c r="V15" s="230">
        <f t="shared" si="6"/>
        <v>1.1495345630472936E-8</v>
      </c>
      <c r="W15" s="48"/>
    </row>
    <row r="16" spans="1:24">
      <c r="A16" s="113"/>
      <c r="B16" s="115">
        <v>1961</v>
      </c>
      <c r="C16" s="224">
        <f>('Anual_1947-1989 (ref1987)'!G18/'Anual_1947-1989 (ref1987)'!B18)</f>
        <v>5.7943603851444286E-2</v>
      </c>
      <c r="D16" s="22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7"/>
        <v>-3.3522001415688973E-3</v>
      </c>
      <c r="I16" s="48">
        <f>('Anual_1947-1989 (ref1987)'!AL18)</f>
        <v>1.0531642102465828</v>
      </c>
      <c r="J16" s="48">
        <f t="shared" si="8"/>
        <v>5.1799166147106952E-2</v>
      </c>
      <c r="K16" s="48">
        <f t="shared" si="9"/>
        <v>-2.0090289921692033E-4</v>
      </c>
      <c r="L16" s="48">
        <f t="shared" si="10"/>
        <v>-2.059586858926841E-4</v>
      </c>
      <c r="M16" s="48">
        <f t="shared" si="11"/>
        <v>-4.0686158510960444E-4</v>
      </c>
      <c r="N16" s="48">
        <f t="shared" si="12"/>
        <v>0.99959322117184124</v>
      </c>
      <c r="O16" s="48">
        <f t="shared" si="2"/>
        <v>102.06889973547592</v>
      </c>
      <c r="P16" s="192">
        <f t="shared" si="13"/>
        <v>-4.0677882815876032E-4</v>
      </c>
      <c r="Q16" s="48">
        <f t="shared" si="3"/>
        <v>1.0206889973547595</v>
      </c>
      <c r="R16" s="150">
        <f>'SNA 2008'!S16</f>
        <v>101.07935469616727</v>
      </c>
      <c r="S16" s="146">
        <f>'SNA 2008'!O16</f>
        <v>-3.9979280164637032E-4</v>
      </c>
      <c r="T16" s="146">
        <f t="shared" si="4"/>
        <v>-3.681333348495297E-4</v>
      </c>
      <c r="U16" s="48">
        <f t="shared" si="5"/>
        <v>3.8645493309230616E-5</v>
      </c>
      <c r="V16" s="230">
        <f t="shared" si="6"/>
        <v>1.4934741531137883E-9</v>
      </c>
      <c r="W16" s="48"/>
    </row>
    <row r="17" spans="1:23">
      <c r="A17" s="113"/>
      <c r="B17" s="115">
        <v>1962</v>
      </c>
      <c r="C17" s="224">
        <f>('Anual_1947-1989 (ref1987)'!G19/'Anual_1947-1989 (ref1987)'!B19)</f>
        <v>6.6611202061136299E-2</v>
      </c>
      <c r="D17" s="22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7"/>
        <v>-6.7171023122368931E-2</v>
      </c>
      <c r="I17" s="48">
        <f>('Anual_1947-1989 (ref1987)'!AL19)</f>
        <v>0.8846330996903633</v>
      </c>
      <c r="J17" s="48">
        <f t="shared" si="8"/>
        <v>-0.12258229655591232</v>
      </c>
      <c r="K17" s="48">
        <f t="shared" si="9"/>
        <v>-4.9317819303566941E-3</v>
      </c>
      <c r="L17" s="48">
        <f t="shared" si="10"/>
        <v>1.6695879204027143E-3</v>
      </c>
      <c r="M17" s="48">
        <f t="shared" si="11"/>
        <v>-3.2621940099539799E-3</v>
      </c>
      <c r="N17" s="48">
        <f t="shared" si="12"/>
        <v>0.99674312116364527</v>
      </c>
      <c r="O17" s="48">
        <f t="shared" si="2"/>
        <v>101.73647369607744</v>
      </c>
      <c r="P17" s="192">
        <f t="shared" si="13"/>
        <v>-3.2568788363547263E-3</v>
      </c>
      <c r="Q17" s="48">
        <f t="shared" si="3"/>
        <v>1.0173647369607746</v>
      </c>
      <c r="R17" s="150">
        <f>'SNA 2008'!S17</f>
        <v>100.70826365136934</v>
      </c>
      <c r="S17" s="146">
        <f>'SNA 2008'!O17</f>
        <v>-3.9135890305559418E-3</v>
      </c>
      <c r="T17" s="146">
        <f t="shared" si="4"/>
        <v>-3.6712842688142455E-3</v>
      </c>
      <c r="U17" s="48">
        <f t="shared" si="5"/>
        <v>-4.1440543245951922E-4</v>
      </c>
      <c r="V17" s="230">
        <f t="shared" si="6"/>
        <v>1.7173186245196113E-7</v>
      </c>
      <c r="W17" s="48"/>
    </row>
    <row r="18" spans="1:23">
      <c r="A18" s="113"/>
      <c r="B18" s="115">
        <v>1963</v>
      </c>
      <c r="C18" s="224">
        <f>('Anual_1947-1989 (ref1987)'!G20/'Anual_1947-1989 (ref1987)'!B20)</f>
        <v>8.6447165777000262E-2</v>
      </c>
      <c r="D18" s="22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7"/>
        <v>-1.0548951470638907E-2</v>
      </c>
      <c r="I18" s="48">
        <f>('Anual_1947-1989 (ref1987)'!AL20)</f>
        <v>0.83947819365705911</v>
      </c>
      <c r="J18" s="48">
        <f t="shared" si="8"/>
        <v>-0.17497477819552423</v>
      </c>
      <c r="K18" s="48">
        <f t="shared" si="9"/>
        <v>-9.3180117544818778E-4</v>
      </c>
      <c r="L18" s="48">
        <f t="shared" si="10"/>
        <v>6.5930477586794301E-4</v>
      </c>
      <c r="M18" s="48">
        <f t="shared" si="11"/>
        <v>-2.7249639958024476E-4</v>
      </c>
      <c r="N18" s="48">
        <f t="shared" si="12"/>
        <v>0.99972754072419157</v>
      </c>
      <c r="O18" s="48">
        <f t="shared" si="2"/>
        <v>101.7087546501309</v>
      </c>
      <c r="P18" s="192">
        <f t="shared" si="13"/>
        <v>-2.7245927580843432E-4</v>
      </c>
      <c r="Q18" s="48">
        <f t="shared" si="3"/>
        <v>1.0170875465013092</v>
      </c>
      <c r="R18" s="150">
        <f>'SNA 2008'!S18</f>
        <v>100.66951835852016</v>
      </c>
      <c r="S18" s="146">
        <f>'SNA 2008'!O18</f>
        <v>-3.8703640786819093E-4</v>
      </c>
      <c r="T18" s="146">
        <f t="shared" si="4"/>
        <v>-3.8472803963041091E-4</v>
      </c>
      <c r="U18" s="48">
        <f t="shared" si="5"/>
        <v>-1.1226876382197659E-4</v>
      </c>
      <c r="V18" s="230">
        <f t="shared" si="6"/>
        <v>1.2604275330114759E-8</v>
      </c>
      <c r="W18" s="48"/>
    </row>
    <row r="19" spans="1:23">
      <c r="A19" s="113"/>
      <c r="B19" s="115">
        <v>1964</v>
      </c>
      <c r="C19" s="224">
        <f>('Anual_1947-1989 (ref1987)'!G21/'Anual_1947-1989 (ref1987)'!B21)</f>
        <v>6.5198980681783508E-2</v>
      </c>
      <c r="D19" s="22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7"/>
        <v>0.20412947205626242</v>
      </c>
      <c r="I19" s="48">
        <f>('Anual_1947-1989 (ref1987)'!AL21)</f>
        <v>1.2480206114510739</v>
      </c>
      <c r="J19" s="48">
        <f t="shared" si="8"/>
        <v>0.22155878539665153</v>
      </c>
      <c r="K19" s="48">
        <f t="shared" si="9"/>
        <v>1.2388980665300102E-2</v>
      </c>
      <c r="L19" s="48">
        <f t="shared" si="10"/>
        <v>1.9972205644867074E-3</v>
      </c>
      <c r="M19" s="48">
        <f t="shared" si="11"/>
        <v>1.4386201229786809E-2</v>
      </c>
      <c r="N19" s="48">
        <f t="shared" si="12"/>
        <v>1.0144901806472932</v>
      </c>
      <c r="O19" s="48">
        <f t="shared" si="2"/>
        <v>103.18253287842252</v>
      </c>
      <c r="P19" s="192">
        <f t="shared" si="13"/>
        <v>1.4490180647293238E-2</v>
      </c>
      <c r="Q19" s="48">
        <f t="shared" si="3"/>
        <v>1.0318253287842254</v>
      </c>
      <c r="R19" s="150">
        <f>'SNA 2008'!S19</f>
        <v>101.86575209008204</v>
      </c>
      <c r="S19" s="146">
        <f>'SNA 2008'!O19</f>
        <v>1.2286794439900994E-2</v>
      </c>
      <c r="T19" s="146">
        <f t="shared" si="4"/>
        <v>1.1882779922534725E-2</v>
      </c>
      <c r="U19" s="48">
        <f t="shared" si="5"/>
        <v>-2.6074007247585129E-3</v>
      </c>
      <c r="V19" s="230">
        <f t="shared" si="6"/>
        <v>6.7985385394712183E-6</v>
      </c>
      <c r="W19" s="48"/>
    </row>
    <row r="20" spans="1:23">
      <c r="A20" s="113"/>
      <c r="B20" s="115">
        <v>1965</v>
      </c>
      <c r="C20" s="224">
        <f>('Anual_1947-1989 (ref1987)'!G22/'Anual_1947-1989 (ref1987)'!B22)</f>
        <v>7.6081758942384323E-2</v>
      </c>
      <c r="D20" s="22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7"/>
        <v>1.052212529403225E-2</v>
      </c>
      <c r="I20" s="48">
        <f>('Anual_1947-1989 (ref1987)'!AL22)</f>
        <v>1.0755913321395292</v>
      </c>
      <c r="J20" s="48">
        <f t="shared" si="8"/>
        <v>7.2870586751921249E-2</v>
      </c>
      <c r="K20" s="48">
        <f t="shared" si="9"/>
        <v>6.8452267922406611E-4</v>
      </c>
      <c r="L20" s="48">
        <f t="shared" si="10"/>
        <v>1.6069722004642892E-3</v>
      </c>
      <c r="M20" s="48">
        <f t="shared" si="11"/>
        <v>2.2914948796883554E-3</v>
      </c>
      <c r="N20" s="48">
        <f t="shared" si="12"/>
        <v>1.0022941223606499</v>
      </c>
      <c r="O20" s="48">
        <f t="shared" si="2"/>
        <v>103.4192462343274</v>
      </c>
      <c r="P20" s="192">
        <f t="shared" si="13"/>
        <v>2.2941223606498529E-3</v>
      </c>
      <c r="Q20" s="48">
        <f t="shared" si="3"/>
        <v>1.0341924623432741</v>
      </c>
      <c r="R20" s="150">
        <f>'SNA 2008'!S20</f>
        <v>102.10917811591185</v>
      </c>
      <c r="S20" s="146">
        <f>'SNA 2008'!O20</f>
        <v>2.4470270462371158E-3</v>
      </c>
      <c r="T20" s="146">
        <f t="shared" si="4"/>
        <v>2.3896748498408726E-3</v>
      </c>
      <c r="U20" s="48">
        <f t="shared" si="5"/>
        <v>9.5552489191019774E-5</v>
      </c>
      <c r="V20" s="230">
        <f t="shared" si="6"/>
        <v>9.13027819059995E-9</v>
      </c>
      <c r="W20" s="48"/>
    </row>
    <row r="21" spans="1:23">
      <c r="A21" s="113"/>
      <c r="B21" s="115">
        <v>1966</v>
      </c>
      <c r="C21" s="224">
        <f>('Anual_1947-1989 (ref1987)'!G23/'Anual_1947-1989 (ref1987)'!B23)</f>
        <v>6.4890347035308729E-2</v>
      </c>
      <c r="D21" s="22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7"/>
        <v>-8.3788063413522545E-2</v>
      </c>
      <c r="I21" s="48">
        <f>('Anual_1947-1989 (ref1987)'!AL23)</f>
        <v>0.830237228920505</v>
      </c>
      <c r="J21" s="48">
        <f t="shared" si="8"/>
        <v>-0.1860438010531579</v>
      </c>
      <c r="K21" s="48">
        <f t="shared" si="9"/>
        <v>-5.137588497062571E-3</v>
      </c>
      <c r="L21" s="48">
        <f t="shared" si="10"/>
        <v>-1.3297943574934661E-3</v>
      </c>
      <c r="M21" s="48">
        <f t="shared" si="11"/>
        <v>-6.4673828545560369E-3</v>
      </c>
      <c r="N21" s="48">
        <f t="shared" si="12"/>
        <v>0.99355348565349144</v>
      </c>
      <c r="O21" s="48">
        <f t="shared" si="2"/>
        <v>102.75255257977271</v>
      </c>
      <c r="P21" s="192">
        <f t="shared" si="13"/>
        <v>-6.4465143465085584E-3</v>
      </c>
      <c r="Q21" s="48">
        <f t="shared" si="3"/>
        <v>1.0275255257977272</v>
      </c>
      <c r="R21" s="150">
        <f>'SNA 2008'!S21</f>
        <v>101.34515437415588</v>
      </c>
      <c r="S21" s="146">
        <f>'SNA 2008'!O21</f>
        <v>-7.9837419857420322E-3</v>
      </c>
      <c r="T21" s="146">
        <f t="shared" si="4"/>
        <v>-7.4824198554283017E-3</v>
      </c>
      <c r="U21" s="48">
        <f t="shared" si="5"/>
        <v>-1.0359055089197433E-3</v>
      </c>
      <c r="V21" s="230">
        <f t="shared" si="6"/>
        <v>1.0731002234102725E-6</v>
      </c>
      <c r="W21" s="48"/>
    </row>
    <row r="22" spans="1:23">
      <c r="A22" s="113"/>
      <c r="B22" s="115">
        <v>1967</v>
      </c>
      <c r="C22" s="224">
        <f>('Anual_1947-1989 (ref1987)'!G24/'Anual_1947-1989 (ref1987)'!B24)</f>
        <v>5.7231557203773722E-2</v>
      </c>
      <c r="D22" s="22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7"/>
        <v>-2.366841950754154E-2</v>
      </c>
      <c r="I22" s="48">
        <f>('Anual_1947-1989 (ref1987)'!AL24)</f>
        <v>0.97512153216986075</v>
      </c>
      <c r="J22" s="48">
        <f t="shared" si="8"/>
        <v>-2.5193167372909251E-2</v>
      </c>
      <c r="K22" s="48">
        <f t="shared" si="9"/>
        <v>-1.3610992342341093E-3</v>
      </c>
      <c r="L22" s="48">
        <f t="shared" si="10"/>
        <v>1.3877347187280842E-5</v>
      </c>
      <c r="M22" s="48">
        <f t="shared" si="11"/>
        <v>-1.3472218870468284E-3</v>
      </c>
      <c r="N22" s="48">
        <f t="shared" si="12"/>
        <v>0.9986536852089607</v>
      </c>
      <c r="O22" s="48">
        <f t="shared" si="2"/>
        <v>102.61421529841752</v>
      </c>
      <c r="P22" s="192">
        <f t="shared" si="13"/>
        <v>-1.3463147910393047E-3</v>
      </c>
      <c r="Q22" s="48">
        <f t="shared" si="3"/>
        <v>1.0261421529841752</v>
      </c>
      <c r="R22" s="150">
        <f>'SNA 2008'!S22</f>
        <v>101.20281151908286</v>
      </c>
      <c r="S22" s="146">
        <f>'SNA 2008'!O22</f>
        <v>-1.463525867635429E-3</v>
      </c>
      <c r="T22" s="146">
        <f t="shared" si="4"/>
        <v>-1.4045353816080075E-3</v>
      </c>
      <c r="U22" s="48">
        <f t="shared" si="5"/>
        <v>-5.8220590568702768E-5</v>
      </c>
      <c r="V22" s="230">
        <f t="shared" si="6"/>
        <v>3.3896371661685216E-9</v>
      </c>
      <c r="W22" s="48"/>
    </row>
    <row r="23" spans="1:23">
      <c r="A23" s="113"/>
      <c r="B23" s="115">
        <v>1968</v>
      </c>
      <c r="C23" s="224">
        <f>('Anual_1947-1989 (ref1987)'!G25/'Anual_1947-1989 (ref1987)'!B25)</f>
        <v>5.9627857707235325E-2</v>
      </c>
      <c r="D23" s="22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7"/>
        <v>-5.0213168990753503E-2</v>
      </c>
      <c r="I23" s="48">
        <f>('Anual_1947-1989 (ref1987)'!AL25)</f>
        <v>1.0433132467113355</v>
      </c>
      <c r="J23" s="48">
        <f t="shared" si="8"/>
        <v>4.2401463345270687E-2</v>
      </c>
      <c r="K23" s="48">
        <f t="shared" si="9"/>
        <v>-3.1841508460477902E-3</v>
      </c>
      <c r="L23" s="48">
        <f t="shared" si="10"/>
        <v>-3.2096270540680366E-4</v>
      </c>
      <c r="M23" s="48">
        <f t="shared" si="11"/>
        <v>-3.5051135514545936E-3</v>
      </c>
      <c r="N23" s="48">
        <f t="shared" si="12"/>
        <v>0.99650102218813486</v>
      </c>
      <c r="O23" s="48">
        <f t="shared" si="2"/>
        <v>102.25517043590641</v>
      </c>
      <c r="P23" s="192">
        <f t="shared" si="13"/>
        <v>-3.4989778118651449E-3</v>
      </c>
      <c r="Q23" s="48">
        <f t="shared" si="3"/>
        <v>1.022551704359064</v>
      </c>
      <c r="R23" s="150">
        <f>'SNA 2008'!S23</f>
        <v>100.85507875451798</v>
      </c>
      <c r="S23" s="146">
        <f>'SNA 2008'!O23</f>
        <v>-3.7727269604583835E-3</v>
      </c>
      <c r="T23" s="146">
        <f t="shared" si="4"/>
        <v>-3.4359990532408791E-3</v>
      </c>
      <c r="U23" s="48">
        <f t="shared" si="5"/>
        <v>6.2978758624265829E-5</v>
      </c>
      <c r="V23" s="230">
        <f t="shared" si="6"/>
        <v>3.9663240378535373E-9</v>
      </c>
      <c r="W23" s="48"/>
    </row>
    <row r="24" spans="1:23">
      <c r="A24" s="113"/>
      <c r="B24" s="115">
        <v>1969</v>
      </c>
      <c r="C24" s="224">
        <f>('Anual_1947-1989 (ref1987)'!G26/'Anual_1947-1989 (ref1987)'!B26)</f>
        <v>6.7060105680317048E-2</v>
      </c>
      <c r="D24" s="22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7"/>
        <v>4.5956073858998352E-2</v>
      </c>
      <c r="I24" s="48">
        <f>('Anual_1947-1989 (ref1987)'!AL26)</f>
        <v>1.019679453049259</v>
      </c>
      <c r="J24" s="48">
        <f t="shared" si="8"/>
        <v>1.9488316189205785E-2</v>
      </c>
      <c r="K24" s="48">
        <f t="shared" si="9"/>
        <v>3.0844447973705728E-3</v>
      </c>
      <c r="L24" s="48">
        <f t="shared" si="10"/>
        <v>-2.2268683624389151E-6</v>
      </c>
      <c r="M24" s="48">
        <f t="shared" si="11"/>
        <v>3.0822179290081338E-3</v>
      </c>
      <c r="N24" s="48">
        <f t="shared" si="12"/>
        <v>1.0030869728466649</v>
      </c>
      <c r="O24" s="48">
        <f t="shared" si="2"/>
        <v>102.57082937047315</v>
      </c>
      <c r="P24" s="192">
        <f t="shared" si="13"/>
        <v>3.086972846664926E-3</v>
      </c>
      <c r="Q24" s="48">
        <f t="shared" si="3"/>
        <v>1.0257082937047313</v>
      </c>
      <c r="R24" s="150">
        <f>'SNA 2008'!S24</f>
        <v>101.1498706190612</v>
      </c>
      <c r="S24" s="146">
        <f>'SNA 2008'!O24</f>
        <v>3.2006032384399585E-3</v>
      </c>
      <c r="T24" s="146">
        <f t="shared" si="4"/>
        <v>2.9229253319087434E-3</v>
      </c>
      <c r="U24" s="48">
        <f t="shared" si="5"/>
        <v>-1.6404751475618262E-4</v>
      </c>
      <c r="V24" s="230">
        <f t="shared" si="6"/>
        <v>2.6911587097679956E-8</v>
      </c>
      <c r="W24" s="48"/>
    </row>
    <row r="25" spans="1:23">
      <c r="A25" s="113"/>
      <c r="B25" s="115">
        <v>1970</v>
      </c>
      <c r="C25" s="224">
        <f>('Anual_1947-1989 (ref1987)'!G27/'Anual_1947-1989 (ref1987)'!B27)</f>
        <v>7.0298117189823039E-2</v>
      </c>
      <c r="D25" s="22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7"/>
        <v>9.4803772040797638E-2</v>
      </c>
      <c r="I25" s="48">
        <f>('Anual_1947-1989 (ref1987)'!AL27)</f>
        <v>1.0218042409297146</v>
      </c>
      <c r="J25" s="48">
        <f t="shared" si="8"/>
        <v>2.1569928355854046E-2</v>
      </c>
      <c r="K25" s="48">
        <f t="shared" si="9"/>
        <v>6.8635842819539548E-3</v>
      </c>
      <c r="L25" s="48">
        <f t="shared" si="10"/>
        <v>-9.057990385725521E-5</v>
      </c>
      <c r="M25" s="48">
        <f t="shared" si="11"/>
        <v>6.7730043780966998E-3</v>
      </c>
      <c r="N25" s="48">
        <f t="shared" si="12"/>
        <v>1.0067959930437202</v>
      </c>
      <c r="O25" s="48">
        <f t="shared" si="2"/>
        <v>103.2679000133635</v>
      </c>
      <c r="P25" s="192">
        <f t="shared" si="13"/>
        <v>6.7959930437202498E-3</v>
      </c>
      <c r="Q25" s="48">
        <f t="shared" si="3"/>
        <v>1.0326790001336348</v>
      </c>
      <c r="R25" s="150">
        <f>'SNA 2008'!S25</f>
        <v>101.79489954176124</v>
      </c>
      <c r="S25" s="146">
        <f>'SNA 2008'!O25</f>
        <v>7.0401665004864444E-3</v>
      </c>
      <c r="T25" s="146">
        <f t="shared" si="4"/>
        <v>6.3769624098608535E-3</v>
      </c>
      <c r="U25" s="48">
        <f t="shared" si="5"/>
        <v>-4.1903063385939632E-4</v>
      </c>
      <c r="V25" s="230">
        <f t="shared" si="6"/>
        <v>1.7558667211260744E-7</v>
      </c>
      <c r="W25" s="48"/>
    </row>
    <row r="26" spans="1:23">
      <c r="A26" s="113"/>
      <c r="B26" s="115">
        <v>1971</v>
      </c>
      <c r="C26" s="224">
        <f>('Anual_1947-1989 (ref1987)'!G28/'Anual_1947-1989 (ref1987)'!B28)</f>
        <v>6.4573173983102819E-2</v>
      </c>
      <c r="D26" s="22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7"/>
        <v>-5.9313654450506972E-2</v>
      </c>
      <c r="I26" s="48">
        <f>('Anual_1947-1989 (ref1987)'!AL28)</f>
        <v>1.0048782061313162</v>
      </c>
      <c r="J26" s="48">
        <f t="shared" si="8"/>
        <v>4.866346238150041E-3</v>
      </c>
      <c r="K26" s="48">
        <f t="shared" si="9"/>
        <v>-4.3450259051405022E-3</v>
      </c>
      <c r="L26" s="48">
        <f t="shared" si="10"/>
        <v>-8.4498223455056762E-5</v>
      </c>
      <c r="M26" s="48">
        <f t="shared" si="11"/>
        <v>-4.4295241285955593E-3</v>
      </c>
      <c r="N26" s="48">
        <f t="shared" si="12"/>
        <v>0.99558027174438479</v>
      </c>
      <c r="O26" s="48">
        <f t="shared" si="2"/>
        <v>102.81148395777639</v>
      </c>
      <c r="P26" s="192">
        <f t="shared" si="13"/>
        <v>-4.4197282556152073E-3</v>
      </c>
      <c r="Q26" s="48">
        <f t="shared" si="3"/>
        <v>1.0281148395777637</v>
      </c>
      <c r="R26" s="150">
        <f>'SNA 2008'!S26</f>
        <v>101.34203321419375</v>
      </c>
      <c r="S26" s="146">
        <f>'SNA 2008'!O26</f>
        <v>-4.9534368038748333E-3</v>
      </c>
      <c r="T26" s="146">
        <f t="shared" si="4"/>
        <v>-4.4488115770643377E-3</v>
      </c>
      <c r="U26" s="48">
        <f t="shared" si="5"/>
        <v>-2.9083321449130395E-5</v>
      </c>
      <c r="V26" s="230">
        <f t="shared" si="6"/>
        <v>8.4583958651344807E-10</v>
      </c>
      <c r="W26" s="48"/>
    </row>
    <row r="27" spans="1:23">
      <c r="A27" s="113"/>
      <c r="B27" s="115">
        <v>1972</v>
      </c>
      <c r="C27" s="224">
        <f>('Anual_1947-1989 (ref1987)'!G29/'Anual_1947-1989 (ref1987)'!B29)</f>
        <v>7.2718974061046174E-2</v>
      </c>
      <c r="D27" s="22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7"/>
        <v>4.2857421193259124E-3</v>
      </c>
      <c r="I27" s="48">
        <f>('Anual_1947-1989 (ref1987)'!AL29)</f>
        <v>1.0601952584557188</v>
      </c>
      <c r="J27" s="48">
        <f t="shared" si="8"/>
        <v>5.8453097250417904E-2</v>
      </c>
      <c r="K27" s="48">
        <f t="shared" si="9"/>
        <v>3.4567921549725388E-4</v>
      </c>
      <c r="L27" s="48">
        <f t="shared" si="10"/>
        <v>-9.2811660885067093E-4</v>
      </c>
      <c r="M27" s="48">
        <f t="shared" si="11"/>
        <v>-5.82437393353417E-4</v>
      </c>
      <c r="N27" s="48">
        <f t="shared" si="12"/>
        <v>0.99941773219037966</v>
      </c>
      <c r="O27" s="48">
        <f t="shared" si="2"/>
        <v>102.75162014020847</v>
      </c>
      <c r="P27" s="192">
        <f t="shared" si="13"/>
        <v>-5.8226780962034042E-4</v>
      </c>
      <c r="Q27" s="48">
        <f t="shared" si="3"/>
        <v>1.0275162014020847</v>
      </c>
      <c r="R27" s="150">
        <f>'SNA 2008'!S27</f>
        <v>101.2807289615109</v>
      </c>
      <c r="S27" s="146">
        <f>'SNA 2008'!O27</f>
        <v>-6.7715430297532464E-4</v>
      </c>
      <c r="T27" s="146">
        <f t="shared" si="4"/>
        <v>-6.0492424257241328E-4</v>
      </c>
      <c r="U27" s="48">
        <f t="shared" si="5"/>
        <v>-2.2656432952072869E-5</v>
      </c>
      <c r="V27" s="230">
        <f t="shared" si="6"/>
        <v>5.1331395411177335E-10</v>
      </c>
      <c r="W27" s="48"/>
    </row>
    <row r="28" spans="1:23">
      <c r="A28" s="113"/>
      <c r="B28" s="115">
        <v>1973</v>
      </c>
      <c r="C28" s="224">
        <f>('Anual_1947-1989 (ref1987)'!G30/'Anual_1947-1989 (ref1987)'!B30)</f>
        <v>7.8447270591648521E-2</v>
      </c>
      <c r="D28" s="22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7"/>
        <v>0.11206906975875379</v>
      </c>
      <c r="I28" s="48">
        <f>('Anual_1947-1989 (ref1987)'!AL30)</f>
        <v>1.1609014835809348</v>
      </c>
      <c r="J28" s="48">
        <f t="shared" si="8"/>
        <v>0.14919684431859939</v>
      </c>
      <c r="K28" s="48">
        <f t="shared" si="9"/>
        <v>9.4452051335368967E-3</v>
      </c>
      <c r="L28" s="48">
        <f t="shared" si="10"/>
        <v>-1.7405133700631229E-3</v>
      </c>
      <c r="M28" s="48">
        <f t="shared" si="11"/>
        <v>7.7046917634737734E-3</v>
      </c>
      <c r="N28" s="48">
        <f t="shared" si="12"/>
        <v>1.0077344492761191</v>
      </c>
      <c r="O28" s="48">
        <f t="shared" si="2"/>
        <v>103.54634733422198</v>
      </c>
      <c r="P28" s="192">
        <f t="shared" si="13"/>
        <v>7.7344492761191042E-3</v>
      </c>
      <c r="Q28" s="48">
        <f t="shared" si="3"/>
        <v>1.0354634733422197</v>
      </c>
      <c r="R28" s="150">
        <f>'SNA 2008'!S28</f>
        <v>102.03551248104475</v>
      </c>
      <c r="S28" s="146">
        <f>'SNA 2008'!O28</f>
        <v>8.4933939381821588E-3</v>
      </c>
      <c r="T28" s="146">
        <f t="shared" si="4"/>
        <v>7.4523902747647419E-3</v>
      </c>
      <c r="U28" s="48">
        <f t="shared" si="5"/>
        <v>-2.8205900135436224E-4</v>
      </c>
      <c r="V28" s="230">
        <f t="shared" si="6"/>
        <v>7.9557280245020121E-8</v>
      </c>
      <c r="W28" s="48"/>
    </row>
    <row r="29" spans="1:23">
      <c r="A29" s="113"/>
      <c r="B29" s="115">
        <v>1974</v>
      </c>
      <c r="C29" s="224">
        <f>('Anual_1947-1989 (ref1987)'!G31/'Anual_1947-1989 (ref1987)'!B31)</f>
        <v>7.6729601302119338E-2</v>
      </c>
      <c r="D29" s="22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7"/>
        <v>-0.18258499736672676</v>
      </c>
      <c r="I29" s="48">
        <f>('Anual_1947-1989 (ref1987)'!AL31)</f>
        <v>1.1390708441693269</v>
      </c>
      <c r="J29" s="48">
        <f t="shared" si="8"/>
        <v>0.13021288109912349</v>
      </c>
      <c r="K29" s="48">
        <f t="shared" si="9"/>
        <v>-1.9141947865193153E-2</v>
      </c>
      <c r="L29" s="48">
        <f t="shared" si="10"/>
        <v>-7.3202965137665298E-3</v>
      </c>
      <c r="M29" s="48">
        <f t="shared" si="11"/>
        <v>-2.6462244378959682E-2</v>
      </c>
      <c r="N29" s="48">
        <f t="shared" si="12"/>
        <v>0.97388481276734151</v>
      </c>
      <c r="O29" s="48">
        <f t="shared" si="2"/>
        <v>100.84221508633088</v>
      </c>
      <c r="P29" s="192">
        <f t="shared" si="13"/>
        <v>-2.6115187232658488E-2</v>
      </c>
      <c r="Q29" s="48">
        <f t="shared" si="3"/>
        <v>1.0084221508633087</v>
      </c>
      <c r="R29" s="150">
        <f>'SNA 2008'!S29</f>
        <v>99.625219030715641</v>
      </c>
      <c r="S29" s="146">
        <f>'SNA 2008'!O29</f>
        <v>-2.5548235481950066E-2</v>
      </c>
      <c r="T29" s="146">
        <f t="shared" si="4"/>
        <v>-2.3622103635504987E-2</v>
      </c>
      <c r="U29" s="48">
        <f t="shared" si="5"/>
        <v>2.4930835971535004E-3</v>
      </c>
      <c r="V29" s="230">
        <f t="shared" si="6"/>
        <v>6.2154658223958371E-6</v>
      </c>
      <c r="W29" s="48"/>
    </row>
    <row r="30" spans="1:23">
      <c r="A30" s="113"/>
      <c r="B30" s="115">
        <v>1975</v>
      </c>
      <c r="C30" s="224">
        <f>('Anual_1947-1989 (ref1987)'!G32/'Anual_1947-1989 (ref1987)'!B32)</f>
        <v>7.2179830062000003E-2</v>
      </c>
      <c r="D30" s="22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7"/>
        <v>-4.7136743555714913E-2</v>
      </c>
      <c r="I30" s="48">
        <f>('Anual_1947-1989 (ref1987)'!AL32)</f>
        <v>0.95839943063655886</v>
      </c>
      <c r="J30" s="48">
        <f t="shared" si="8"/>
        <v>-4.249064569817488E-2</v>
      </c>
      <c r="K30" s="48">
        <f t="shared" si="9"/>
        <v>-4.2975010571292063E-3</v>
      </c>
      <c r="L30" s="48">
        <f t="shared" si="10"/>
        <v>1.6138887566268848E-3</v>
      </c>
      <c r="M30" s="48">
        <f t="shared" si="11"/>
        <v>-2.6836123005023215E-3</v>
      </c>
      <c r="N30" s="48">
        <f t="shared" si="12"/>
        <v>0.99731998536801858</v>
      </c>
      <c r="O30" s="48">
        <f t="shared" si="2"/>
        <v>100.5719564743781</v>
      </c>
      <c r="P30" s="192">
        <f t="shared" si="13"/>
        <v>-2.68001463198142E-3</v>
      </c>
      <c r="Q30" s="48">
        <f t="shared" si="3"/>
        <v>1.0057195647437809</v>
      </c>
      <c r="R30" s="150">
        <f>'SNA 2008'!S30</f>
        <v>99.337966163488971</v>
      </c>
      <c r="S30" s="146">
        <f>'SNA 2008'!O30</f>
        <v>-3.0323066568820334E-3</v>
      </c>
      <c r="T30" s="146">
        <f t="shared" si="4"/>
        <v>-2.8833348626124966E-3</v>
      </c>
      <c r="U30" s="48">
        <f t="shared" si="5"/>
        <v>-2.0332023063107663E-4</v>
      </c>
      <c r="V30" s="230">
        <f t="shared" si="6"/>
        <v>4.1339116183874191E-8</v>
      </c>
      <c r="W30" s="48"/>
    </row>
    <row r="31" spans="1:23">
      <c r="A31" s="113"/>
      <c r="B31" s="115">
        <v>1976</v>
      </c>
      <c r="C31" s="224">
        <f>('Anual_1947-1989 (ref1987)'!G33/'Anual_1947-1989 (ref1987)'!B33)</f>
        <v>7.0131939587136941E-2</v>
      </c>
      <c r="D31" s="22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7"/>
        <v>0.1089407948707125</v>
      </c>
      <c r="I31" s="48">
        <f>('Anual_1947-1989 (ref1987)'!AL33)</f>
        <v>1.0029700609122096</v>
      </c>
      <c r="J31" s="48">
        <f t="shared" si="8"/>
        <v>2.9656589951192751E-3</v>
      </c>
      <c r="K31" s="48">
        <f t="shared" si="9"/>
        <v>8.941647784297152E-3</v>
      </c>
      <c r="L31" s="48">
        <f t="shared" si="10"/>
        <v>-7.0856167401762822E-5</v>
      </c>
      <c r="M31" s="48">
        <f t="shared" si="11"/>
        <v>8.8707916168953883E-3</v>
      </c>
      <c r="N31" s="48">
        <f t="shared" si="12"/>
        <v>1.0089102536891477</v>
      </c>
      <c r="O31" s="48">
        <f t="shared" si="2"/>
        <v>101.46807812057872</v>
      </c>
      <c r="P31" s="192">
        <f t="shared" si="13"/>
        <v>8.9102536891476625E-3</v>
      </c>
      <c r="Q31" s="48">
        <f t="shared" si="3"/>
        <v>1.0146807812057872</v>
      </c>
      <c r="R31" s="150">
        <f>'SNA 2008'!S31</f>
        <v>100.19840059701733</v>
      </c>
      <c r="S31" s="146">
        <f>'SNA 2008'!O31</f>
        <v>9.550128159216742E-3</v>
      </c>
      <c r="T31" s="146">
        <f t="shared" si="4"/>
        <v>8.6616876382616947E-3</v>
      </c>
      <c r="U31" s="48">
        <f t="shared" si="5"/>
        <v>-2.4856605088596773E-4</v>
      </c>
      <c r="V31" s="230">
        <f t="shared" si="6"/>
        <v>6.1785081653045498E-8</v>
      </c>
      <c r="W31" s="48"/>
    </row>
    <row r="32" spans="1:23">
      <c r="A32" s="113"/>
      <c r="B32" s="115">
        <v>1977</v>
      </c>
      <c r="C32" s="224">
        <f>('Anual_1947-1989 (ref1987)'!G34/'Anual_1947-1989 (ref1987)'!B34)</f>
        <v>7.2452708524399737E-2</v>
      </c>
      <c r="D32" s="22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7"/>
        <v>0.15439039772202032</v>
      </c>
      <c r="I32" s="48">
        <f>('Anual_1947-1989 (ref1987)'!AL34)</f>
        <v>1.0684680836171683</v>
      </c>
      <c r="J32" s="48">
        <f t="shared" si="8"/>
        <v>6.6225925061560637E-2</v>
      </c>
      <c r="K32" s="48">
        <f t="shared" si="9"/>
        <v>1.1699093456863133E-2</v>
      </c>
      <c r="L32" s="48">
        <f t="shared" si="10"/>
        <v>-4.401818344379894E-4</v>
      </c>
      <c r="M32" s="48">
        <f t="shared" si="11"/>
        <v>1.1258911622425144E-2</v>
      </c>
      <c r="N32" s="48">
        <f t="shared" si="12"/>
        <v>1.0113225317080061</v>
      </c>
      <c r="O32" s="48">
        <f t="shared" si="2"/>
        <v>102.61695365244942</v>
      </c>
      <c r="P32" s="192">
        <f t="shared" si="13"/>
        <v>1.1322531708006123E-2</v>
      </c>
      <c r="Q32" s="48">
        <f t="shared" si="3"/>
        <v>1.0261695365244941</v>
      </c>
      <c r="R32" s="150">
        <f>'SNA 2008'!S32</f>
        <v>101.27267703865539</v>
      </c>
      <c r="S32" s="146">
        <f>'SNA 2008'!O32</f>
        <v>1.1250526544617445E-2</v>
      </c>
      <c r="T32" s="146">
        <f t="shared" si="4"/>
        <v>1.0721492910437114E-2</v>
      </c>
      <c r="U32" s="48">
        <f t="shared" si="5"/>
        <v>-6.0103879756900902E-4</v>
      </c>
      <c r="V32" s="230">
        <f t="shared" si="6"/>
        <v>3.6124763618320019E-7</v>
      </c>
      <c r="W32" s="48"/>
    </row>
    <row r="33" spans="1:24">
      <c r="A33" s="113"/>
      <c r="B33" s="115">
        <v>1978</v>
      </c>
      <c r="C33" s="224">
        <f>('Anual_1947-1989 (ref1987)'!G35/'Anual_1947-1989 (ref1987)'!B35)</f>
        <v>6.6929654136610089E-2</v>
      </c>
      <c r="D33" s="22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7"/>
        <v>-0.147061209155332</v>
      </c>
      <c r="I33" s="48">
        <f>('Anual_1947-1989 (ref1987)'!AL35)</f>
        <v>0.93095746145232949</v>
      </c>
      <c r="J33" s="48">
        <f t="shared" si="8"/>
        <v>-7.1541693992416583E-2</v>
      </c>
      <c r="K33" s="48">
        <f t="shared" si="9"/>
        <v>-1.0719188468494041E-2</v>
      </c>
      <c r="L33" s="48">
        <f t="shared" si="10"/>
        <v>8.5272620068574465E-4</v>
      </c>
      <c r="M33" s="48">
        <f t="shared" si="11"/>
        <v>-9.8664622678082976E-3</v>
      </c>
      <c r="N33" s="48">
        <f t="shared" si="12"/>
        <v>0.99018205158656225</v>
      </c>
      <c r="O33" s="48">
        <f t="shared" si="2"/>
        <v>101.60946569514554</v>
      </c>
      <c r="P33" s="192">
        <f t="shared" si="13"/>
        <v>-9.8179484134377493E-3</v>
      </c>
      <c r="Q33" s="48">
        <f t="shared" si="3"/>
        <v>1.0160946569514553</v>
      </c>
      <c r="R33" s="150">
        <f>'SNA 2008'!S33</f>
        <v>100.19793045694259</v>
      </c>
      <c r="S33" s="146">
        <f>'SNA 2008'!O33</f>
        <v>-1.1139829816209978E-2</v>
      </c>
      <c r="T33" s="146">
        <f t="shared" si="4"/>
        <v>-1.0612404185806001E-2</v>
      </c>
      <c r="U33" s="48">
        <f t="shared" si="5"/>
        <v>-7.9445577236825216E-4</v>
      </c>
      <c r="V33" s="230">
        <f t="shared" si="6"/>
        <v>6.3115997424923612E-7</v>
      </c>
      <c r="W33" s="48"/>
    </row>
    <row r="34" spans="1:24">
      <c r="A34" s="113"/>
      <c r="B34" s="115">
        <v>1979</v>
      </c>
      <c r="C34" s="224">
        <f>('Anual_1947-1989 (ref1987)'!G36/'Anual_1947-1989 (ref1987)'!B36)</f>
        <v>7.2407634768658552E-2</v>
      </c>
      <c r="D34" s="22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7"/>
        <v>-8.1968660919240599E-2</v>
      </c>
      <c r="I34" s="48">
        <f>('Anual_1947-1989 (ref1987)'!AL36)</f>
        <v>0.97606431609793853</v>
      </c>
      <c r="J34" s="48">
        <f t="shared" si="8"/>
        <v>-2.4226797098868286E-2</v>
      </c>
      <c r="K34" s="48">
        <f t="shared" si="9"/>
        <v>-6.7898123553457642E-3</v>
      </c>
      <c r="L34" s="48">
        <f t="shared" si="10"/>
        <v>5.0520686776757309E-4</v>
      </c>
      <c r="M34" s="48">
        <f t="shared" si="11"/>
        <v>-6.2846054875781909E-3</v>
      </c>
      <c r="N34" s="48">
        <f t="shared" si="12"/>
        <v>0.99373510134066378</v>
      </c>
      <c r="O34" s="48">
        <f t="shared" si="2"/>
        <v>100.97289268973616</v>
      </c>
      <c r="P34" s="192">
        <f t="shared" si="13"/>
        <v>-6.2648986593362155E-3</v>
      </c>
      <c r="Q34" s="48">
        <f t="shared" si="3"/>
        <v>1.0097289268973615</v>
      </c>
      <c r="R34" s="150">
        <f>'SNA 2008'!S34</f>
        <v>99.632727873451472</v>
      </c>
      <c r="S34" s="146">
        <f>'SNA 2008'!O34</f>
        <v>-6.0221582340249658E-3</v>
      </c>
      <c r="T34" s="146">
        <f t="shared" si="4"/>
        <v>-5.6408608532487747E-3</v>
      </c>
      <c r="U34" s="48">
        <f t="shared" si="5"/>
        <v>6.2403780608744075E-4</v>
      </c>
      <c r="V34" s="230">
        <f t="shared" si="6"/>
        <v>3.894231834264263E-7</v>
      </c>
      <c r="W34" s="48"/>
    </row>
    <row r="35" spans="1:24">
      <c r="A35" s="113"/>
      <c r="B35" s="115">
        <v>1980</v>
      </c>
      <c r="C35" s="224">
        <f>('Anual_1947-1989 (ref1987)'!G37/'Anual_1947-1989 (ref1987)'!B37)</f>
        <v>8.9624031584755945E-2</v>
      </c>
      <c r="D35" s="22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7"/>
        <v>-0.21547693357735936</v>
      </c>
      <c r="I35" s="48">
        <f>('Anual_1947-1989 (ref1987)'!AL37)</f>
        <v>1.2688214429288349</v>
      </c>
      <c r="J35" s="48">
        <f t="shared" si="8"/>
        <v>0.23808847192023277</v>
      </c>
      <c r="K35" s="48">
        <f t="shared" si="9"/>
        <v>-2.171513331548806E-2</v>
      </c>
      <c r="L35" s="48">
        <f t="shared" si="10"/>
        <v>-5.3108181935141085E-3</v>
      </c>
      <c r="M35" s="48">
        <f t="shared" si="11"/>
        <v>-2.702595150900217E-2</v>
      </c>
      <c r="N35" s="48">
        <f t="shared" si="12"/>
        <v>0.97333598165908219</v>
      </c>
      <c r="O35" s="48">
        <f t="shared" si="2"/>
        <v>98.280549627121502</v>
      </c>
      <c r="P35" s="192">
        <f t="shared" si="13"/>
        <v>-2.6664018340917806E-2</v>
      </c>
      <c r="Q35" s="48">
        <f t="shared" si="3"/>
        <v>0.98280549627121494</v>
      </c>
      <c r="R35" s="150">
        <f>'SNA 2008'!S35</f>
        <v>97.396210822233783</v>
      </c>
      <c r="S35" s="146">
        <f>'SNA 2008'!O35</f>
        <v>-2.451279486226432E-2</v>
      </c>
      <c r="T35" s="146">
        <f t="shared" si="4"/>
        <v>-2.2447614342732902E-2</v>
      </c>
      <c r="U35" s="48">
        <f t="shared" si="5"/>
        <v>4.2164039981849033E-3</v>
      </c>
      <c r="V35" s="230">
        <f t="shared" si="6"/>
        <v>1.7778062675909637E-5</v>
      </c>
      <c r="W35" s="48"/>
    </row>
    <row r="36" spans="1:24">
      <c r="A36" s="113"/>
      <c r="B36" s="115">
        <v>1981</v>
      </c>
      <c r="C36" s="224">
        <f>('Anual_1947-1989 (ref1987)'!G38/'Anual_1947-1989 (ref1987)'!B38)</f>
        <v>9.6228364440925265E-2</v>
      </c>
      <c r="D36" s="22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7"/>
        <v>-0.1265801975173533</v>
      </c>
      <c r="I36" s="48">
        <f>('Anual_1947-1989 (ref1987)'!AL38)</f>
        <v>0.90317100368441205</v>
      </c>
      <c r="J36" s="48">
        <f t="shared" si="8"/>
        <v>-0.10184337064297187</v>
      </c>
      <c r="K36" s="48">
        <f t="shared" si="9"/>
        <v>-1.2425693283400086E-2</v>
      </c>
      <c r="L36" s="48">
        <f t="shared" si="10"/>
        <v>3.9438362254848319E-4</v>
      </c>
      <c r="M36" s="48">
        <f t="shared" si="11"/>
        <v>-1.2031309660851603E-2</v>
      </c>
      <c r="N36" s="48">
        <f t="shared" si="12"/>
        <v>0.98804077715599958</v>
      </c>
      <c r="O36" s="48">
        <f t="shared" si="2"/>
        <v>97.105190632899919</v>
      </c>
      <c r="P36" s="192">
        <f t="shared" si="13"/>
        <v>-1.1959222844000306E-2</v>
      </c>
      <c r="Q36" s="48">
        <f t="shared" si="3"/>
        <v>0.97105190632899907</v>
      </c>
      <c r="R36" s="150">
        <f>'SNA 2008'!S36</f>
        <v>96.097016341952852</v>
      </c>
      <c r="S36" s="146">
        <f>'SNA 2008'!O36</f>
        <v>-1.2772352274971976E-2</v>
      </c>
      <c r="T36" s="146">
        <f t="shared" si="4"/>
        <v>-1.3339271305453537E-2</v>
      </c>
      <c r="U36" s="48">
        <f t="shared" si="5"/>
        <v>-1.3800484614532316E-3</v>
      </c>
      <c r="V36" s="230">
        <f t="shared" si="6"/>
        <v>1.9045337559594316E-6</v>
      </c>
      <c r="W36" s="48"/>
    </row>
    <row r="37" spans="1:24">
      <c r="A37" s="113"/>
      <c r="B37" s="115">
        <v>1982</v>
      </c>
      <c r="C37" s="224">
        <f>('Anual_1947-1989 (ref1987)'!G39/'Anual_1947-1989 (ref1987)'!B39)</f>
        <v>7.9004586579844618E-2</v>
      </c>
      <c r="D37" s="22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7"/>
        <v>-2.8271876868176546E-2</v>
      </c>
      <c r="I37" s="48">
        <f>('Anual_1947-1989 (ref1987)'!AL39)</f>
        <v>0.92055977128090571</v>
      </c>
      <c r="J37" s="48">
        <f t="shared" si="8"/>
        <v>-8.2773346923441585E-2</v>
      </c>
      <c r="K37" s="48">
        <f t="shared" si="9"/>
        <v>-2.3311758415079389E-3</v>
      </c>
      <c r="L37" s="48">
        <f t="shared" si="10"/>
        <v>5.7131130576743635E-4</v>
      </c>
      <c r="M37" s="48">
        <f t="shared" si="11"/>
        <v>-1.7598645357405026E-3</v>
      </c>
      <c r="N37" s="48">
        <f t="shared" si="12"/>
        <v>0.99824168311783157</v>
      </c>
      <c r="O37" s="48">
        <f t="shared" si="2"/>
        <v>96.934448936863902</v>
      </c>
      <c r="P37" s="192">
        <f t="shared" si="13"/>
        <v>-1.7583168821685424E-3</v>
      </c>
      <c r="Q37" s="48">
        <f t="shared" si="3"/>
        <v>0.96934448936863893</v>
      </c>
      <c r="R37" s="150">
        <f>'SNA 2008'!S37</f>
        <v>95.911685361722022</v>
      </c>
      <c r="S37" s="146">
        <f>'SNA 2008'!O37</f>
        <v>-1.9445892752985028E-3</v>
      </c>
      <c r="T37" s="146">
        <f t="shared" si="4"/>
        <v>-1.9285820443305512E-3</v>
      </c>
      <c r="U37" s="48">
        <f t="shared" si="5"/>
        <v>-1.7026516216200882E-4</v>
      </c>
      <c r="V37" s="230">
        <f t="shared" si="6"/>
        <v>2.8990225446055159E-8</v>
      </c>
      <c r="W37" s="48"/>
    </row>
    <row r="38" spans="1:24">
      <c r="A38" s="113"/>
      <c r="B38" s="115">
        <v>1983</v>
      </c>
      <c r="C38" s="224">
        <f>('Anual_1947-1989 (ref1987)'!G40/'Anual_1947-1989 (ref1987)'!B40)</f>
        <v>0.12243759810069144</v>
      </c>
      <c r="D38" s="22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7"/>
        <v>-1.0615795088757035E-2</v>
      </c>
      <c r="I38" s="48">
        <f>('Anual_1947-1989 (ref1987)'!AL40)</f>
        <v>1.1050852449542812</v>
      </c>
      <c r="J38" s="48">
        <f t="shared" si="8"/>
        <v>9.9922476749218142E-2</v>
      </c>
      <c r="K38" s="48">
        <f t="shared" si="9"/>
        <v>-1.1624486251923549E-3</v>
      </c>
      <c r="L38" s="48">
        <f t="shared" si="10"/>
        <v>2.5851548256502254E-3</v>
      </c>
      <c r="M38" s="48">
        <f t="shared" si="11"/>
        <v>1.4227062004578705E-3</v>
      </c>
      <c r="N38" s="48">
        <f t="shared" si="12"/>
        <v>1.0014237187270434</v>
      </c>
      <c r="O38" s="48">
        <f t="shared" si="2"/>
        <v>97.072456327110942</v>
      </c>
      <c r="P38" s="192">
        <f t="shared" si="13"/>
        <v>1.4237187270433882E-3</v>
      </c>
      <c r="Q38" s="48">
        <f t="shared" si="3"/>
        <v>0.97072456327110934</v>
      </c>
      <c r="R38" s="150">
        <f>'SNA 2008'!S38</f>
        <v>96.024178173348957</v>
      </c>
      <c r="S38" s="146">
        <f>'SNA 2008'!O38</f>
        <v>1.1385137466245476E-3</v>
      </c>
      <c r="T38" s="146">
        <f t="shared" si="4"/>
        <v>1.1728791043832398E-3</v>
      </c>
      <c r="U38" s="48">
        <f t="shared" si="5"/>
        <v>-2.5083962266014836E-4</v>
      </c>
      <c r="V38" s="230">
        <f t="shared" si="6"/>
        <v>6.2920516296285616E-8</v>
      </c>
      <c r="W38" s="48"/>
    </row>
    <row r="39" spans="1:24">
      <c r="A39" s="113"/>
      <c r="B39" s="115">
        <v>1984</v>
      </c>
      <c r="C39" s="224">
        <f>('Anual_1947-1989 (ref1987)'!G41/'Anual_1947-1989 (ref1987)'!B41)</f>
        <v>0.15035384506617777</v>
      </c>
      <c r="D39" s="22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7"/>
        <v>5.798211840573373E-2</v>
      </c>
      <c r="I39" s="48">
        <f>('Anual_1947-1989 (ref1987)'!AL41)</f>
        <v>1.0420449323099454</v>
      </c>
      <c r="J39" s="48">
        <f t="shared" si="8"/>
        <v>4.1185063620239763E-2</v>
      </c>
      <c r="K39" s="48">
        <f t="shared" si="9"/>
        <v>6.9085496264541307E-3</v>
      </c>
      <c r="L39" s="48">
        <f t="shared" si="10"/>
        <v>2.5702927904676632E-3</v>
      </c>
      <c r="M39" s="48">
        <f t="shared" si="11"/>
        <v>9.4788424169217934E-3</v>
      </c>
      <c r="N39" s="48">
        <f t="shared" si="12"/>
        <v>1.0095239089239294</v>
      </c>
      <c r="O39" s="48">
        <f t="shared" si="2"/>
        <v>97.996965560192464</v>
      </c>
      <c r="P39" s="192">
        <f t="shared" si="13"/>
        <v>9.5239089239294028E-3</v>
      </c>
      <c r="Q39" s="48">
        <f t="shared" si="3"/>
        <v>0.97996965560192451</v>
      </c>
      <c r="R39" s="150">
        <f>'SNA 2008'!S39</f>
        <v>96.880508290146281</v>
      </c>
      <c r="S39" s="146">
        <f>'SNA 2008'!O39</f>
        <v>9.3994237729899677E-3</v>
      </c>
      <c r="T39" s="146">
        <f t="shared" si="4"/>
        <v>8.9178593671630502E-3</v>
      </c>
      <c r="U39" s="48">
        <f t="shared" si="5"/>
        <v>-6.0604955676635264E-4</v>
      </c>
      <c r="V39" s="230">
        <f t="shared" si="6"/>
        <v>3.6729606525669247E-7</v>
      </c>
      <c r="W39" s="48"/>
    </row>
    <row r="40" spans="1:24">
      <c r="A40" s="113"/>
      <c r="B40" s="115">
        <v>1985</v>
      </c>
      <c r="C40" s="224">
        <f>('Anual_1947-1989 (ref1987)'!G42/'Anual_1947-1989 (ref1987)'!B42)</f>
        <v>0.12948580675401197</v>
      </c>
      <c r="D40" s="22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7"/>
        <v>-4.1867338355646981E-2</v>
      </c>
      <c r="I40" s="48">
        <f>('Anual_1947-1989 (ref1987)'!AL42)</f>
        <v>0.91493803204554391</v>
      </c>
      <c r="J40" s="48">
        <f t="shared" si="8"/>
        <v>-8.8898940540415139E-2</v>
      </c>
      <c r="K40" s="48">
        <f t="shared" si="9"/>
        <v>-4.2808800084248753E-3</v>
      </c>
      <c r="L40" s="48">
        <f t="shared" si="10"/>
        <v>-4.8427037359522855E-3</v>
      </c>
      <c r="M40" s="48">
        <f t="shared" si="11"/>
        <v>-9.1235837443771617E-3</v>
      </c>
      <c r="N40" s="48">
        <f t="shared" si="12"/>
        <v>0.99091790985978523</v>
      </c>
      <c r="O40" s="48">
        <f t="shared" si="2"/>
        <v>97.106948285507272</v>
      </c>
      <c r="P40" s="192">
        <f t="shared" si="13"/>
        <v>-9.0820901402147713E-3</v>
      </c>
      <c r="Q40" s="48">
        <f t="shared" si="3"/>
        <v>0.97106948285507255</v>
      </c>
      <c r="R40" s="150">
        <f>'SNA 2008'!S40</f>
        <v>95.935182938246456</v>
      </c>
      <c r="S40" s="146">
        <f>'SNA 2008'!O40</f>
        <v>-1.0523617289151632E-2</v>
      </c>
      <c r="T40" s="146">
        <f t="shared" si="4"/>
        <v>-9.7576423636082099E-3</v>
      </c>
      <c r="U40" s="48">
        <f t="shared" si="5"/>
        <v>-6.7555222339343857E-4</v>
      </c>
      <c r="V40" s="230">
        <f t="shared" si="6"/>
        <v>4.5637080653181833E-7</v>
      </c>
      <c r="W40" s="48"/>
    </row>
    <row r="41" spans="1:24">
      <c r="A41" s="113"/>
      <c r="B41" s="115">
        <v>1986</v>
      </c>
      <c r="C41" s="224">
        <f>('Anual_1947-1989 (ref1987)'!G43/'Anual_1947-1989 (ref1987)'!B43)</f>
        <v>9.2173003191722919E-2</v>
      </c>
      <c r="D41" s="22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7"/>
        <v>0.23961387035246043</v>
      </c>
      <c r="I41" s="48">
        <f>('Anual_1947-1989 (ref1987)'!AL43)</f>
        <v>1.2360573215326962</v>
      </c>
      <c r="J41" s="48">
        <f t="shared" si="8"/>
        <v>0.21192673460471192</v>
      </c>
      <c r="K41" s="48">
        <f t="shared" si="9"/>
        <v>1.9002192453665377E-2</v>
      </c>
      <c r="L41" s="48">
        <f t="shared" si="10"/>
        <v>5.4548297676229448E-3</v>
      </c>
      <c r="M41" s="48">
        <f t="shared" si="11"/>
        <v>2.4457022221288323E-2</v>
      </c>
      <c r="N41" s="48">
        <f t="shared" si="12"/>
        <v>1.0247585483146524</v>
      </c>
      <c r="O41" s="48">
        <f t="shared" si="2"/>
        <v>99.511175356322454</v>
      </c>
      <c r="P41" s="192">
        <f t="shared" si="13"/>
        <v>2.4758548314652407E-2</v>
      </c>
      <c r="Q41" s="48">
        <f t="shared" si="3"/>
        <v>0.99511175356322434</v>
      </c>
      <c r="R41" s="150">
        <f>'SNA 2008'!S41</f>
        <v>98.884529710298764</v>
      </c>
      <c r="S41" s="146">
        <f>'SNA 2008'!O41</f>
        <v>3.304577891220295E-2</v>
      </c>
      <c r="T41" s="146">
        <f t="shared" si="4"/>
        <v>3.0743119278261011E-2</v>
      </c>
      <c r="U41" s="48">
        <f t="shared" si="5"/>
        <v>5.9845709636086042E-3</v>
      </c>
      <c r="V41" s="230">
        <f t="shared" si="6"/>
        <v>3.5815089618467217E-5</v>
      </c>
      <c r="W41" s="48"/>
    </row>
    <row r="42" spans="1:24">
      <c r="A42" s="113"/>
      <c r="B42" s="115">
        <v>1987</v>
      </c>
      <c r="C42" s="224">
        <f>('Anual_1947-1989 (ref1987)'!G44/'Anual_1947-1989 (ref1987)'!B44)</f>
        <v>9.8284524863357078E-2</v>
      </c>
      <c r="D42" s="22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7"/>
        <v>-0.1148723434821404</v>
      </c>
      <c r="I42" s="48">
        <f>('Anual_1947-1989 (ref1987)'!AL44)</f>
        <v>0.57315763434728217</v>
      </c>
      <c r="J42" s="48">
        <f t="shared" si="8"/>
        <v>-0.55659449652852844</v>
      </c>
      <c r="K42" s="48">
        <f t="shared" si="9"/>
        <v>-9.3404827700444074E-3</v>
      </c>
      <c r="L42" s="48">
        <f t="shared" si="10"/>
        <v>-1.8893794766238509E-2</v>
      </c>
      <c r="M42" s="48">
        <f t="shared" si="11"/>
        <v>-2.8234277536282916E-2</v>
      </c>
      <c r="N42" s="48">
        <f t="shared" si="12"/>
        <v>0.97216058473351519</v>
      </c>
      <c r="O42" s="48">
        <f t="shared" si="2"/>
        <v>96.740842421921798</v>
      </c>
      <c r="P42" s="192">
        <f t="shared" si="13"/>
        <v>-2.7839415266484924E-2</v>
      </c>
      <c r="Q42" s="48">
        <f t="shared" si="3"/>
        <v>0.9674084242192178</v>
      </c>
      <c r="R42" s="150">
        <f>'SNA 2008'!S42</f>
        <v>96.513448250990066</v>
      </c>
      <c r="S42" s="146">
        <f>'SNA 2008'!O42</f>
        <v>-2.482471870993419E-2</v>
      </c>
      <c r="T42" s="146">
        <f t="shared" si="4"/>
        <v>-2.3978285240929376E-2</v>
      </c>
      <c r="U42" s="48">
        <f t="shared" si="5"/>
        <v>3.8611300255555481E-3</v>
      </c>
      <c r="V42" s="230">
        <f t="shared" si="6"/>
        <v>1.4908325074246588E-5</v>
      </c>
      <c r="W42" s="48"/>
    </row>
    <row r="43" spans="1:24">
      <c r="A43" s="113"/>
      <c r="B43" s="115">
        <v>1988</v>
      </c>
      <c r="C43" s="224">
        <f>('Anual_1947-1989 (ref1987)'!G45/'Anual_1947-1989 (ref1987)'!B45)</f>
        <v>0.1166736189573731</v>
      </c>
      <c r="D43" s="22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7"/>
        <v>7.6364661987950569E-2</v>
      </c>
      <c r="I43" s="48">
        <f>('Anual_1947-1989 (ref1987)'!AL45)</f>
        <v>0.64750137096050175</v>
      </c>
      <c r="J43" s="48">
        <f t="shared" si="8"/>
        <v>-0.43463436809716954</v>
      </c>
      <c r="K43" s="48">
        <f t="shared" si="9"/>
        <v>6.7839423657920792E-3</v>
      </c>
      <c r="L43" s="48">
        <f t="shared" si="10"/>
        <v>-2.4198243750493367E-2</v>
      </c>
      <c r="M43" s="48">
        <f t="shared" si="11"/>
        <v>-1.7414301384701288E-2</v>
      </c>
      <c r="N43" s="48">
        <f t="shared" si="12"/>
        <v>0.98273645120951603</v>
      </c>
      <c r="O43" s="48">
        <f t="shared" si="2"/>
        <v>95.070752168738423</v>
      </c>
      <c r="P43" s="192">
        <f t="shared" si="13"/>
        <v>-1.7263548790484085E-2</v>
      </c>
      <c r="Q43" s="48">
        <f t="shared" si="3"/>
        <v>0.95070752168738415</v>
      </c>
      <c r="R43" s="150">
        <f>'SNA 2008'!S43</f>
        <v>95.250283242363807</v>
      </c>
      <c r="S43" s="146">
        <f>'SNA 2008'!O43</f>
        <v>-1.3080116113332596E-2</v>
      </c>
      <c r="T43" s="146">
        <f t="shared" si="4"/>
        <v>-1.3087968894669566E-2</v>
      </c>
      <c r="U43" s="48">
        <f t="shared" si="5"/>
        <v>4.1755798958145185E-3</v>
      </c>
      <c r="V43" s="230">
        <f t="shared" si="6"/>
        <v>1.7435467466330387E-5</v>
      </c>
      <c r="W43" s="48"/>
    </row>
    <row r="44" spans="1:24" s="130" customFormat="1" ht="15.75" thickBot="1">
      <c r="A44" s="113"/>
      <c r="B44" s="132">
        <v>1989</v>
      </c>
      <c r="C44" s="251">
        <f>('Anual_1947-1989 (ref1987)'!G46/'Anual_1947-1989 (ref1987)'!B46)</f>
        <v>8.9296096718890161E-2</v>
      </c>
      <c r="D44" s="251">
        <f>('Anual_1947-1989 (ref1987)'!H46/'Anual_1947-1989 (ref1987)'!B46)</f>
        <v>5.4612700194984466E-2</v>
      </c>
      <c r="E44" s="81">
        <f t="shared" si="0"/>
        <v>7.195439845693731E-2</v>
      </c>
      <c r="F44" s="81">
        <f t="shared" si="1"/>
        <v>3.4683396523905695E-2</v>
      </c>
      <c r="G44" s="81">
        <f>('Anual_1947-1989 (ref1987)'!AP46)</f>
        <v>0.95366387405000119</v>
      </c>
      <c r="H44" s="81">
        <f t="shared" si="7"/>
        <v>-4.7444002898725385E-2</v>
      </c>
      <c r="I44" s="81">
        <f>('Anual_1947-1989 (ref1987)'!AL46)</f>
        <v>0.60856098473946907</v>
      </c>
      <c r="J44" s="81">
        <f t="shared" si="8"/>
        <v>-0.4966581501475143</v>
      </c>
      <c r="K44" s="81">
        <f t="shared" si="9"/>
        <v>-3.4138046889669749E-3</v>
      </c>
      <c r="L44" s="81">
        <f t="shared" si="10"/>
        <v>-1.722579155839573E-2</v>
      </c>
      <c r="M44" s="81">
        <f t="shared" si="11"/>
        <v>-2.0639596247362703E-2</v>
      </c>
      <c r="N44" s="81">
        <f t="shared" si="12"/>
        <v>0.97957194236238387</v>
      </c>
      <c r="O44" s="81">
        <f t="shared" si="2"/>
        <v>93.128641363783913</v>
      </c>
      <c r="P44" s="252">
        <f t="shared" si="13"/>
        <v>-2.0428057637616126E-2</v>
      </c>
      <c r="Q44" s="81">
        <f t="shared" si="3"/>
        <v>0.93128641363783904</v>
      </c>
      <c r="R44" s="253">
        <f>'SNA 2008'!S44</f>
        <v>93.240257376931694</v>
      </c>
      <c r="S44" s="151">
        <f>'SNA 2008'!O44</f>
        <v>-2.1769412249448727E-2</v>
      </c>
      <c r="T44" s="151">
        <f t="shared" si="4"/>
        <v>-2.1102571005669479E-2</v>
      </c>
      <c r="U44" s="81">
        <f t="shared" si="5"/>
        <v>-6.7451336805335327E-4</v>
      </c>
      <c r="V44" s="254">
        <f t="shared" si="6"/>
        <v>4.549682836826784E-7</v>
      </c>
      <c r="W44" s="48"/>
      <c r="X44" s="219"/>
    </row>
    <row r="45" spans="1:24" s="112" customFormat="1">
      <c r="A45" s="154" t="s">
        <v>81</v>
      </c>
      <c r="B45" s="116">
        <v>1990</v>
      </c>
      <c r="C45" s="224">
        <f>('Anual_1947-1989 (ref1987)'!G47/'Anual_1947-1989 (ref1987)'!B47)</f>
        <v>8.1972380588481705E-2</v>
      </c>
      <c r="D45" s="22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7"/>
        <v>-0.10107741059739908</v>
      </c>
      <c r="I45" s="48">
        <f>('Anual_1947-1989 (ref1987)'!AL47)</f>
        <v>1.4154483985098427</v>
      </c>
      <c r="J45" s="48">
        <f t="shared" si="8"/>
        <v>0.34744637030260705</v>
      </c>
      <c r="K45" s="48">
        <f t="shared" si="9"/>
        <v>-7.6594455449473676E-3</v>
      </c>
      <c r="L45" s="48">
        <f t="shared" si="10"/>
        <v>4.3044196214034611E-3</v>
      </c>
      <c r="M45" s="48">
        <f t="shared" si="11"/>
        <v>-3.3550259235439065E-3</v>
      </c>
      <c r="N45" s="48">
        <f t="shared" si="12"/>
        <v>0.99665059588706573</v>
      </c>
      <c r="O45" s="48">
        <f t="shared" si="2"/>
        <v>92.816715909368071</v>
      </c>
      <c r="P45" s="192">
        <f t="shared" si="13"/>
        <v>-3.3494041129342733E-3</v>
      </c>
      <c r="Q45" s="48">
        <f t="shared" si="3"/>
        <v>0.92816715909368064</v>
      </c>
      <c r="R45" s="150">
        <f>'SNA 2008'!S45</f>
        <v>92.97006082854503</v>
      </c>
      <c r="S45" s="146">
        <f>'SNA 2008'!O45</f>
        <v>-2.7717962798735618E-3</v>
      </c>
      <c r="T45" s="146">
        <f t="shared" si="4"/>
        <v>-2.8978528801606451E-3</v>
      </c>
      <c r="U45" s="48">
        <f t="shared" si="5"/>
        <v>4.5155123277362819E-4</v>
      </c>
      <c r="V45" s="230">
        <f t="shared" si="6"/>
        <v>2.0389851581938334E-7</v>
      </c>
      <c r="W45" s="48"/>
      <c r="X45" s="27"/>
    </row>
    <row r="46" spans="1:24">
      <c r="A46" s="112"/>
      <c r="B46" s="116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7"/>
        <v>8.291368830592788E-2</v>
      </c>
      <c r="I46" s="48">
        <f>'Anual_1900-2000 (ref1985e2000)'!N21</f>
        <v>1.0856922812260335</v>
      </c>
      <c r="J46" s="48">
        <f t="shared" si="8"/>
        <v>8.2217830739776454E-2</v>
      </c>
      <c r="K46" s="48">
        <f t="shared" si="9"/>
        <v>6.8785719077187838E-3</v>
      </c>
      <c r="L46" s="48">
        <f t="shared" si="10"/>
        <v>6.2739148822851993E-4</v>
      </c>
      <c r="M46" s="48">
        <f t="shared" si="11"/>
        <v>7.5059633959473036E-3</v>
      </c>
      <c r="N46" s="48">
        <f t="shared" si="12"/>
        <v>1.0075342037520063</v>
      </c>
      <c r="O46" s="48">
        <f t="shared" si="2"/>
        <v>93.516015958621338</v>
      </c>
      <c r="P46" s="192">
        <f t="shared" si="13"/>
        <v>7.5342037520063077E-3</v>
      </c>
      <c r="Q46" s="48">
        <f t="shared" si="3"/>
        <v>0.93516015958621324</v>
      </c>
      <c r="R46" s="150">
        <f>'SNA 2008'!S46</f>
        <v>93.619201968116556</v>
      </c>
      <c r="S46" s="146">
        <f>'SNA 2008'!O46</f>
        <v>7.0542809429343656E-3</v>
      </c>
      <c r="T46" s="146">
        <f t="shared" si="4"/>
        <v>6.9822600285125436E-3</v>
      </c>
      <c r="U46" s="48">
        <f t="shared" si="5"/>
        <v>-5.5194372349376408E-4</v>
      </c>
      <c r="V46" s="230">
        <f t="shared" si="6"/>
        <v>3.0464187390416069E-7</v>
      </c>
      <c r="W46" s="230">
        <f>AVERAGE(V46:V71)</f>
        <v>7.3385734892474255E-7</v>
      </c>
      <c r="X46" s="231">
        <f>SQRT(W46)</f>
        <v>8.5665474312860866E-4</v>
      </c>
    </row>
    <row r="47" spans="1:24">
      <c r="A47" s="112"/>
      <c r="B47" s="116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7"/>
        <v>5.8537732620796583E-2</v>
      </c>
      <c r="I47" s="48">
        <f>'Anual_1900-2000 (ref1985e2000)'!N22</f>
        <v>1.0447797204470035</v>
      </c>
      <c r="J47" s="48">
        <f t="shared" si="8"/>
        <v>4.3806069366013528E-2</v>
      </c>
      <c r="K47" s="48">
        <f t="shared" si="9"/>
        <v>5.6352438649527594E-3</v>
      </c>
      <c r="L47" s="48">
        <f t="shared" si="10"/>
        <v>1.0878160903559984E-3</v>
      </c>
      <c r="M47" s="48">
        <f t="shared" si="11"/>
        <v>6.7230599553087574E-3</v>
      </c>
      <c r="N47" s="48">
        <f t="shared" si="12"/>
        <v>1.0067457104546604</v>
      </c>
      <c r="O47" s="48">
        <f t="shared" si="2"/>
        <v>94.146847925151604</v>
      </c>
      <c r="P47" s="192">
        <f t="shared" si="13"/>
        <v>6.7457104546604363E-3</v>
      </c>
      <c r="Q47" s="48">
        <f t="shared" si="3"/>
        <v>0.94146847925151589</v>
      </c>
      <c r="R47" s="150">
        <f>'SNA 2008'!S47</f>
        <v>94.226840586846777</v>
      </c>
      <c r="S47" s="146">
        <f>'SNA 2008'!O47</f>
        <v>6.4552528212467042E-3</v>
      </c>
      <c r="T47" s="146">
        <f t="shared" si="4"/>
        <v>6.4905340566474568E-3</v>
      </c>
      <c r="U47" s="48">
        <f t="shared" si="5"/>
        <v>-2.5517639801297953E-4</v>
      </c>
      <c r="V47" s="230">
        <f t="shared" si="6"/>
        <v>6.5114994102878546E-8</v>
      </c>
      <c r="W47" s="48"/>
    </row>
    <row r="48" spans="1:24">
      <c r="A48" s="112"/>
      <c r="B48" s="116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7"/>
        <v>1.120253007004577E-2</v>
      </c>
      <c r="I48" s="48">
        <f>'Anual_1900-2000 (ref1985e2000)'!N23</f>
        <v>0.90257621875796723</v>
      </c>
      <c r="J48" s="48">
        <f t="shared" si="8"/>
        <v>-0.10250213942363272</v>
      </c>
      <c r="K48" s="48">
        <f t="shared" si="9"/>
        <v>1.0978098686702639E-3</v>
      </c>
      <c r="L48" s="48">
        <f t="shared" si="10"/>
        <v>-1.4424335729687769E-3</v>
      </c>
      <c r="M48" s="48">
        <f t="shared" si="11"/>
        <v>-3.4462370429851302E-4</v>
      </c>
      <c r="N48" s="48">
        <f t="shared" si="12"/>
        <v>0.99965543567162929</v>
      </c>
      <c r="O48" s="48">
        <f t="shared" si="2"/>
        <v>94.114408279728053</v>
      </c>
      <c r="P48" s="192">
        <f t="shared" si="13"/>
        <v>-3.4456432837071116E-4</v>
      </c>
      <c r="Q48" s="48">
        <f t="shared" si="3"/>
        <v>0.94114408279728035</v>
      </c>
      <c r="R48" s="150">
        <f>'SNA 2008'!S48</f>
        <v>94.198309533983306</v>
      </c>
      <c r="S48" s="146">
        <f>'SNA 2008'!O48</f>
        <v>-3.1770289998234169E-4</v>
      </c>
      <c r="T48" s="146">
        <f t="shared" si="4"/>
        <v>-3.0279114407083529E-4</v>
      </c>
      <c r="U48" s="48">
        <f t="shared" si="5"/>
        <v>4.1773184299875865E-5</v>
      </c>
      <c r="V48" s="230">
        <f t="shared" si="6"/>
        <v>1.7449989265513954E-9</v>
      </c>
      <c r="W48" s="48"/>
    </row>
    <row r="49" spans="1:23">
      <c r="A49" s="112"/>
      <c r="B49" s="134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7"/>
        <v>3.9710111228391562E-2</v>
      </c>
      <c r="I49" s="48">
        <f>'Anual_1900-2000 (ref1985e2000)'!N24</f>
        <v>0.90706287317240264</v>
      </c>
      <c r="J49" s="48">
        <f t="shared" si="8"/>
        <v>-9.7543511344043973E-2</v>
      </c>
      <c r="K49" s="48">
        <f t="shared" si="9"/>
        <v>3.7078839433335813E-3</v>
      </c>
      <c r="L49" s="48">
        <f t="shared" si="10"/>
        <v>-3.4276112733174662E-4</v>
      </c>
      <c r="M49" s="48">
        <f t="shared" si="11"/>
        <v>3.3651228160018346E-3</v>
      </c>
      <c r="N49" s="48">
        <f t="shared" si="12"/>
        <v>1.0033707911982692</v>
      </c>
      <c r="O49" s="48">
        <f t="shared" si="2"/>
        <v>94.431648298787678</v>
      </c>
      <c r="P49" s="192">
        <f t="shared" si="13"/>
        <v>3.3707911982692185E-3</v>
      </c>
      <c r="Q49" s="48">
        <f t="shared" si="3"/>
        <v>0.94431648298787663</v>
      </c>
      <c r="R49" s="150">
        <f>'SNA 2008'!S49</f>
        <v>94.550724796427488</v>
      </c>
      <c r="S49" s="146">
        <f>'SNA 2008'!O49</f>
        <v>3.9601738272740938E-3</v>
      </c>
      <c r="T49" s="146">
        <f t="shared" si="4"/>
        <v>3.7412058049410835E-3</v>
      </c>
      <c r="U49" s="48">
        <f t="shared" si="5"/>
        <v>3.7041460667186499E-4</v>
      </c>
      <c r="V49" s="230">
        <f t="shared" si="6"/>
        <v>1.3720698083587244E-7</v>
      </c>
      <c r="W49" s="48"/>
    </row>
    <row r="50" spans="1:23">
      <c r="A50" s="155" t="s">
        <v>82</v>
      </c>
      <c r="B50" s="117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0">
        <f t="shared" si="0"/>
        <v>8.6066364285001903E-2</v>
      </c>
      <c r="F50" s="80">
        <f t="shared" si="1"/>
        <v>-1.7637803499670507E-2</v>
      </c>
      <c r="G50" s="48">
        <f>'Anual_1900-2000 (ref1985e2000)'!R25</f>
        <v>1.0458738978519095</v>
      </c>
      <c r="H50" s="80">
        <f t="shared" si="7"/>
        <v>4.4852801828274946E-2</v>
      </c>
      <c r="I50" s="48">
        <f>'Anual_1900-2000 (ref1985e2000)'!N25</f>
        <v>0.85119399139384067</v>
      </c>
      <c r="J50" s="80">
        <f t="shared" si="8"/>
        <v>-0.16111521940247181</v>
      </c>
      <c r="K50" s="48">
        <f t="shared" si="9"/>
        <v>3.8603175813553109E-3</v>
      </c>
      <c r="L50" s="48">
        <f t="shared" si="10"/>
        <v>2.8417185806270989E-3</v>
      </c>
      <c r="M50" s="80">
        <f t="shared" si="11"/>
        <v>6.7020361619824099E-3</v>
      </c>
      <c r="N50" s="80">
        <f t="shared" si="12"/>
        <v>1.0067245450634008</v>
      </c>
      <c r="O50" s="48">
        <f t="shared" si="2"/>
        <v>95.066658173184095</v>
      </c>
      <c r="P50" s="192">
        <f t="shared" si="13"/>
        <v>6.7245450634008108E-3</v>
      </c>
      <c r="Q50" s="48">
        <f t="shared" si="3"/>
        <v>0.95066658173184082</v>
      </c>
      <c r="R50" s="150">
        <f>'SNA 2008'!S50</f>
        <v>95.277138398347944</v>
      </c>
      <c r="S50" s="146">
        <f>'SNA 2008'!O50</f>
        <v>8.0072978289948971E-3</v>
      </c>
      <c r="T50" s="146">
        <f t="shared" si="4"/>
        <v>7.6827925273388331E-3</v>
      </c>
      <c r="U50" s="48">
        <f t="shared" si="5"/>
        <v>9.5824746393802229E-4</v>
      </c>
      <c r="V50" s="230">
        <f t="shared" si="6"/>
        <v>9.1823820214365132E-7</v>
      </c>
      <c r="W50" s="48"/>
    </row>
    <row r="51" spans="1:23" ht="15.75" thickBot="1">
      <c r="B51" s="133">
        <v>1996</v>
      </c>
      <c r="C51" s="43">
        <f>'Anual_1900-2000 (ref1985e2000)'!G10/'Anual_1900-2000 (ref1985e2000)'!B10</f>
        <v>6.9881954735120308E-2</v>
      </c>
      <c r="D51" s="225">
        <f>'Anual_1900-2000 (ref1985e2000)'!H10/'Anual_1900-2000 (ref1985e2000)'!B10</f>
        <v>8.898673144291494E-2</v>
      </c>
      <c r="E51" s="81">
        <f t="shared" si="0"/>
        <v>7.9434343089017617E-2</v>
      </c>
      <c r="F51" s="81">
        <f t="shared" si="1"/>
        <v>-1.9104776707794632E-2</v>
      </c>
      <c r="G51" s="81">
        <f>'Anual_1900-2000 (ref1985e2000)'!R26</f>
        <v>1.0101813129872743</v>
      </c>
      <c r="H51" s="81">
        <f t="shared" si="7"/>
        <v>1.0129832550956825E-2</v>
      </c>
      <c r="I51" s="81">
        <f>'Anual_1900-2000 (ref1985e2000)'!N26</f>
        <v>0.92049825088490445</v>
      </c>
      <c r="J51" s="81">
        <f t="shared" si="8"/>
        <v>-8.2840178490164063E-2</v>
      </c>
      <c r="K51" s="81">
        <f t="shared" si="9"/>
        <v>8.0465659428700302E-4</v>
      </c>
      <c r="L51" s="81">
        <f t="shared" si="10"/>
        <v>1.5826431124884362E-3</v>
      </c>
      <c r="M51" s="81">
        <f t="shared" si="11"/>
        <v>2.3872997067754392E-3</v>
      </c>
      <c r="N51" s="81">
        <f t="shared" si="12"/>
        <v>1.0023901515756908</v>
      </c>
      <c r="O51" s="81">
        <f t="shared" si="2"/>
        <v>95.293881896012394</v>
      </c>
      <c r="P51" s="252">
        <f t="shared" si="13"/>
        <v>2.3901515756907799E-3</v>
      </c>
      <c r="Q51" s="81">
        <f t="shared" si="3"/>
        <v>0.95293881896012378</v>
      </c>
      <c r="R51" s="253">
        <f>'SNA 2008'!S51</f>
        <v>95.518271204187997</v>
      </c>
      <c r="S51" s="151">
        <f>'SNA 2008'!O51</f>
        <v>2.5981420296463664E-3</v>
      </c>
      <c r="T51" s="151">
        <f t="shared" si="4"/>
        <v>2.5308569284678839E-3</v>
      </c>
      <c r="U51" s="81">
        <f t="shared" si="5"/>
        <v>1.4070535277710405E-4</v>
      </c>
      <c r="V51" s="254">
        <f t="shared" si="6"/>
        <v>1.9797996300129305E-8</v>
      </c>
      <c r="W51" s="48"/>
    </row>
    <row r="52" spans="1:23">
      <c r="A52" s="156" t="s">
        <v>80</v>
      </c>
      <c r="B52" s="118">
        <v>1997</v>
      </c>
      <c r="C52" s="37">
        <f>'Trimestral_1996-2018 (ref2010)'!F5/'Trimestral_1996-2018 (ref2010)'!B5</f>
        <v>6.9836495772864715E-2</v>
      </c>
      <c r="D52" s="37">
        <f>'Trimestral_1996-2018 (ref2010)'!G5/'Trimestral_1996-2018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'Trimestral_1996-2018 (ref2010)'!R33</f>
        <v>0.99435027299070466</v>
      </c>
      <c r="H52" s="48">
        <f t="shared" si="7"/>
        <v>-5.6657470847982835E-3</v>
      </c>
      <c r="I52" s="48">
        <f>'Trimestral_1996-2018 (ref2010)'!N33</f>
        <v>0.96772105640562156</v>
      </c>
      <c r="J52" s="48">
        <f t="shared" si="8"/>
        <v>-3.2811398103259941E-2</v>
      </c>
      <c r="K52" s="48">
        <f t="shared" si="9"/>
        <v>-4.6958304655379297E-4</v>
      </c>
      <c r="L52" s="48">
        <f t="shared" si="10"/>
        <v>8.5601988194280651E-4</v>
      </c>
      <c r="M52" s="48">
        <f t="shared" si="11"/>
        <v>3.8643683538901354E-4</v>
      </c>
      <c r="N52" s="48">
        <f t="shared" si="12"/>
        <v>1.0003865115117219</v>
      </c>
      <c r="O52" s="48">
        <f t="shared" si="2"/>
        <v>95.330714078361865</v>
      </c>
      <c r="P52" s="192">
        <f t="shared" si="13"/>
        <v>3.8651151172186538E-4</v>
      </c>
      <c r="Q52" s="48">
        <f t="shared" si="3"/>
        <v>0.95330714078361856</v>
      </c>
      <c r="R52" s="150">
        <f>'SNA 2008'!S52</f>
        <v>95.554999650342111</v>
      </c>
      <c r="S52" s="146">
        <f>'SNA 2008'!O52</f>
        <v>3.9757126940309639E-4</v>
      </c>
      <c r="T52" s="146">
        <f t="shared" si="4"/>
        <v>3.8451749273815672E-4</v>
      </c>
      <c r="U52" s="48">
        <f t="shared" si="5"/>
        <v>-1.9940189837086564E-6</v>
      </c>
      <c r="V52" s="230">
        <f t="shared" si="6"/>
        <v>3.9761117073905032E-12</v>
      </c>
      <c r="W52" s="48"/>
    </row>
    <row r="53" spans="1:23">
      <c r="B53" s="118">
        <v>1998</v>
      </c>
      <c r="C53" s="37">
        <f>'Trimestral_1996-2018 (ref2010)'!F6/'Trimestral_1996-2018 (ref2010)'!B6</f>
        <v>7.0305003346416484E-2</v>
      </c>
      <c r="D53" s="37">
        <f>'Trimestral_1996-2018 (ref2010)'!G6/'Trimestral_1996-2018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'Trimestral_1996-2018 (ref2010)'!R34</f>
        <v>0.97787081881831961</v>
      </c>
      <c r="H53" s="48">
        <f t="shared" si="7"/>
        <v>-2.2377704769421386E-2</v>
      </c>
      <c r="I53" s="48">
        <f>'Trimestral_1996-2018 (ref2010)'!N34</f>
        <v>0.98306536633515984</v>
      </c>
      <c r="J53" s="48">
        <f t="shared" si="8"/>
        <v>-1.7079664265356294E-2</v>
      </c>
      <c r="K53" s="48">
        <f t="shared" si="9"/>
        <v>-1.8392890017523836E-3</v>
      </c>
      <c r="L53" s="48">
        <f t="shared" si="10"/>
        <v>4.0608340905013145E-4</v>
      </c>
      <c r="M53" s="48">
        <f t="shared" si="11"/>
        <v>-1.4332055927022522E-3</v>
      </c>
      <c r="N53" s="48">
        <f t="shared" si="12"/>
        <v>0.9985678209559562</v>
      </c>
      <c r="O53" s="48">
        <f t="shared" si="2"/>
        <v>95.194183427405108</v>
      </c>
      <c r="P53" s="192">
        <f t="shared" si="13"/>
        <v>-1.432179044043802E-3</v>
      </c>
      <c r="Q53" s="48">
        <f t="shared" si="3"/>
        <v>0.95194183427405099</v>
      </c>
      <c r="R53" s="150">
        <f>'SNA 2008'!S53</f>
        <v>95.414152659879633</v>
      </c>
      <c r="S53" s="146">
        <f>'SNA 2008'!O53</f>
        <v>-1.478972232738629E-3</v>
      </c>
      <c r="T53" s="146">
        <f t="shared" si="4"/>
        <v>-1.4739887078423219E-3</v>
      </c>
      <c r="U53" s="48">
        <f t="shared" si="5"/>
        <v>-4.1809663798519914E-5</v>
      </c>
      <c r="V53" s="230">
        <f t="shared" si="6"/>
        <v>1.7480479869452666E-9</v>
      </c>
      <c r="W53" s="48"/>
    </row>
    <row r="54" spans="1:23">
      <c r="B54" s="118">
        <v>1999</v>
      </c>
      <c r="C54" s="37">
        <f>'Trimestral_1996-2018 (ref2010)'!F7/'Trimestral_1996-2018 (ref2010)'!B7</f>
        <v>9.5648982595650175E-2</v>
      </c>
      <c r="D54" s="37">
        <f>'Trimestral_1996-2018 (ref2010)'!G7/'Trimestral_1996-2018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'Trimestral_1996-2018 (ref2010)'!R35</f>
        <v>0.90047143396234353</v>
      </c>
      <c r="H54" s="48">
        <f t="shared" si="7"/>
        <v>-0.10483683728756765</v>
      </c>
      <c r="I54" s="48">
        <f>'Trimestral_1996-2018 (ref2010)'!N35</f>
        <v>1.3591393493172315</v>
      </c>
      <c r="J54" s="48">
        <f t="shared" si="8"/>
        <v>0.30685166804127351</v>
      </c>
      <c r="K54" s="48">
        <f t="shared" si="9"/>
        <v>-1.0998519862814551E-2</v>
      </c>
      <c r="L54" s="48">
        <f t="shared" si="10"/>
        <v>-5.684028104448448E-3</v>
      </c>
      <c r="M54" s="48">
        <f t="shared" si="11"/>
        <v>-1.6682547967262998E-2</v>
      </c>
      <c r="N54" s="48">
        <f t="shared" si="12"/>
        <v>0.98345583513985424</v>
      </c>
      <c r="O54" s="48">
        <f t="shared" si="2"/>
        <v>93.619275163055164</v>
      </c>
      <c r="P54" s="192">
        <f t="shared" si="13"/>
        <v>-1.654416486014576E-2</v>
      </c>
      <c r="Q54" s="48">
        <f t="shared" si="3"/>
        <v>0.93619275163055149</v>
      </c>
      <c r="R54" s="150">
        <f>'SNA 2008'!S54</f>
        <v>94.179637716603011</v>
      </c>
      <c r="S54" s="146">
        <f>'SNA 2008'!O54</f>
        <v>-1.2999032825703805E-2</v>
      </c>
      <c r="T54" s="146">
        <f t="shared" si="4"/>
        <v>-1.2938488776159551E-2</v>
      </c>
      <c r="U54" s="48">
        <f t="shared" si="5"/>
        <v>3.605676083986209E-3</v>
      </c>
      <c r="V54" s="230">
        <f t="shared" si="6"/>
        <v>1.3000900022630123E-5</v>
      </c>
      <c r="W54" s="48"/>
    </row>
    <row r="55" spans="1:23" ht="15.75" thickBot="1">
      <c r="B55" s="135">
        <v>2000</v>
      </c>
      <c r="C55" s="43">
        <f>'Trimestral_1996-2018 (ref2010)'!F8/'Trimestral_1996-2018 (ref2010)'!B8</f>
        <v>0.10188048005849121</v>
      </c>
      <c r="D55" s="43">
        <f>'Trimestral_1996-2018 (ref2010)'!G8/'Trimestral_1996-2018 (ref2010)'!B8</f>
        <v>0.12451713353126401</v>
      </c>
      <c r="E55" s="81">
        <f t="shared" si="0"/>
        <v>0.11319880679487761</v>
      </c>
      <c r="F55" s="81">
        <f t="shared" si="1"/>
        <v>-2.26366534727728E-2</v>
      </c>
      <c r="G55" s="81">
        <f>'Trimestral_1996-2018 (ref2010)'!R36</f>
        <v>0.95881711569433592</v>
      </c>
      <c r="H55" s="81">
        <f t="shared" si="7"/>
        <v>-4.20549254190185E-2</v>
      </c>
      <c r="I55" s="81">
        <f>'Trimestral_1996-2018 (ref2010)'!N36</f>
        <v>0.99427662260467908</v>
      </c>
      <c r="J55" s="81">
        <f t="shared" si="8"/>
        <v>-5.7398186828666624E-3</v>
      </c>
      <c r="K55" s="81">
        <f t="shared" si="9"/>
        <v>-4.7605673772804624E-3</v>
      </c>
      <c r="L55" s="81">
        <f t="shared" si="10"/>
        <v>1.2993028652059983E-4</v>
      </c>
      <c r="M55" s="81">
        <f t="shared" si="11"/>
        <v>-4.6306370907598622E-3</v>
      </c>
      <c r="N55" s="81">
        <f t="shared" si="12"/>
        <v>0.99538006777934296</v>
      </c>
      <c r="O55" s="81">
        <f t="shared" si="2"/>
        <v>93.186760457254806</v>
      </c>
      <c r="P55" s="252">
        <f t="shared" si="13"/>
        <v>-4.6199322206570415E-3</v>
      </c>
      <c r="Q55" s="81">
        <f t="shared" si="3"/>
        <v>0.93186760457254791</v>
      </c>
      <c r="R55" s="253">
        <f>'SNA 2008'!S55</f>
        <v>93.746580711344976</v>
      </c>
      <c r="S55" s="151">
        <f>'SNA 2008'!O55</f>
        <v>-4.7999688538964413E-3</v>
      </c>
      <c r="T55" s="151">
        <f t="shared" si="4"/>
        <v>-4.5982020716744954E-3</v>
      </c>
      <c r="U55" s="81">
        <f t="shared" si="5"/>
        <v>2.1730148982546105E-5</v>
      </c>
      <c r="V55" s="254">
        <f t="shared" si="6"/>
        <v>4.7219937480364954E-10</v>
      </c>
      <c r="W55" s="48"/>
    </row>
    <row r="56" spans="1:23">
      <c r="A56" s="157" t="s">
        <v>84</v>
      </c>
      <c r="B56" s="119">
        <v>2001</v>
      </c>
      <c r="C56" s="37">
        <f>'Anual_2000-2017 (ref2010)'!H5/'Anual_2000-2017 (ref2010)'!B5</f>
        <v>0.1237171067238706</v>
      </c>
      <c r="D56" s="37">
        <f>-('Anual_2000-2017 (ref2010)'!I5/'Anual_2000-2017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'Anual_2000-2017 (ref2010)'!K28</f>
        <v>0.98210605030275633</v>
      </c>
      <c r="H56" s="48">
        <f t="shared" si="7"/>
        <v>-1.8055982260298597E-2</v>
      </c>
      <c r="I56" s="48">
        <f>'Anual_2000-2017 (ref2010)'!H28</f>
        <v>1.1320652035547827</v>
      </c>
      <c r="J56" s="48">
        <f t="shared" si="8"/>
        <v>0.12404357843556911</v>
      </c>
      <c r="K56" s="48">
        <f t="shared" si="9"/>
        <v>-2.4318054228435857E-3</v>
      </c>
      <c r="L56" s="48">
        <f t="shared" si="10"/>
        <v>-2.7201065790953645E-3</v>
      </c>
      <c r="M56" s="48">
        <f t="shared" si="11"/>
        <v>-5.1519120019389505E-3</v>
      </c>
      <c r="N56" s="48">
        <f t="shared" si="12"/>
        <v>0.99486133633551155</v>
      </c>
      <c r="O56" s="48">
        <f t="shared" si="2"/>
        <v>92.707905037281719</v>
      </c>
      <c r="P56" s="192">
        <f t="shared" si="13"/>
        <v>-5.138663664488452E-3</v>
      </c>
      <c r="Q56" s="48">
        <f t="shared" si="3"/>
        <v>0.92707905037281702</v>
      </c>
      <c r="R56" s="150">
        <f>'SNA 2008'!S56</f>
        <v>93.307520371188716</v>
      </c>
      <c r="S56" s="146">
        <f>'SNA 2008'!O56</f>
        <v>-4.7485766484454128E-3</v>
      </c>
      <c r="T56" s="146">
        <f t="shared" si="4"/>
        <v>-4.6834811128543263E-3</v>
      </c>
      <c r="U56" s="48">
        <f t="shared" si="5"/>
        <v>4.5518255163412569E-4</v>
      </c>
      <c r="V56" s="230">
        <f t="shared" si="6"/>
        <v>2.071911553121535E-7</v>
      </c>
      <c r="W56" s="48"/>
    </row>
    <row r="57" spans="1:23">
      <c r="B57" s="119">
        <v>2002</v>
      </c>
      <c r="C57" s="37">
        <f>'Anual_2000-2017 (ref2010)'!H6/'Anual_2000-2017 (ref2010)'!B6</f>
        <v>0.14230590274115704</v>
      </c>
      <c r="D57" s="37">
        <f>-('Anual_2000-2017 (ref2010)'!I6/'Anual_2000-2017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'Anual_2000-2017 (ref2010)'!K29</f>
        <v>1.0188503787534173</v>
      </c>
      <c r="H57" s="48">
        <f t="shared" si="7"/>
        <v>1.8674912010744522E-2</v>
      </c>
      <c r="I57" s="48">
        <f>'Anual_2000-2017 (ref2010)'!H29</f>
        <v>1.1063989526491069</v>
      </c>
      <c r="J57" s="48">
        <f t="shared" si="8"/>
        <v>0.10111055473845044</v>
      </c>
      <c r="K57" s="48">
        <f t="shared" si="9"/>
        <v>2.5788519723520791E-3</v>
      </c>
      <c r="L57" s="48">
        <f t="shared" si="10"/>
        <v>8.5218315283778416E-4</v>
      </c>
      <c r="M57" s="48">
        <f t="shared" si="11"/>
        <v>3.4310351251898635E-3</v>
      </c>
      <c r="N57" s="48">
        <f t="shared" si="12"/>
        <v>1.0034369278636752</v>
      </c>
      <c r="O57" s="48">
        <f t="shared" si="2"/>
        <v>93.026535419287313</v>
      </c>
      <c r="P57" s="192">
        <f t="shared" si="13"/>
        <v>3.436927863675221E-3</v>
      </c>
      <c r="Q57" s="48">
        <f t="shared" si="3"/>
        <v>0.93026535419287293</v>
      </c>
      <c r="R57" s="150">
        <f>'SNA 2008'!S57</f>
        <v>93.601529365895715</v>
      </c>
      <c r="S57" s="146">
        <f>'SNA 2008'!O57</f>
        <v>3.2471814277212907E-3</v>
      </c>
      <c r="T57" s="146">
        <f t="shared" si="4"/>
        <v>3.1509678270025265E-3</v>
      </c>
      <c r="U57" s="48">
        <f t="shared" si="5"/>
        <v>-2.8596003667269443E-4</v>
      </c>
      <c r="V57" s="230">
        <f t="shared" si="6"/>
        <v>8.1773142573848741E-8</v>
      </c>
      <c r="W57" s="48"/>
    </row>
    <row r="58" spans="1:23">
      <c r="B58" s="119">
        <v>2003</v>
      </c>
      <c r="C58" s="37">
        <f>'Anual_2000-2017 (ref2010)'!H7/'Anual_2000-2017 (ref2010)'!B7</f>
        <v>0.15180783705745879</v>
      </c>
      <c r="D58" s="37">
        <f>-('Anual_2000-2017 (ref2010)'!I7/'Anual_2000-2017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'Anual_2000-2017 (ref2010)'!K30</f>
        <v>0.98786492040016904</v>
      </c>
      <c r="H58" s="48">
        <f t="shared" si="7"/>
        <v>-1.2209310824077472E-2</v>
      </c>
      <c r="I58" s="48">
        <f>'Anual_2000-2017 (ref2010)'!H30</f>
        <v>0.97556975824810943</v>
      </c>
      <c r="J58" s="48">
        <f t="shared" si="8"/>
        <v>-2.4733611226491932E-2</v>
      </c>
      <c r="K58" s="48">
        <f t="shared" si="9"/>
        <v>-1.7178735188725549E-3</v>
      </c>
      <c r="L58" s="48">
        <f t="shared" si="10"/>
        <v>-5.4937869116060965E-4</v>
      </c>
      <c r="M58" s="48">
        <f t="shared" si="11"/>
        <v>-2.2672522100331645E-3</v>
      </c>
      <c r="N58" s="48">
        <f t="shared" si="12"/>
        <v>0.99773531606491639</v>
      </c>
      <c r="O58" s="48">
        <f t="shared" si="2"/>
        <v>92.815859718986772</v>
      </c>
      <c r="P58" s="192">
        <f t="shared" si="13"/>
        <v>-2.2646839350835002E-3</v>
      </c>
      <c r="Q58" s="48">
        <f t="shared" si="3"/>
        <v>0.92815859718986748</v>
      </c>
      <c r="R58" s="150">
        <f>'SNA 2008'!S58</f>
        <v>93.385104078518637</v>
      </c>
      <c r="S58" s="146">
        <f>'SNA 2008'!O58</f>
        <v>-2.3385764239010065E-3</v>
      </c>
      <c r="T58" s="146">
        <f t="shared" si="4"/>
        <v>-2.3121981963676319E-3</v>
      </c>
      <c r="U58" s="48">
        <f t="shared" si="5"/>
        <v>-4.751426128413172E-5</v>
      </c>
      <c r="V58" s="230">
        <f t="shared" si="6"/>
        <v>2.2576050253767387E-9</v>
      </c>
      <c r="W58" s="48"/>
    </row>
    <row r="59" spans="1:23">
      <c r="B59" s="119">
        <v>2004</v>
      </c>
      <c r="C59" s="37">
        <f>'Anual_2000-2017 (ref2010)'!H8/'Anual_2000-2017 (ref2010)'!B8</f>
        <v>0.16545761513897567</v>
      </c>
      <c r="D59" s="37">
        <f>-('Anual_2000-2017 (ref2010)'!I8/'Anual_2000-2017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'Anual_2000-2017 (ref2010)'!K31</f>
        <v>1.0369520539142594</v>
      </c>
      <c r="H59" s="48">
        <f t="shared" si="7"/>
        <v>3.6285692801703233E-2</v>
      </c>
      <c r="I59" s="48">
        <f>'Anual_2000-2017 (ref2010)'!H31</f>
        <v>0.99402071017522675</v>
      </c>
      <c r="J59" s="48">
        <f t="shared" si="8"/>
        <v>-5.9972373562676758E-3</v>
      </c>
      <c r="K59" s="48">
        <f t="shared" si="9"/>
        <v>5.3844797619667303E-3</v>
      </c>
      <c r="L59" s="48">
        <f t="shared" si="10"/>
        <v>-2.0470193634189646E-4</v>
      </c>
      <c r="M59" s="48">
        <f t="shared" si="11"/>
        <v>5.1797778256248341E-3</v>
      </c>
      <c r="N59" s="48">
        <f t="shared" si="12"/>
        <v>1.005193216067136</v>
      </c>
      <c r="O59" s="48">
        <f t="shared" si="2"/>
        <v>93.297872532964448</v>
      </c>
      <c r="P59" s="192">
        <f t="shared" si="13"/>
        <v>5.193216067135964E-3</v>
      </c>
      <c r="Q59" s="48">
        <f t="shared" si="3"/>
        <v>0.93297872532964432</v>
      </c>
      <c r="R59" s="150">
        <f>'SNA 2008'!S59</f>
        <v>93.873829769138013</v>
      </c>
      <c r="S59" s="146">
        <f>'SNA 2008'!O59</f>
        <v>5.5348882744266081E-3</v>
      </c>
      <c r="T59" s="146">
        <f t="shared" si="4"/>
        <v>5.2334437643122289E-3</v>
      </c>
      <c r="U59" s="48">
        <f t="shared" si="5"/>
        <v>4.0227697176264954E-5</v>
      </c>
      <c r="V59" s="230">
        <f t="shared" si="6"/>
        <v>1.6182676201052753E-9</v>
      </c>
      <c r="W59" s="48"/>
    </row>
    <row r="60" spans="1:23">
      <c r="B60" s="119">
        <v>2005</v>
      </c>
      <c r="C60" s="37">
        <f>'Anual_2000-2017 (ref2010)'!H9/'Anual_2000-2017 (ref2010)'!B9</f>
        <v>0.15243829265981768</v>
      </c>
      <c r="D60" s="37">
        <f>-('Anual_2000-2017 (ref2010)'!I9/'Anual_2000-2017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'Anual_2000-2017 (ref2010)'!K32</f>
        <v>1.0012916881104064</v>
      </c>
      <c r="H60" s="48">
        <f t="shared" si="7"/>
        <v>1.2908545989997237E-3</v>
      </c>
      <c r="I60" s="48">
        <f>'Anual_2000-2017 (ref2010)'!H32</f>
        <v>0.86210812510175994</v>
      </c>
      <c r="J60" s="48">
        <f t="shared" si="8"/>
        <v>-0.14837458103192119</v>
      </c>
      <c r="K60" s="48">
        <f t="shared" si="9"/>
        <v>1.7482557082833705E-4</v>
      </c>
      <c r="L60" s="48">
        <f t="shared" si="10"/>
        <v>-5.0460167092532668E-3</v>
      </c>
      <c r="M60" s="48">
        <f t="shared" si="11"/>
        <v>-4.8711911384249299E-3</v>
      </c>
      <c r="N60" s="48">
        <f t="shared" si="12"/>
        <v>0.99514065387222017</v>
      </c>
      <c r="O60" s="48">
        <f t="shared" si="2"/>
        <v>92.844505877341291</v>
      </c>
      <c r="P60" s="192">
        <f t="shared" si="13"/>
        <v>-4.8593461277798289E-3</v>
      </c>
      <c r="Q60" s="48">
        <f t="shared" si="3"/>
        <v>0.92844505877341277</v>
      </c>
      <c r="R60" s="150">
        <f>'SNA 2008'!S60</f>
        <v>93.38479144061202</v>
      </c>
      <c r="S60" s="146">
        <f>'SNA 2008'!O60</f>
        <v>-5.3763437891174437E-3</v>
      </c>
      <c r="T60" s="146">
        <f t="shared" si="4"/>
        <v>-5.2095278282421331E-3</v>
      </c>
      <c r="U60" s="48">
        <f t="shared" si="5"/>
        <v>-3.5018170046230424E-4</v>
      </c>
      <c r="V60" s="230">
        <f t="shared" si="6"/>
        <v>1.2262722333867098E-7</v>
      </c>
      <c r="W60" s="48"/>
    </row>
    <row r="61" spans="1:23">
      <c r="B61" s="119">
        <v>2006</v>
      </c>
      <c r="C61" s="37">
        <f>'Anual_2000-2017 (ref2010)'!H10/'Anual_2000-2017 (ref2010)'!B10</f>
        <v>0.14374316302427639</v>
      </c>
      <c r="D61" s="37">
        <f>-('Anual_2000-2017 (ref2010)'!I10/'Anual_2000-2017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'Anual_2000-2017 (ref2010)'!K33</f>
        <v>1.0751550437489548</v>
      </c>
      <c r="H61" s="48">
        <f t="shared" si="7"/>
        <v>7.2464877923163057E-2</v>
      </c>
      <c r="I61" s="48">
        <f>'Anual_2000-2017 (ref2010)'!H33</f>
        <v>0.90876162793216453</v>
      </c>
      <c r="J61" s="48">
        <f t="shared" si="8"/>
        <v>-9.5672454692567577E-2</v>
      </c>
      <c r="K61" s="48">
        <f t="shared" si="9"/>
        <v>9.4355430155173073E-3</v>
      </c>
      <c r="L61" s="48">
        <f t="shared" si="10"/>
        <v>-2.5897889796279733E-3</v>
      </c>
      <c r="M61" s="48">
        <f t="shared" si="11"/>
        <v>6.8457540358893339E-3</v>
      </c>
      <c r="N61" s="48">
        <f t="shared" si="12"/>
        <v>1.0068692397719861</v>
      </c>
      <c r="O61" s="48">
        <f t="shared" si="2"/>
        <v>93.482277049724317</v>
      </c>
      <c r="P61" s="192">
        <f t="shared" si="13"/>
        <v>6.8692397719860576E-3</v>
      </c>
      <c r="Q61" s="48">
        <f t="shared" si="3"/>
        <v>0.93482277049724305</v>
      </c>
      <c r="R61" s="150">
        <f>'SNA 2008'!S61</f>
        <v>94.104488824023136</v>
      </c>
      <c r="S61" s="146">
        <f>'SNA 2008'!O61</f>
        <v>8.0121366759877688E-3</v>
      </c>
      <c r="T61" s="146">
        <f t="shared" si="4"/>
        <v>7.7067943538622341E-3</v>
      </c>
      <c r="U61" s="48">
        <f t="shared" si="5"/>
        <v>8.3755458187617648E-4</v>
      </c>
      <c r="V61" s="230">
        <f t="shared" si="6"/>
        <v>7.0149767762177684E-7</v>
      </c>
      <c r="W61" s="48"/>
    </row>
    <row r="62" spans="1:23">
      <c r="B62" s="119">
        <v>2007</v>
      </c>
      <c r="C62" s="37">
        <f>'Anual_2000-2017 (ref2010)'!H11/'Anual_2000-2017 (ref2010)'!B11</f>
        <v>0.13327675103855963</v>
      </c>
      <c r="D62" s="37">
        <f>-('Anual_2000-2017 (ref2010)'!I11/'Anual_2000-2017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'Anual_2000-2017 (ref2010)'!K34</f>
        <v>1.0180771599836109</v>
      </c>
      <c r="H62" s="48">
        <f t="shared" si="7"/>
        <v>1.7915710917685294E-2</v>
      </c>
      <c r="I62" s="48">
        <f>'Anual_2000-2017 (ref2010)'!H34</f>
        <v>0.91916235873491425</v>
      </c>
      <c r="J62" s="48">
        <f t="shared" si="8"/>
        <v>-8.4292503313357234E-2</v>
      </c>
      <c r="K62" s="48">
        <f t="shared" si="9"/>
        <v>2.265675568362401E-3</v>
      </c>
      <c r="L62" s="48">
        <f t="shared" si="10"/>
        <v>-1.1486866792626289E-3</v>
      </c>
      <c r="M62" s="48">
        <f t="shared" si="11"/>
        <v>1.1169888890997721E-3</v>
      </c>
      <c r="N62" s="48">
        <f t="shared" si="12"/>
        <v>1.0011176129535251</v>
      </c>
      <c r="O62" s="48">
        <f t="shared" si="2"/>
        <v>93.586754053480107</v>
      </c>
      <c r="P62" s="192">
        <f t="shared" si="13"/>
        <v>1.1176129535250823E-3</v>
      </c>
      <c r="Q62" s="48">
        <f t="shared" si="3"/>
        <v>0.93586754053480092</v>
      </c>
      <c r="R62" s="150">
        <f>'SNA 2008'!S62</f>
        <v>94.223765207216857</v>
      </c>
      <c r="S62" s="146">
        <f>'SNA 2008'!O62</f>
        <v>1.3444237028403805E-3</v>
      </c>
      <c r="T62" s="146">
        <f t="shared" si="4"/>
        <v>1.2674887742791796E-3</v>
      </c>
      <c r="U62" s="48">
        <f t="shared" si="5"/>
        <v>1.4987582075409733E-4</v>
      </c>
      <c r="V62" s="230">
        <f t="shared" si="6"/>
        <v>2.2462761646714315E-8</v>
      </c>
      <c r="W62" s="48"/>
    </row>
    <row r="63" spans="1:23">
      <c r="B63" s="119">
        <v>2008</v>
      </c>
      <c r="C63" s="37">
        <f>'Anual_2000-2017 (ref2010)'!H12/'Anual_2000-2017 (ref2010)'!B12</f>
        <v>0.13534000513499714</v>
      </c>
      <c r="D63" s="37">
        <f>-('Anual_2000-2017 (ref2010)'!I12/'Anual_2000-2017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'Anual_2000-2017 (ref2010)'!K35</f>
        <v>1.031864502196991</v>
      </c>
      <c r="H63" s="48">
        <f t="shared" si="7"/>
        <v>3.1367362118509379E-2</v>
      </c>
      <c r="I63" s="48">
        <f>'Anual_2000-2017 (ref2010)'!H35</f>
        <v>1.0505019061856185</v>
      </c>
      <c r="J63" s="48">
        <f t="shared" si="8"/>
        <v>4.9268055852074666E-2</v>
      </c>
      <c r="K63" s="48">
        <f t="shared" si="9"/>
        <v>4.2749902522750969E-3</v>
      </c>
      <c r="L63" s="48">
        <f t="shared" si="10"/>
        <v>-9.3396661544624268E-5</v>
      </c>
      <c r="M63" s="48">
        <f t="shared" si="11"/>
        <v>4.1815935907304723E-3</v>
      </c>
      <c r="N63" s="48">
        <f t="shared" si="12"/>
        <v>1.0041903486523256</v>
      </c>
      <c r="O63" s="48">
        <f t="shared" si="2"/>
        <v>93.978915182203636</v>
      </c>
      <c r="P63" s="192">
        <f t="shared" si="13"/>
        <v>4.1903486523255928E-3</v>
      </c>
      <c r="Q63" s="48">
        <f t="shared" si="3"/>
        <v>0.93978915182203615</v>
      </c>
      <c r="R63" s="150">
        <f>'SNA 2008'!S63</f>
        <v>94.60015363734108</v>
      </c>
      <c r="S63" s="146">
        <f>'SNA 2008'!O63</f>
        <v>4.1981170199358875E-3</v>
      </c>
      <c r="T63" s="146">
        <f t="shared" si="4"/>
        <v>3.9946231112337749E-3</v>
      </c>
      <c r="U63" s="48">
        <f t="shared" si="5"/>
        <v>-1.9572554109181795E-4</v>
      </c>
      <c r="V63" s="230">
        <f t="shared" si="6"/>
        <v>3.8308487435684917E-8</v>
      </c>
      <c r="W63" s="48"/>
    </row>
    <row r="64" spans="1:23">
      <c r="B64" s="119">
        <v>2009</v>
      </c>
      <c r="C64" s="37">
        <f>'Anual_2000-2017 (ref2010)'!H13/'Anual_2000-2017 (ref2010)'!B13</f>
        <v>0.10851371130861109</v>
      </c>
      <c r="D64" s="37">
        <f>-('Anual_2000-2017 (ref2010)'!I13/'Anual_2000-2017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'Anual_2000-2017 (ref2010)'!K36</f>
        <v>0.99539925318796751</v>
      </c>
      <c r="H64" s="48">
        <f t="shared" si="7"/>
        <v>-4.611362821208098E-3</v>
      </c>
      <c r="I64" s="48">
        <f>'Anual_2000-2017 (ref2010)'!H36</f>
        <v>0.88436398919358128</v>
      </c>
      <c r="J64" s="48">
        <f t="shared" si="8"/>
        <v>-0.12288654860985747</v>
      </c>
      <c r="K64" s="48">
        <f t="shared" si="9"/>
        <v>-5.0969336999494394E-4</v>
      </c>
      <c r="L64" s="48">
        <f t="shared" si="10"/>
        <v>4.9551952975301048E-4</v>
      </c>
      <c r="M64" s="48">
        <f t="shared" si="11"/>
        <v>-1.4173840241933459E-5</v>
      </c>
      <c r="N64" s="48">
        <f t="shared" si="12"/>
        <v>0.99998582626020649</v>
      </c>
      <c r="O64" s="48">
        <f t="shared" si="2"/>
        <v>93.977583149513762</v>
      </c>
      <c r="P64" s="192">
        <f t="shared" si="13"/>
        <v>-1.4173739793510443E-5</v>
      </c>
      <c r="Q64" s="48">
        <f t="shared" si="3"/>
        <v>0.93977583149513744</v>
      </c>
      <c r="R64" s="150">
        <f>'SNA 2008'!S64</f>
        <v>94.595511363019696</v>
      </c>
      <c r="S64" s="146">
        <f>'SNA 2008'!O64</f>
        <v>-4.9010848342412316E-5</v>
      </c>
      <c r="T64" s="146">
        <f t="shared" si="4"/>
        <v>-4.9072587547605018E-5</v>
      </c>
      <c r="U64" s="48">
        <f t="shared" si="5"/>
        <v>-3.4898847754094575E-5</v>
      </c>
      <c r="V64" s="230">
        <f t="shared" si="6"/>
        <v>1.217929574563472E-9</v>
      </c>
      <c r="W64" s="48"/>
    </row>
    <row r="65" spans="1:24">
      <c r="B65" s="119">
        <v>2010</v>
      </c>
      <c r="C65" s="37">
        <f>'Anual_2000-2017 (ref2010)'!H14/'Anual_2000-2017 (ref2010)'!B14</f>
        <v>0.10865584774696482</v>
      </c>
      <c r="D65" s="37">
        <f>-('Anual_2000-2017 (ref2010)'!I14/'Anual_2000-2017 (ref2010)'!B14)</f>
        <v>0.11906593337308442</v>
      </c>
      <c r="E65" s="48">
        <f t="shared" si="0"/>
        <v>0.11386089056002463</v>
      </c>
      <c r="F65" s="48">
        <f t="shared" si="1"/>
        <v>-1.04100856261196E-2</v>
      </c>
      <c r="G65" s="48">
        <f>'Anual_2000-2017 (ref2010)'!K37</f>
        <v>1.1321575876997159</v>
      </c>
      <c r="H65" s="48">
        <f t="shared" si="7"/>
        <v>0.12412518184080049</v>
      </c>
      <c r="I65" s="48">
        <f>'Anual_2000-2017 (ref2010)'!H37</f>
        <v>0.92071985462911021</v>
      </c>
      <c r="J65" s="48">
        <f t="shared" si="8"/>
        <v>-8.259946421018588E-2</v>
      </c>
      <c r="K65" s="48">
        <f t="shared" si="9"/>
        <v>1.4133003745318541E-2</v>
      </c>
      <c r="L65" s="48">
        <f t="shared" si="10"/>
        <v>8.5986749509963636E-4</v>
      </c>
      <c r="M65" s="48">
        <f t="shared" si="11"/>
        <v>1.4992871240418178E-2</v>
      </c>
      <c r="N65" s="48">
        <f t="shared" si="12"/>
        <v>1.0151058281445264</v>
      </c>
      <c r="O65" s="48">
        <f t="shared" si="2"/>
        <v>95.397192370008256</v>
      </c>
      <c r="P65" s="192">
        <f t="shared" si="13"/>
        <v>1.5105828144526434E-2</v>
      </c>
      <c r="Q65" s="48">
        <f t="shared" si="3"/>
        <v>0.95397192370008244</v>
      </c>
      <c r="R65" s="150">
        <f>'SNA 2008'!S65</f>
        <v>96.160813818750142</v>
      </c>
      <c r="S65" s="146">
        <f>'SNA 2008'!O65</f>
        <v>1.7793042556482508E-2</v>
      </c>
      <c r="T65" s="146">
        <f t="shared" si="4"/>
        <v>1.6547322734198788E-2</v>
      </c>
      <c r="U65" s="48">
        <f t="shared" si="5"/>
        <v>1.4414945896723541E-3</v>
      </c>
      <c r="V65" s="230">
        <f t="shared" si="6"/>
        <v>2.0779066520546684E-6</v>
      </c>
      <c r="W65" s="48"/>
    </row>
    <row r="66" spans="1:24">
      <c r="B66" s="119">
        <v>2011</v>
      </c>
      <c r="C66" s="37">
        <f>'Anual_2000-2017 (ref2010)'!H15/'Anual_2000-2017 (ref2010)'!B15</f>
        <v>0.11582512678280826</v>
      </c>
      <c r="D66" s="37">
        <f>-('Anual_2000-2017 (ref2010)'!I15/'Anual_2000-2017 (ref2010)'!B15)</f>
        <v>0.12351892499329355</v>
      </c>
      <c r="E66" s="48">
        <f t="shared" si="0"/>
        <v>0.1196720258880509</v>
      </c>
      <c r="F66" s="48">
        <f t="shared" si="1"/>
        <v>-7.6937982104852837E-3</v>
      </c>
      <c r="G66" s="48">
        <f>'Anual_2000-2017 (ref2010)'!K38</f>
        <v>1.0724658939794138</v>
      </c>
      <c r="H66" s="48">
        <f t="shared" si="7"/>
        <v>6.9960570828993804E-2</v>
      </c>
      <c r="I66" s="48">
        <f>'Anual_2000-2017 (ref2010)'!H38</f>
        <v>1.0292662470335501</v>
      </c>
      <c r="J66" s="48">
        <f t="shared" si="8"/>
        <v>2.8846166856430981E-2</v>
      </c>
      <c r="K66" s="48">
        <f t="shared" si="9"/>
        <v>8.3723232433901649E-3</v>
      </c>
      <c r="L66" s="48">
        <f t="shared" si="10"/>
        <v>-2.2193658693936858E-4</v>
      </c>
      <c r="M66" s="48">
        <f t="shared" si="11"/>
        <v>8.1503866564507955E-3</v>
      </c>
      <c r="N66" s="48">
        <f t="shared" si="12"/>
        <v>1.0081836914786797</v>
      </c>
      <c r="O66" s="48">
        <f t="shared" si="2"/>
        <v>96.177893560296667</v>
      </c>
      <c r="P66" s="192">
        <f t="shared" si="13"/>
        <v>8.1836914786796999E-3</v>
      </c>
      <c r="Q66" s="48">
        <f t="shared" si="3"/>
        <v>0.96177893560296646</v>
      </c>
      <c r="R66" s="150">
        <f>'SNA 2008'!S66</f>
        <v>96.928656511037175</v>
      </c>
      <c r="S66" s="146">
        <f>'SNA 2008'!O66</f>
        <v>8.3023424798371881E-3</v>
      </c>
      <c r="T66" s="146">
        <f t="shared" si="4"/>
        <v>7.9849853780804558E-3</v>
      </c>
      <c r="U66" s="48">
        <f t="shared" si="5"/>
        <v>-1.987061005992441E-4</v>
      </c>
      <c r="V66" s="230">
        <f t="shared" si="6"/>
        <v>3.9484114415356914E-8</v>
      </c>
      <c r="W66" s="48"/>
    </row>
    <row r="67" spans="1:24">
      <c r="B67" s="119">
        <v>2012</v>
      </c>
      <c r="C67" s="37">
        <f>'Anual_2000-2017 (ref2010)'!H16/'Anual_2000-2017 (ref2010)'!B16</f>
        <v>0.11877539067367844</v>
      </c>
      <c r="D67" s="37">
        <f>-('Anual_2000-2017 (ref2010)'!I16/'Anual_2000-2017 (ref2010)'!B16)</f>
        <v>0.13236734541285547</v>
      </c>
      <c r="E67" s="48">
        <f t="shared" si="0"/>
        <v>0.12557136804326696</v>
      </c>
      <c r="F67" s="48">
        <f t="shared" si="1"/>
        <v>-1.3591954739177028E-2</v>
      </c>
      <c r="G67" s="48">
        <f>'Anual_2000-2017 (ref2010)'!K39</f>
        <v>0.96094286494328662</v>
      </c>
      <c r="H67" s="48">
        <f t="shared" si="7"/>
        <v>-3.9840325532372628E-2</v>
      </c>
      <c r="I67" s="48">
        <f>'Anual_2000-2017 (ref2010)'!H39</f>
        <v>1.0529890568261873</v>
      </c>
      <c r="J67" s="48">
        <f t="shared" si="8"/>
        <v>5.1632840720047445E-2</v>
      </c>
      <c r="K67" s="48">
        <f t="shared" si="9"/>
        <v>-5.0028041803891294E-3</v>
      </c>
      <c r="L67" s="48">
        <f t="shared" si="10"/>
        <v>-7.0179123412202147E-4</v>
      </c>
      <c r="M67" s="48">
        <f t="shared" si="11"/>
        <v>-5.7045954145111509E-3</v>
      </c>
      <c r="N67" s="48">
        <f t="shared" si="12"/>
        <v>0.99431164489377277</v>
      </c>
      <c r="O67" s="48">
        <f t="shared" si="2"/>
        <v>95.630799548356777</v>
      </c>
      <c r="P67" s="192">
        <f t="shared" si="13"/>
        <v>-5.6883551062272275E-3</v>
      </c>
      <c r="Q67" s="48">
        <f t="shared" si="3"/>
        <v>0.95630799548356749</v>
      </c>
      <c r="R67" s="150">
        <f>'SNA 2008'!S67</f>
        <v>96.404909371135744</v>
      </c>
      <c r="S67" s="146">
        <f>'SNA 2008'!O67</f>
        <v>-5.5072386576930921E-3</v>
      </c>
      <c r="T67" s="146">
        <f t="shared" si="4"/>
        <v>-5.4034292721450994E-3</v>
      </c>
      <c r="U67" s="48">
        <f t="shared" si="5"/>
        <v>2.8492583408212813E-4</v>
      </c>
      <c r="V67" s="230">
        <f t="shared" si="6"/>
        <v>8.1182730927396409E-8</v>
      </c>
      <c r="W67" s="48"/>
    </row>
    <row r="68" spans="1:24">
      <c r="B68" s="238">
        <v>2013</v>
      </c>
      <c r="C68" s="37">
        <f>'Anual_2000-2017 (ref2010)'!H17/'Anual_2000-2017 (ref2010)'!B17</f>
        <v>0.11742230643262394</v>
      </c>
      <c r="D68" s="37">
        <f>-('Anual_2000-2017 (ref2010)'!I17/'Anual_2000-2017 (ref2010)'!B17)</f>
        <v>0.1404372668039483</v>
      </c>
      <c r="E68" s="80">
        <f t="shared" ref="E68:E72" si="14">(C68+D68)/2</f>
        <v>0.12892978661828614</v>
      </c>
      <c r="F68" s="80">
        <f t="shared" ref="F68:F72" si="15">(C68-D68)</f>
        <v>-2.3014960371324361E-2</v>
      </c>
      <c r="G68" s="48">
        <f>'Anual_2000-2017 (ref2010)'!K40</f>
        <v>0.97608270318654777</v>
      </c>
      <c r="H68" s="80">
        <f t="shared" si="7"/>
        <v>-2.4207959287547577E-2</v>
      </c>
      <c r="I68" s="48">
        <f>'Anual_2000-2017 (ref2010)'!H40</f>
        <v>1.0088649296511916</v>
      </c>
      <c r="J68" s="80">
        <f t="shared" si="8"/>
        <v>8.8258668518988691E-3</v>
      </c>
      <c r="K68" s="48">
        <f t="shared" si="9"/>
        <v>-3.1211270254076673E-3</v>
      </c>
      <c r="L68" s="48">
        <f t="shared" si="10"/>
        <v>-2.0312697583903776E-4</v>
      </c>
      <c r="M68" s="80">
        <f t="shared" si="11"/>
        <v>-3.324254001246705E-3</v>
      </c>
      <c r="N68" s="80">
        <f t="shared" si="12"/>
        <v>0.99668126521363454</v>
      </c>
      <c r="O68" s="48">
        <f t="shared" ref="O68:O72" si="16">(O67*N68)</f>
        <v>95.313426287247708</v>
      </c>
      <c r="P68" s="192">
        <f t="shared" si="13"/>
        <v>-3.3187347863653516E-3</v>
      </c>
      <c r="Q68" s="48">
        <f t="shared" ref="Q68:Q72" si="17">(Q67*N68)</f>
        <v>0.95313426287247671</v>
      </c>
      <c r="R68" s="150">
        <f>'SNA 2008'!S68</f>
        <v>96.088361712867822</v>
      </c>
      <c r="S68" s="146">
        <f>'SNA 2008'!O68</f>
        <v>-3.3821861997771485E-3</v>
      </c>
      <c r="T68" s="146">
        <f t="shared" ref="T68:T72" si="18">(R68/R67)-1</f>
        <v>-3.2835221809014437E-3</v>
      </c>
      <c r="U68" s="48">
        <f t="shared" ref="U68:U72" si="19">(T68-P68)</f>
        <v>3.521260546390792E-5</v>
      </c>
      <c r="V68" s="230">
        <f t="shared" ref="V68:V73" si="20">U68^2</f>
        <v>1.2399275835568378E-9</v>
      </c>
      <c r="W68" s="48"/>
    </row>
    <row r="69" spans="1:24" s="65" customFormat="1">
      <c r="A69" s="248"/>
      <c r="B69" s="238">
        <v>2014</v>
      </c>
      <c r="C69" s="37">
        <f>'Anual_2000-2017 (ref2010)'!H18/'Anual_2000-2017 (ref2010)'!B18</f>
        <v>0.11011942820784318</v>
      </c>
      <c r="D69" s="37">
        <f>-('Anual_2000-2017 (ref2010)'!I18/'Anual_2000-2017 (ref2010)'!B18)</f>
        <v>0.13673462995805641</v>
      </c>
      <c r="E69" s="80">
        <f t="shared" si="14"/>
        <v>0.12342702908294979</v>
      </c>
      <c r="F69" s="80">
        <f t="shared" si="15"/>
        <v>-2.661520175021323E-2</v>
      </c>
      <c r="G69" s="48">
        <f>'Anual_2000-2017 (ref2010)'!K41</f>
        <v>0.95632997822700339</v>
      </c>
      <c r="H69" s="80">
        <f>LN(G69)</f>
        <v>-4.4652259977228409E-2</v>
      </c>
      <c r="I69" s="48">
        <f>'Anual_2000-2017 (ref2010)'!H41</f>
        <v>0.97435996004992598</v>
      </c>
      <c r="J69" s="80">
        <f>LN(I69)</f>
        <v>-2.5974474773585169E-2</v>
      </c>
      <c r="K69" s="48">
        <f>(E69*H69)</f>
        <v>-5.5112957908288063E-3</v>
      </c>
      <c r="L69" s="48">
        <f>(F69*J69)</f>
        <v>6.9131588645479343E-4</v>
      </c>
      <c r="M69" s="80">
        <f>SUM(K69:L69)</f>
        <v>-4.8199799043740126E-3</v>
      </c>
      <c r="N69" s="80">
        <f>EXP(M69)</f>
        <v>0.9951916175581047</v>
      </c>
      <c r="O69" s="48">
        <f t="shared" si="16"/>
        <v>94.855122881811226</v>
      </c>
      <c r="P69" s="192">
        <f>(O69/O68)-1</f>
        <v>-4.8083824418952981E-3</v>
      </c>
      <c r="Q69" s="48">
        <f t="shared" si="17"/>
        <v>0.94855122881811182</v>
      </c>
      <c r="R69" s="150">
        <f>'SNA 2008'!S69</f>
        <v>95.615103895936855</v>
      </c>
      <c r="S69" s="146">
        <f>'SNA 2008'!O69</f>
        <v>-4.9500565769557969E-3</v>
      </c>
      <c r="T69" s="146">
        <f t="shared" si="18"/>
        <v>-4.9252355695807992E-3</v>
      </c>
      <c r="U69" s="48">
        <f t="shared" si="19"/>
        <v>-1.1685312768550116E-4</v>
      </c>
      <c r="V69" s="230">
        <f t="shared" si="20"/>
        <v>1.3654653449884038E-8</v>
      </c>
      <c r="W69" s="80"/>
      <c r="X69" s="249"/>
    </row>
    <row r="70" spans="1:24">
      <c r="A70" s="248"/>
      <c r="B70" s="238">
        <v>2015</v>
      </c>
      <c r="C70" s="37">
        <f>'Anual_2000-2017 (ref2010)'!H19/'Anual_2000-2017 (ref2010)'!B19</f>
        <v>0.12900191417740489</v>
      </c>
      <c r="D70" s="37">
        <f>-('Anual_2000-2017 (ref2010)'!I19/'Anual_2000-2017 (ref2010)'!B19)</f>
        <v>0.14053434519938751</v>
      </c>
      <c r="E70" s="80">
        <f t="shared" si="14"/>
        <v>0.13476812968839619</v>
      </c>
      <c r="F70" s="80">
        <f t="shared" si="15"/>
        <v>-1.153243102198262E-2</v>
      </c>
      <c r="G70" s="48">
        <f>'Anual_2000-2017 (ref2010)'!K42</f>
        <v>0.91561337926834319</v>
      </c>
      <c r="H70" s="80">
        <f>LN(G70)</f>
        <v>-8.8161078441305815E-2</v>
      </c>
      <c r="I70" s="48">
        <f>'Anual_2000-2017 (ref2010)'!H42</f>
        <v>1.0925281851086823</v>
      </c>
      <c r="J70" s="80">
        <f>LN(I70)</f>
        <v>8.8494446381309419E-2</v>
      </c>
      <c r="K70" s="48">
        <f>(E70*H70)</f>
        <v>-1.1881303652846771E-2</v>
      </c>
      <c r="L70" s="48">
        <f>(F70*J70)</f>
        <v>-1.0205560987209903E-3</v>
      </c>
      <c r="M70" s="80">
        <f>SUM(K70:L70)</f>
        <v>-1.2901859751567761E-2</v>
      </c>
      <c r="N70" s="80">
        <f>EXP(M70)</f>
        <v>0.98718101245623202</v>
      </c>
      <c r="O70" s="48">
        <f t="shared" si="16"/>
        <v>93.639176243126713</v>
      </c>
      <c r="P70" s="192">
        <f>(O70/O69)-1</f>
        <v>-1.2818987543767979E-2</v>
      </c>
      <c r="Q70" s="48">
        <f t="shared" si="17"/>
        <v>0.93639176243126665</v>
      </c>
      <c r="R70" s="150">
        <f>'SNA 2008'!S70</f>
        <v>94.495799061044096</v>
      </c>
      <c r="S70" s="146">
        <f>'SNA 2008'!O70</f>
        <v>-1.1291280245543378E-2</v>
      </c>
      <c r="T70" s="146">
        <f t="shared" si="18"/>
        <v>-1.1706360075819822E-2</v>
      </c>
      <c r="U70" s="48">
        <f t="shared" si="19"/>
        <v>1.1126274679481574E-3</v>
      </c>
      <c r="V70" s="230">
        <f t="shared" si="20"/>
        <v>1.237939882432728E-6</v>
      </c>
      <c r="W70" s="48"/>
    </row>
    <row r="71" spans="1:24" ht="15.75" thickBot="1">
      <c r="B71" s="136">
        <v>2016</v>
      </c>
      <c r="C71" s="37">
        <f>'Anual_2000-2017 (ref2010)'!H20/'Anual_2000-2017 (ref2010)'!B20</f>
        <v>0.12466679044388808</v>
      </c>
      <c r="D71" s="37">
        <f>-('Anual_2000-2017 (ref2010)'!I20/'Anual_2000-2017 (ref2010)'!B20)</f>
        <v>0.12067003034456006</v>
      </c>
      <c r="E71" s="80">
        <f t="shared" si="14"/>
        <v>0.12266841039422408</v>
      </c>
      <c r="F71" s="80">
        <f t="shared" si="15"/>
        <v>3.99676009932802E-3</v>
      </c>
      <c r="G71" s="48">
        <f>'Anual_2000-2017 (ref2010)'!K43</f>
        <v>1.0004370868484982</v>
      </c>
      <c r="H71" s="80">
        <f>LN(G71)</f>
        <v>4.3699135386691154E-4</v>
      </c>
      <c r="I71" s="48">
        <f>'Anual_2000-2017 (ref2010)'!H43</f>
        <v>0.92629423960093094</v>
      </c>
      <c r="J71" s="80">
        <f>LN(I71)</f>
        <v>-7.6563341460123807E-2</v>
      </c>
      <c r="K71" s="48">
        <f>(E71*H71)</f>
        <v>5.3605034734873905E-5</v>
      </c>
      <c r="L71" s="48">
        <f>(F71*J71)</f>
        <v>-3.0600530821904955E-4</v>
      </c>
      <c r="M71" s="80">
        <f>SUM(K71:L71)</f>
        <v>-2.5240027348417564E-4</v>
      </c>
      <c r="N71" s="80">
        <f>EXP(M71)</f>
        <v>0.99974763157678515</v>
      </c>
      <c r="O71" s="48">
        <f t="shared" si="16"/>
        <v>93.615544671867099</v>
      </c>
      <c r="P71" s="192">
        <f>(O71/O70)-1</f>
        <v>-2.5236842321485486E-4</v>
      </c>
      <c r="Q71" s="48">
        <f t="shared" si="17"/>
        <v>0.93615544671867046</v>
      </c>
      <c r="R71" s="150">
        <f>'SNA 2008'!S71</f>
        <v>94.471221979372601</v>
      </c>
      <c r="S71" s="146">
        <f>'SNA 2008'!O71</f>
        <v>-2.5156628267219983E-4</v>
      </c>
      <c r="T71" s="146">
        <f t="shared" si="18"/>
        <v>-2.6008650030695524E-4</v>
      </c>
      <c r="U71" s="48">
        <f t="shared" si="19"/>
        <v>-7.7180770921003727E-6</v>
      </c>
      <c r="V71" s="230">
        <f t="shared" si="20"/>
        <v>5.9568713999604545E-11</v>
      </c>
    </row>
    <row r="72" spans="1:24">
      <c r="A72" s="156" t="s">
        <v>80</v>
      </c>
      <c r="B72" s="250">
        <v>2017</v>
      </c>
      <c r="C72" s="37">
        <f>'Trimestral_1996-2018 (ref2010)'!F25/'Trimestral_1996-2018 (ref2010)'!B25</f>
        <v>0.12518967868548395</v>
      </c>
      <c r="D72" s="37">
        <f>'Trimestral_1996-2018 (ref2010)'!G25/'Trimestral_1996-2018 (ref2010)'!B25</f>
        <v>0.11800766504608128</v>
      </c>
      <c r="E72" s="48">
        <f t="shared" si="14"/>
        <v>0.1215986718657826</v>
      </c>
      <c r="F72" s="48">
        <f t="shared" si="15"/>
        <v>7.1820136394026707E-3</v>
      </c>
      <c r="G72" s="48">
        <f>'Trimestral_1996-2018 (ref2010)'!R53</f>
        <v>1.0445480569530299</v>
      </c>
      <c r="H72" s="48">
        <f>LN(G72)</f>
        <v>4.3584310485067342E-2</v>
      </c>
      <c r="I72" s="48">
        <f>'Trimestral_1996-2018 (ref2010)'!N53</f>
        <v>0.95240436926983651</v>
      </c>
      <c r="J72" s="48">
        <f>LN(I72)</f>
        <v>-4.8765576738377024E-2</v>
      </c>
      <c r="K72" s="48">
        <f>(E72*H72)</f>
        <v>5.2997942691700916E-3</v>
      </c>
      <c r="L72" s="48">
        <f>(F72*J72)</f>
        <v>-3.5023503726836137E-4</v>
      </c>
      <c r="M72" s="48">
        <f>SUM(K72:L72)</f>
        <v>4.9495592319017305E-3</v>
      </c>
      <c r="N72" s="48">
        <f>EXP(M72)</f>
        <v>1.0049618285343911</v>
      </c>
      <c r="O72" s="48">
        <f t="shared" si="16"/>
        <v>94.080048952682532</v>
      </c>
      <c r="P72" s="192">
        <f>(O72/O71)-1</f>
        <v>4.9618285343910884E-3</v>
      </c>
      <c r="Q72" s="48">
        <f t="shared" si="17"/>
        <v>0.94080048952682482</v>
      </c>
      <c r="R72" s="150">
        <f>'SNA 2008'!S72</f>
        <v>94.964669455423802</v>
      </c>
      <c r="S72" s="146">
        <f>'SNA 2008'!O72</f>
        <v>5.2923538992470931E-3</v>
      </c>
      <c r="T72" s="146">
        <f t="shared" si="18"/>
        <v>5.2232570481509644E-3</v>
      </c>
      <c r="U72" s="48">
        <f t="shared" si="19"/>
        <v>2.6142851375987597E-4</v>
      </c>
      <c r="V72" s="230">
        <f t="shared" si="20"/>
        <v>6.8344867806697663E-8</v>
      </c>
    </row>
    <row r="73" spans="1:24">
      <c r="B73" s="250">
        <v>2018</v>
      </c>
      <c r="C73" s="37">
        <f>'Trimestral_1996-2018 (ref2010)'!F26/'Trimestral_1996-2018 (ref2010)'!B26</f>
        <v>0.14634999495298581</v>
      </c>
      <c r="D73" s="37">
        <f>'Trimestral_1996-2018 (ref2010)'!G26/'Trimestral_1996-2018 (ref2010)'!B26</f>
        <v>0.14241203882103473</v>
      </c>
      <c r="E73" s="48">
        <f t="shared" ref="E73" si="21">(C73+D73)/2</f>
        <v>0.14438101688701027</v>
      </c>
      <c r="F73" s="48">
        <f t="shared" ref="F73" si="22">(C73-D73)</f>
        <v>3.9379561319510814E-3</v>
      </c>
      <c r="G73" s="48">
        <f>'Trimestral_1996-2018 (ref2010)'!R54</f>
        <v>1.0030461557615236</v>
      </c>
      <c r="H73" s="48">
        <f>LN(G73)</f>
        <v>3.0415256294145836E-3</v>
      </c>
      <c r="I73" s="48">
        <f>'Trimestral_1996-2018 (ref2010)'!N54</f>
        <v>1.1449074156312418</v>
      </c>
      <c r="J73" s="48">
        <f>LN(I73)</f>
        <v>0.13532377402617443</v>
      </c>
      <c r="K73" s="48">
        <f>(E73*H73)</f>
        <v>4.3913856326278152E-4</v>
      </c>
      <c r="L73" s="48">
        <f>(F73*J73)</f>
        <v>5.3289908572513606E-4</v>
      </c>
      <c r="M73" s="48">
        <f>SUM(K73:L73)</f>
        <v>9.7203764898791758E-4</v>
      </c>
      <c r="N73" s="48">
        <f>EXP(M73)</f>
        <v>1.0009725102306934</v>
      </c>
      <c r="O73" s="48">
        <f t="shared" ref="O73" si="23">(O72*N73)</f>
        <v>94.171542762793152</v>
      </c>
      <c r="P73" s="192">
        <f>(O73/O72)-1</f>
        <v>9.7251023069344633E-4</v>
      </c>
      <c r="Q73" s="48">
        <f t="shared" ref="Q73" si="24">(Q72*N73)</f>
        <v>0.94171542762793103</v>
      </c>
      <c r="R73" s="150">
        <f>'SNA 2008'!S73</f>
        <v>95.048653937171395</v>
      </c>
      <c r="S73" s="146">
        <f>'SNA 2008'!O73</f>
        <v>9.0015039828439392E-4</v>
      </c>
      <c r="T73" s="146">
        <f t="shared" ref="T73" si="25">(R73/R72)-1</f>
        <v>8.8437607616809188E-4</v>
      </c>
      <c r="U73" s="48">
        <f t="shared" ref="U73" si="26">(T73-P73)</f>
        <v>-8.8134154525354447E-5</v>
      </c>
      <c r="V73" s="230">
        <f t="shared" si="20"/>
        <v>7.7676291938990563E-9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3"/>
  <sheetViews>
    <sheetView zoomScaleNormal="10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E77" sqref="E77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2.28515625" style="53" customWidth="1"/>
    <col min="18" max="18" width="9.140625" style="53"/>
    <col min="19" max="19" width="11.8554687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74.25" customHeight="1">
      <c r="A1" s="108"/>
      <c r="B1" s="108"/>
      <c r="C1" s="220" t="s">
        <v>95</v>
      </c>
      <c r="D1" s="220" t="s">
        <v>96</v>
      </c>
      <c r="E1" s="220" t="s">
        <v>115</v>
      </c>
      <c r="F1" s="220" t="s">
        <v>116</v>
      </c>
      <c r="G1" s="221" t="s">
        <v>36</v>
      </c>
      <c r="H1" s="221" t="s">
        <v>50</v>
      </c>
      <c r="I1" s="221" t="s">
        <v>117</v>
      </c>
      <c r="J1" s="222" t="s">
        <v>90</v>
      </c>
      <c r="K1" s="222" t="s">
        <v>118</v>
      </c>
      <c r="L1" s="223" t="s">
        <v>94</v>
      </c>
      <c r="M1" s="223" t="s">
        <v>119</v>
      </c>
      <c r="N1" s="222" t="s">
        <v>120</v>
      </c>
      <c r="O1" s="222" t="s">
        <v>121</v>
      </c>
      <c r="P1" s="222" t="s">
        <v>122</v>
      </c>
      <c r="Q1" s="222" t="s">
        <v>123</v>
      </c>
      <c r="R1" s="222" t="s">
        <v>124</v>
      </c>
      <c r="S1" s="222" t="s">
        <v>125</v>
      </c>
      <c r="U1" s="109" t="s">
        <v>92</v>
      </c>
      <c r="V1" s="109" t="s">
        <v>109</v>
      </c>
      <c r="W1" s="216" t="s">
        <v>126</v>
      </c>
      <c r="X1" s="217" t="s">
        <v>111</v>
      </c>
      <c r="Y1" s="216" t="s">
        <v>113</v>
      </c>
      <c r="Z1" s="216" t="s">
        <v>112</v>
      </c>
    </row>
    <row r="2" spans="1:26">
      <c r="A2" s="226" t="s">
        <v>83</v>
      </c>
      <c r="B2" s="114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28">
        <f>(C2+D2)/2</f>
        <v>0.13025210084033612</v>
      </c>
      <c r="F2" s="228">
        <f>(C2-D2)</f>
        <v>-7.2829131652661083E-3</v>
      </c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46">
        <v>100</v>
      </c>
      <c r="U2" s="46">
        <f>'SNA 2008'!S2</f>
        <v>100</v>
      </c>
    </row>
    <row r="3" spans="1:26">
      <c r="A3" s="227"/>
      <c r="B3" s="115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28">
        <f t="shared" ref="E3:E66" si="0">(C3+D3)/2</f>
        <v>0.1060752169720347</v>
      </c>
      <c r="F3" s="228">
        <f t="shared" ref="F3:F66" si="1">(C3-D3)</f>
        <v>9.6432015429122331E-3</v>
      </c>
      <c r="G3" s="228">
        <f>('Anual_1947-1989 (ref1987)'!AF5)</f>
        <v>1.0339724769794301</v>
      </c>
      <c r="H3" s="228">
        <f>('Anual_1947-1989 (ref1987)'!AI5)</f>
        <v>1.0381256206359935</v>
      </c>
      <c r="I3" s="228">
        <f>(G3/H3)</f>
        <v>0.99599938237337882</v>
      </c>
      <c r="J3" s="228">
        <f>('Anual_1947-1989 (ref1987)'!AP5)</f>
        <v>0.96830823228107543</v>
      </c>
      <c r="K3" s="228">
        <f>J3-1</f>
        <v>-3.1691767718924568E-2</v>
      </c>
      <c r="L3" s="228">
        <f>('Anual_1947-1989 (ref1987)'!AL5)</f>
        <v>1.020314641524511</v>
      </c>
      <c r="M3" s="228">
        <f>L3-1</f>
        <v>2.0314641524511012E-2</v>
      </c>
      <c r="N3" s="228">
        <f>(E3)*(I3)*(K3)</f>
        <v>-3.3482622161819086E-3</v>
      </c>
      <c r="O3" s="228">
        <f>(F3*M3)/L3</f>
        <v>1.919978156935695E-4</v>
      </c>
      <c r="P3" s="228">
        <f>(N3+O3)</f>
        <v>-3.1562644004883393E-3</v>
      </c>
      <c r="Q3" s="229">
        <f>P3</f>
        <v>-3.1562644004883393E-3</v>
      </c>
      <c r="R3" s="228">
        <f>P3+1</f>
        <v>0.99684373559951167</v>
      </c>
      <c r="S3" s="46">
        <f>S2*R3</f>
        <v>99.684373559951169</v>
      </c>
      <c r="U3" s="46">
        <f>'SNA 2008'!S3</f>
        <v>99.676557659978997</v>
      </c>
      <c r="V3" s="146">
        <f>(U3/U2)-1</f>
        <v>-3.2344234002100736E-3</v>
      </c>
      <c r="W3" s="146">
        <f>V3-Q3</f>
        <v>-7.8158999721734262E-5</v>
      </c>
      <c r="X3" s="53">
        <f>W3^2</f>
        <v>6.1088292375020566E-9</v>
      </c>
      <c r="Y3" s="218">
        <f>AVERAGE(X3:X71)</f>
        <v>7.5040876831378463E-6</v>
      </c>
      <c r="Z3" s="218">
        <f>SQRT(Y3)</f>
        <v>2.7393589912857071E-3</v>
      </c>
    </row>
    <row r="4" spans="1:26">
      <c r="A4" s="227"/>
      <c r="B4" s="115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28">
        <f t="shared" si="0"/>
        <v>8.8259611409673408E-2</v>
      </c>
      <c r="F4" s="228">
        <f t="shared" si="1"/>
        <v>1.2401818933443498E-3</v>
      </c>
      <c r="G4" s="228">
        <f>('Anual_1947-1989 (ref1987)'!AF6)</f>
        <v>1.0596574784322546</v>
      </c>
      <c r="H4" s="228">
        <f>('Anual_1947-1989 (ref1987)'!AI6)</f>
        <v>1.0422614706786131</v>
      </c>
      <c r="I4" s="228">
        <f t="shared" ref="I4:I67" si="2">(G4/H4)</f>
        <v>1.0166906368920219</v>
      </c>
      <c r="J4" s="228">
        <f>('Anual_1947-1989 (ref1987)'!AP6)</f>
        <v>0.99998015282922292</v>
      </c>
      <c r="K4" s="228">
        <f t="shared" ref="K4:K67" si="3">J4-1</f>
        <v>-1.9847170777076428E-5</v>
      </c>
      <c r="L4" s="228">
        <f>('Anual_1947-1989 (ref1987)'!AL6)</f>
        <v>0.9835931279844311</v>
      </c>
      <c r="M4" s="228">
        <f t="shared" ref="M4:M67" si="4">L4-1</f>
        <v>-1.6406872015568896E-2</v>
      </c>
      <c r="N4" s="228">
        <f t="shared" ref="N4:N67" si="5">(E4)*(I4)*(K4)</f>
        <v>-1.7809406287685382E-6</v>
      </c>
      <c r="O4" s="228">
        <f t="shared" ref="O4:O67" si="6">(F4*M4)/L4</f>
        <v>-2.0686913136351981E-5</v>
      </c>
      <c r="P4" s="228">
        <f t="shared" ref="P4:P67" si="7">(N4+O4)</f>
        <v>-2.2467853765120518E-5</v>
      </c>
      <c r="Q4" s="229">
        <f t="shared" ref="Q4:Q67" si="8">P4</f>
        <v>-2.2467853765120518E-5</v>
      </c>
      <c r="R4" s="228">
        <f t="shared" ref="R4:R67" si="9">P4+1</f>
        <v>0.99997753214623486</v>
      </c>
      <c r="S4" s="46">
        <f t="shared" ref="S4:S67" si="10">S3*R4</f>
        <v>99.682133866023349</v>
      </c>
      <c r="U4" s="46">
        <f>'SNA 2008'!S4</f>
        <v>99.67426889854741</v>
      </c>
      <c r="V4" s="146">
        <f t="shared" ref="V4:V67" si="11">(U4/U3)-1</f>
        <v>-2.296188276684763E-5</v>
      </c>
      <c r="W4" s="146">
        <f t="shared" ref="W4:W67" si="12">V4-Q4</f>
        <v>-4.9402900172711205E-7</v>
      </c>
      <c r="X4" s="53">
        <f t="shared" ref="X4:X67" si="13">W4^2</f>
        <v>2.4406465454748689E-13</v>
      </c>
    </row>
    <row r="5" spans="1:26">
      <c r="A5" s="227"/>
      <c r="B5" s="115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28">
        <f t="shared" si="0"/>
        <v>8.4014209591474237E-2</v>
      </c>
      <c r="F5" s="228">
        <f t="shared" si="1"/>
        <v>1.5985790408525755E-2</v>
      </c>
      <c r="G5" s="228">
        <f>('Anual_1947-1989 (ref1987)'!AF7)</f>
        <v>1.1116248009812979</v>
      </c>
      <c r="H5" s="228">
        <f>('Anual_1947-1989 (ref1987)'!AI7)</f>
        <v>1.4956116404841613</v>
      </c>
      <c r="I5" s="228">
        <f t="shared" si="2"/>
        <v>0.74325765519011422</v>
      </c>
      <c r="J5" s="228">
        <f>('Anual_1947-1989 (ref1987)'!AP7)</f>
        <v>1.659955259121948</v>
      </c>
      <c r="K5" s="228">
        <f t="shared" si="3"/>
        <v>0.65995525912194797</v>
      </c>
      <c r="L5" s="228">
        <f>('Anual_1947-1989 (ref1987)'!AL7)</f>
        <v>1.0442690768575869</v>
      </c>
      <c r="M5" s="228">
        <f t="shared" si="4"/>
        <v>4.4269076857586853E-2</v>
      </c>
      <c r="N5" s="228">
        <f t="shared" si="5"/>
        <v>4.1210381111047391E-2</v>
      </c>
      <c r="O5" s="228">
        <f t="shared" si="6"/>
        <v>6.7767608934072774E-4</v>
      </c>
      <c r="P5" s="228">
        <f t="shared" si="7"/>
        <v>4.1888057200388115E-2</v>
      </c>
      <c r="Q5" s="229">
        <f t="shared" si="8"/>
        <v>4.1888057200388115E-2</v>
      </c>
      <c r="R5" s="228">
        <f t="shared" si="9"/>
        <v>1.0418880572003881</v>
      </c>
      <c r="S5" s="46">
        <f t="shared" si="10"/>
        <v>103.85762479126008</v>
      </c>
      <c r="U5" s="46">
        <f>'SNA 2008'!S5</f>
        <v>103.71847328750074</v>
      </c>
      <c r="V5" s="146">
        <f t="shared" si="11"/>
        <v>4.0574206699922621E-2</v>
      </c>
      <c r="W5" s="146">
        <f t="shared" si="12"/>
        <v>-1.3138505004654938E-3</v>
      </c>
      <c r="X5" s="53">
        <f t="shared" si="13"/>
        <v>1.7262031375734285E-6</v>
      </c>
    </row>
    <row r="6" spans="1:26">
      <c r="A6" s="227"/>
      <c r="B6" s="115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28">
        <f t="shared" si="0"/>
        <v>0.10435779816513763</v>
      </c>
      <c r="F6" s="228">
        <f t="shared" si="1"/>
        <v>-1.6628440366972488E-2</v>
      </c>
      <c r="G6" s="228">
        <f>('Anual_1947-1989 (ref1987)'!AF8)</f>
        <v>1.1080723888850601</v>
      </c>
      <c r="H6" s="228">
        <f>('Anual_1947-1989 (ref1987)'!AI8)</f>
        <v>1.1795305748948102</v>
      </c>
      <c r="I6" s="228">
        <f t="shared" si="2"/>
        <v>0.93941811468844483</v>
      </c>
      <c r="J6" s="228">
        <f>('Anual_1947-1989 (ref1987)'!AP8)</f>
        <v>0.89960938022049464</v>
      </c>
      <c r="K6" s="228">
        <f t="shared" si="3"/>
        <v>-0.10039061977950536</v>
      </c>
      <c r="L6" s="228">
        <f>('Anual_1947-1989 (ref1987)'!AL8)</f>
        <v>1.1223132288597109</v>
      </c>
      <c r="M6" s="228">
        <f t="shared" si="4"/>
        <v>0.12231322885971085</v>
      </c>
      <c r="N6" s="228">
        <f t="shared" si="5"/>
        <v>-9.8418552473345609E-3</v>
      </c>
      <c r="O6" s="228">
        <f t="shared" si="6"/>
        <v>-1.8122197795458715E-3</v>
      </c>
      <c r="P6" s="228">
        <f t="shared" si="7"/>
        <v>-1.1654075026880432E-2</v>
      </c>
      <c r="Q6" s="229">
        <f t="shared" si="8"/>
        <v>-1.1654075026880432E-2</v>
      </c>
      <c r="R6" s="228">
        <f t="shared" si="9"/>
        <v>0.98834592497311957</v>
      </c>
      <c r="S6" s="46">
        <f t="shared" si="10"/>
        <v>102.64726023982914</v>
      </c>
      <c r="U6" s="46">
        <f>'SNA 2008'!S6</f>
        <v>102.43225392450066</v>
      </c>
      <c r="V6" s="146">
        <f t="shared" si="11"/>
        <v>-1.2401063400102053E-2</v>
      </c>
      <c r="W6" s="146">
        <f t="shared" si="12"/>
        <v>-7.4698837322162079E-4</v>
      </c>
      <c r="X6" s="53">
        <f t="shared" si="13"/>
        <v>5.5799162972828339E-7</v>
      </c>
    </row>
    <row r="7" spans="1:26">
      <c r="A7" s="227"/>
      <c r="B7" s="115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28">
        <f t="shared" si="0"/>
        <v>8.4714773281326192E-2</v>
      </c>
      <c r="F7" s="228">
        <f t="shared" si="1"/>
        <v>-2.8035104826913709E-2</v>
      </c>
      <c r="G7" s="228">
        <f>('Anual_1947-1989 (ref1987)'!AF9)</f>
        <v>1.2082920306863689</v>
      </c>
      <c r="H7" s="228">
        <f>('Anual_1947-1989 (ref1987)'!AI9)</f>
        <v>0.98991691538275506</v>
      </c>
      <c r="I7" s="228">
        <f t="shared" si="2"/>
        <v>1.2205994381045386</v>
      </c>
      <c r="J7" s="228">
        <f>('Anual_1947-1989 (ref1987)'!AP9)</f>
        <v>0.91608284213356184</v>
      </c>
      <c r="K7" s="228">
        <f t="shared" si="3"/>
        <v>-8.3917157866438163E-2</v>
      </c>
      <c r="L7" s="228">
        <f>('Anual_1947-1989 (ref1987)'!AL9)</f>
        <v>0.85597180532179606</v>
      </c>
      <c r="M7" s="228">
        <f t="shared" si="4"/>
        <v>-0.14402819467820394</v>
      </c>
      <c r="N7" s="228">
        <f t="shared" si="5"/>
        <v>-8.6772694830177348E-3</v>
      </c>
      <c r="O7" s="228">
        <f t="shared" si="6"/>
        <v>4.7172646467211442E-3</v>
      </c>
      <c r="P7" s="228">
        <f t="shared" si="7"/>
        <v>-3.9600048362965906E-3</v>
      </c>
      <c r="Q7" s="229">
        <f t="shared" si="8"/>
        <v>-3.9600048362965906E-3</v>
      </c>
      <c r="R7" s="228">
        <f t="shared" si="9"/>
        <v>0.99603999516370345</v>
      </c>
      <c r="S7" s="46">
        <f t="shared" si="10"/>
        <v>102.24077659284683</v>
      </c>
      <c r="U7" s="46">
        <f>'SNA 2008'!S7</f>
        <v>102.06723416733365</v>
      </c>
      <c r="V7" s="146">
        <f t="shared" si="11"/>
        <v>-3.5635236283685368E-3</v>
      </c>
      <c r="W7" s="146">
        <f t="shared" si="12"/>
        <v>3.9648120792805386E-4</v>
      </c>
      <c r="X7" s="53">
        <f t="shared" si="13"/>
        <v>1.5719734824008868E-7</v>
      </c>
    </row>
    <row r="8" spans="1:26">
      <c r="A8" s="227"/>
      <c r="B8" s="115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28">
        <f t="shared" si="0"/>
        <v>6.09805924412666E-2</v>
      </c>
      <c r="F8" s="228">
        <f t="shared" si="1"/>
        <v>1.0010214504596507E-2</v>
      </c>
      <c r="G8" s="228">
        <f>('Anual_1947-1989 (ref1987)'!AF10)</f>
        <v>1.1674839807849711</v>
      </c>
      <c r="H8" s="228">
        <f>('Anual_1947-1989 (ref1987)'!AI10)</f>
        <v>2.0557231081387553</v>
      </c>
      <c r="I8" s="228">
        <f t="shared" si="2"/>
        <v>0.5679188875986354</v>
      </c>
      <c r="J8" s="228">
        <f>('Anual_1947-1989 (ref1987)'!AP10)</f>
        <v>1.0337700789774855</v>
      </c>
      <c r="K8" s="228">
        <f t="shared" si="3"/>
        <v>3.3770078977485518E-2</v>
      </c>
      <c r="L8" s="228">
        <f>('Anual_1947-1989 (ref1987)'!AL10)</f>
        <v>1.7318158437019944</v>
      </c>
      <c r="M8" s="228">
        <f t="shared" si="4"/>
        <v>0.73181584370199437</v>
      </c>
      <c r="N8" s="228">
        <f t="shared" si="5"/>
        <v>1.169526395826961E-3</v>
      </c>
      <c r="O8" s="228">
        <f t="shared" si="6"/>
        <v>4.2300303464482027E-3</v>
      </c>
      <c r="P8" s="228">
        <f t="shared" si="7"/>
        <v>5.3995567422751639E-3</v>
      </c>
      <c r="Q8" s="229">
        <f t="shared" si="8"/>
        <v>5.3995567422751639E-3</v>
      </c>
      <c r="R8" s="228">
        <f t="shared" si="9"/>
        <v>1.0053995567422751</v>
      </c>
      <c r="S8" s="46">
        <f t="shared" si="10"/>
        <v>102.79283146743418</v>
      </c>
      <c r="U8" s="46">
        <f>'SNA 2008'!S8</f>
        <v>102.60518152015987</v>
      </c>
      <c r="V8" s="146">
        <f t="shared" si="11"/>
        <v>5.2705195473827793E-3</v>
      </c>
      <c r="W8" s="146">
        <f t="shared" si="12"/>
        <v>-1.290371948923846E-4</v>
      </c>
      <c r="X8" s="53">
        <f t="shared" si="13"/>
        <v>1.6650597665695246E-8</v>
      </c>
      <c r="Y8" s="218"/>
    </row>
    <row r="9" spans="1:26">
      <c r="A9" s="227"/>
      <c r="B9" s="115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28">
        <f t="shared" si="0"/>
        <v>6.7491060786650764E-2</v>
      </c>
      <c r="F9" s="228">
        <f t="shared" si="1"/>
        <v>-1.4898688915375435E-3</v>
      </c>
      <c r="G9" s="228">
        <f>('Anual_1947-1989 (ref1987)'!AF11)</f>
        <v>1.2624212402125479</v>
      </c>
      <c r="H9" s="228">
        <f>('Anual_1947-1989 (ref1987)'!AI11)</f>
        <v>1.7983777600079631</v>
      </c>
      <c r="I9" s="228">
        <f t="shared" si="2"/>
        <v>0.70197778702899327</v>
      </c>
      <c r="J9" s="228">
        <f>('Anual_1947-1989 (ref1987)'!AP11)</f>
        <v>1.2644721897149052</v>
      </c>
      <c r="K9" s="228">
        <f t="shared" si="3"/>
        <v>0.26447218971490516</v>
      </c>
      <c r="L9" s="228">
        <f>('Anual_1947-1989 (ref1987)'!AL11)</f>
        <v>1.2668406463030766</v>
      </c>
      <c r="M9" s="228">
        <f t="shared" si="4"/>
        <v>0.26684064630307658</v>
      </c>
      <c r="N9" s="228">
        <f t="shared" si="5"/>
        <v>1.2529958569346225E-2</v>
      </c>
      <c r="O9" s="228">
        <f t="shared" si="6"/>
        <v>-3.1381814207247618E-4</v>
      </c>
      <c r="P9" s="228">
        <f t="shared" si="7"/>
        <v>1.221614042727375E-2</v>
      </c>
      <c r="Q9" s="229">
        <f t="shared" si="8"/>
        <v>1.221614042727375E-2</v>
      </c>
      <c r="R9" s="228">
        <f t="shared" si="9"/>
        <v>1.0122161404272738</v>
      </c>
      <c r="S9" s="46">
        <f t="shared" si="10"/>
        <v>104.04856313155744</v>
      </c>
      <c r="U9" s="46">
        <f>'SNA 2008'!S9</f>
        <v>103.8689499785626</v>
      </c>
      <c r="V9" s="146">
        <f t="shared" si="11"/>
        <v>1.2316809343146273E-2</v>
      </c>
      <c r="W9" s="146">
        <f t="shared" si="12"/>
        <v>1.0066891587252359E-4</v>
      </c>
      <c r="X9" s="53">
        <f t="shared" si="13"/>
        <v>1.0134230622949232E-8</v>
      </c>
    </row>
    <row r="10" spans="1:26">
      <c r="A10" s="227"/>
      <c r="B10" s="115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28">
        <f t="shared" si="0"/>
        <v>7.2296550877623683E-2</v>
      </c>
      <c r="F10" s="228">
        <f t="shared" si="1"/>
        <v>7.8556523873818535E-3</v>
      </c>
      <c r="G10" s="228">
        <f>('Anual_1947-1989 (ref1987)'!AF12)</f>
        <v>1.1906874900259501</v>
      </c>
      <c r="H10" s="228">
        <f>('Anual_1947-1989 (ref1987)'!AI12)</f>
        <v>0.95068136048341734</v>
      </c>
      <c r="I10" s="228">
        <f t="shared" si="2"/>
        <v>1.2524569635198177</v>
      </c>
      <c r="J10" s="228">
        <f>('Anual_1947-1989 (ref1987)'!AP12)</f>
        <v>0.80831426823344055</v>
      </c>
      <c r="K10" s="228">
        <f t="shared" si="3"/>
        <v>-0.19168573176655945</v>
      </c>
      <c r="L10" s="228">
        <f>('Anual_1947-1989 (ref1987)'!AL12)</f>
        <v>0.88806972689039831</v>
      </c>
      <c r="M10" s="228">
        <f t="shared" si="4"/>
        <v>-0.11193027310960169</v>
      </c>
      <c r="N10" s="228">
        <f t="shared" si="5"/>
        <v>-1.7356820708224995E-2</v>
      </c>
      <c r="O10" s="228">
        <f t="shared" si="6"/>
        <v>-9.9010842341466614E-4</v>
      </c>
      <c r="P10" s="228">
        <f t="shared" si="7"/>
        <v>-1.8346929131639662E-2</v>
      </c>
      <c r="Q10" s="229">
        <f t="shared" si="8"/>
        <v>-1.8346929131639662E-2</v>
      </c>
      <c r="R10" s="228">
        <f t="shared" si="9"/>
        <v>0.98165307086836029</v>
      </c>
      <c r="S10" s="46">
        <f t="shared" si="10"/>
        <v>102.13959151753382</v>
      </c>
      <c r="U10" s="46">
        <f>'SNA 2008'!S10</f>
        <v>102.07853787505208</v>
      </c>
      <c r="V10" s="146">
        <f t="shared" si="11"/>
        <v>-1.7237221555431503E-2</v>
      </c>
      <c r="W10" s="146">
        <f t="shared" si="12"/>
        <v>1.109707576208159E-3</v>
      </c>
      <c r="X10" s="53">
        <f t="shared" si="13"/>
        <v>1.2314509046937871E-6</v>
      </c>
    </row>
    <row r="11" spans="1:26">
      <c r="A11" s="227"/>
      <c r="B11" s="115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28">
        <f t="shared" si="0"/>
        <v>6.2882690251725132E-2</v>
      </c>
      <c r="F11" s="228">
        <f t="shared" si="1"/>
        <v>9.524735154048003E-3</v>
      </c>
      <c r="G11" s="228">
        <f>('Anual_1947-1989 (ref1987)'!AF13)</f>
        <v>1.2169457514512241</v>
      </c>
      <c r="H11" s="228">
        <f>('Anual_1947-1989 (ref1987)'!AI13)</f>
        <v>0.95705519413405504</v>
      </c>
      <c r="I11" s="228">
        <f t="shared" si="2"/>
        <v>1.2715523189363371</v>
      </c>
      <c r="J11" s="228">
        <f>('Anual_1947-1989 (ref1987)'!AP13)</f>
        <v>1.0081433551284047</v>
      </c>
      <c r="K11" s="228">
        <f t="shared" si="3"/>
        <v>8.1433551284046946E-3</v>
      </c>
      <c r="L11" s="228">
        <f>('Anual_1947-1989 (ref1987)'!AL13)</f>
        <v>0.7832576040155047</v>
      </c>
      <c r="M11" s="228">
        <f t="shared" si="4"/>
        <v>-0.2167423959844953</v>
      </c>
      <c r="N11" s="228">
        <f t="shared" si="5"/>
        <v>6.5113152464252896E-4</v>
      </c>
      <c r="O11" s="228">
        <f t="shared" si="6"/>
        <v>-2.6356768294652265E-3</v>
      </c>
      <c r="P11" s="228">
        <f t="shared" si="7"/>
        <v>-1.9845453048226974E-3</v>
      </c>
      <c r="Q11" s="229">
        <f t="shared" si="8"/>
        <v>-1.9845453048226974E-3</v>
      </c>
      <c r="R11" s="228">
        <f t="shared" si="9"/>
        <v>0.99801545469517727</v>
      </c>
      <c r="S11" s="46">
        <f t="shared" si="10"/>
        <v>101.93689087075118</v>
      </c>
      <c r="U11" s="46">
        <f>'SNA 2008'!S11</f>
        <v>101.87422007857</v>
      </c>
      <c r="V11" s="146">
        <f t="shared" si="11"/>
        <v>-2.0015744811330283E-3</v>
      </c>
      <c r="W11" s="146">
        <f t="shared" si="12"/>
        <v>-1.7029176310330921E-5</v>
      </c>
      <c r="X11" s="53">
        <f t="shared" si="13"/>
        <v>2.8999284580833584E-10</v>
      </c>
    </row>
    <row r="12" spans="1:26">
      <c r="A12" s="227"/>
      <c r="B12" s="115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28">
        <f t="shared" si="0"/>
        <v>5.8646917534027218E-2</v>
      </c>
      <c r="F12" s="228">
        <f t="shared" si="1"/>
        <v>-5.8446757405924699E-3</v>
      </c>
      <c r="G12" s="228">
        <f>('Anual_1947-1989 (ref1987)'!AF14)</f>
        <v>1.125095731677515</v>
      </c>
      <c r="H12" s="228">
        <f>('Anual_1947-1989 (ref1987)'!AI14)</f>
        <v>1.0490727109570179</v>
      </c>
      <c r="I12" s="228">
        <f t="shared" si="2"/>
        <v>1.0724668747232449</v>
      </c>
      <c r="J12" s="228">
        <f>('Anual_1947-1989 (ref1987)'!AP14)</f>
        <v>0.98425569901594823</v>
      </c>
      <c r="K12" s="228">
        <f t="shared" si="3"/>
        <v>-1.5744300984051773E-2</v>
      </c>
      <c r="L12" s="228">
        <f>('Anual_1947-1989 (ref1987)'!AL14)</f>
        <v>0.93985778678071807</v>
      </c>
      <c r="M12" s="228">
        <f t="shared" si="4"/>
        <v>-6.0142213219281926E-2</v>
      </c>
      <c r="N12" s="228">
        <f t="shared" si="5"/>
        <v>-9.902673523664847E-4</v>
      </c>
      <c r="O12" s="228">
        <f t="shared" si="6"/>
        <v>3.740052373160679E-4</v>
      </c>
      <c r="P12" s="228">
        <f t="shared" si="7"/>
        <v>-6.162621150504168E-4</v>
      </c>
      <c r="Q12" s="229">
        <f t="shared" si="8"/>
        <v>-6.162621150504168E-4</v>
      </c>
      <c r="R12" s="228">
        <f t="shared" si="9"/>
        <v>0.99938373788494961</v>
      </c>
      <c r="S12" s="46">
        <f t="shared" si="10"/>
        <v>101.87407102678152</v>
      </c>
      <c r="U12" s="46">
        <f>'SNA 2008'!S12</f>
        <v>101.81134538607881</v>
      </c>
      <c r="V12" s="146">
        <f t="shared" si="11"/>
        <v>-6.1717962054286257E-4</v>
      </c>
      <c r="W12" s="146">
        <f t="shared" si="12"/>
        <v>-9.1750549244577154E-7</v>
      </c>
      <c r="X12" s="53">
        <f t="shared" si="13"/>
        <v>8.4181632866815771E-13</v>
      </c>
    </row>
    <row r="13" spans="1:26">
      <c r="A13" s="227"/>
      <c r="B13" s="115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28">
        <f t="shared" si="0"/>
        <v>5.9067524115755624E-2</v>
      </c>
      <c r="F13" s="228">
        <f t="shared" si="1"/>
        <v>-3.6655948553054665E-3</v>
      </c>
      <c r="G13" s="228">
        <f>('Anual_1947-1989 (ref1987)'!AF15)</f>
        <v>1.1815709580817719</v>
      </c>
      <c r="H13" s="228">
        <f>('Anual_1947-1989 (ref1987)'!AI15)</f>
        <v>1.6236907522015134</v>
      </c>
      <c r="I13" s="228">
        <f t="shared" si="2"/>
        <v>0.72770689645162756</v>
      </c>
      <c r="J13" s="228">
        <f>('Anual_1947-1989 (ref1987)'!AP15)</f>
        <v>0.96465162275918792</v>
      </c>
      <c r="K13" s="228">
        <f t="shared" si="3"/>
        <v>-3.5348377240812079E-2</v>
      </c>
      <c r="L13" s="228">
        <f>('Anual_1947-1989 (ref1987)'!AL15)</f>
        <v>1.3991306149067362</v>
      </c>
      <c r="M13" s="228">
        <f t="shared" si="4"/>
        <v>0.39913061490673618</v>
      </c>
      <c r="N13" s="228">
        <f t="shared" si="5"/>
        <v>-1.5194091561380654E-3</v>
      </c>
      <c r="O13" s="228">
        <f t="shared" si="6"/>
        <v>-1.045685880223959E-3</v>
      </c>
      <c r="P13" s="228">
        <f t="shared" si="7"/>
        <v>-2.5650950363620244E-3</v>
      </c>
      <c r="Q13" s="229">
        <f t="shared" si="8"/>
        <v>-2.5650950363620244E-3</v>
      </c>
      <c r="R13" s="228">
        <f t="shared" si="9"/>
        <v>0.99743490496363796</v>
      </c>
      <c r="S13" s="46">
        <f t="shared" si="10"/>
        <v>101.61275435285673</v>
      </c>
      <c r="U13" s="46">
        <f>'SNA 2008'!S13</f>
        <v>101.56303424633548</v>
      </c>
      <c r="V13" s="146">
        <f t="shared" si="11"/>
        <v>-2.4389338811083849E-3</v>
      </c>
      <c r="W13" s="146">
        <f t="shared" si="12"/>
        <v>1.2616115525363944E-4</v>
      </c>
      <c r="X13" s="53">
        <f t="shared" si="13"/>
        <v>1.5916637094932915E-8</v>
      </c>
    </row>
    <row r="14" spans="1:26">
      <c r="A14" s="227"/>
      <c r="B14" s="115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28">
        <f t="shared" si="0"/>
        <v>6.2661665804449054E-2</v>
      </c>
      <c r="F14" s="228">
        <f t="shared" si="1"/>
        <v>-6.3372995344024852E-3</v>
      </c>
      <c r="G14" s="228">
        <f>('Anual_1947-1989 (ref1987)'!AF16)</f>
        <v>1.5205754991158069</v>
      </c>
      <c r="H14" s="228">
        <f>('Anual_1947-1989 (ref1987)'!AI16)</f>
        <v>1.0441270869517851</v>
      </c>
      <c r="I14" s="228">
        <f t="shared" si="2"/>
        <v>1.4563126635809831</v>
      </c>
      <c r="J14" s="228">
        <f>('Anual_1947-1989 (ref1987)'!AP16)</f>
        <v>0.96513865612524019</v>
      </c>
      <c r="K14" s="228">
        <f t="shared" si="3"/>
        <v>-3.4861343874759809E-2</v>
      </c>
      <c r="L14" s="228">
        <f>('Anual_1947-1989 (ref1987)'!AL16)</f>
        <v>0.69895709668799433</v>
      </c>
      <c r="M14" s="228">
        <f t="shared" si="4"/>
        <v>-0.30104290331200567</v>
      </c>
      <c r="N14" s="228">
        <f t="shared" si="5"/>
        <v>-3.1812711485438355E-3</v>
      </c>
      <c r="O14" s="228">
        <f t="shared" si="6"/>
        <v>2.7294937844317552E-3</v>
      </c>
      <c r="P14" s="228">
        <f t="shared" si="7"/>
        <v>-4.5177736411208032E-4</v>
      </c>
      <c r="Q14" s="229">
        <f t="shared" si="8"/>
        <v>-4.5177736411208032E-4</v>
      </c>
      <c r="R14" s="228">
        <f t="shared" si="9"/>
        <v>0.99954822263588794</v>
      </c>
      <c r="S14" s="46">
        <f t="shared" si="10"/>
        <v>101.56684801053503</v>
      </c>
      <c r="U14" s="46">
        <f>'SNA 2008'!S14</f>
        <v>101.52216858322294</v>
      </c>
      <c r="V14" s="146">
        <f t="shared" si="11"/>
        <v>-4.0236748946886891E-4</v>
      </c>
      <c r="W14" s="146">
        <f t="shared" si="12"/>
        <v>4.9409874643211414E-5</v>
      </c>
      <c r="X14" s="53">
        <f t="shared" si="13"/>
        <v>2.4413357122578663E-9</v>
      </c>
    </row>
    <row r="15" spans="1:26">
      <c r="A15" s="227"/>
      <c r="B15" s="115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28">
        <f t="shared" si="0"/>
        <v>5.8584176459498524E-2</v>
      </c>
      <c r="F15" s="228">
        <f t="shared" si="1"/>
        <v>-1.0777351850688115E-2</v>
      </c>
      <c r="G15" s="228">
        <f>('Anual_1947-1989 (ref1987)'!AF17)</f>
        <v>1.238076941465325</v>
      </c>
      <c r="H15" s="228">
        <f>('Anual_1947-1989 (ref1987)'!AI17)</f>
        <v>1.2525081758754761</v>
      </c>
      <c r="I15" s="228">
        <f t="shared" si="2"/>
        <v>0.98847813156982867</v>
      </c>
      <c r="J15" s="228">
        <f>('Anual_1947-1989 (ref1987)'!AP17)</f>
        <v>0.93959608566921515</v>
      </c>
      <c r="K15" s="228">
        <f t="shared" si="3"/>
        <v>-6.0403914330784847E-2</v>
      </c>
      <c r="L15" s="228">
        <f>('Anual_1947-1989 (ref1987)'!AL17)</f>
        <v>1.0436679210119062</v>
      </c>
      <c r="M15" s="228">
        <f t="shared" si="4"/>
        <v>4.3667921011906197E-2</v>
      </c>
      <c r="N15" s="228">
        <f t="shared" si="5"/>
        <v>-3.4979409837644082E-3</v>
      </c>
      <c r="O15" s="228">
        <f t="shared" si="6"/>
        <v>-4.5093323255261837E-4</v>
      </c>
      <c r="P15" s="228">
        <f t="shared" si="7"/>
        <v>-3.9488742163170266E-3</v>
      </c>
      <c r="Q15" s="229">
        <f t="shared" si="8"/>
        <v>-3.9488742163170266E-3</v>
      </c>
      <c r="R15" s="228">
        <f t="shared" si="9"/>
        <v>0.99605112578368293</v>
      </c>
      <c r="S15" s="46">
        <f t="shared" si="10"/>
        <v>101.16577330319363</v>
      </c>
      <c r="U15" s="46">
        <f>'SNA 2008'!S15</f>
        <v>101.11657907963243</v>
      </c>
      <c r="V15" s="146">
        <f t="shared" si="11"/>
        <v>-3.995083135542199E-3</v>
      </c>
      <c r="W15" s="146">
        <f t="shared" si="12"/>
        <v>-4.6208919225172382E-5</v>
      </c>
      <c r="X15" s="53">
        <f t="shared" si="13"/>
        <v>2.1352642159585057E-9</v>
      </c>
    </row>
    <row r="16" spans="1:26">
      <c r="A16" s="227"/>
      <c r="B16" s="115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28">
        <f t="shared" si="0"/>
        <v>5.9931654057771663E-2</v>
      </c>
      <c r="F16" s="228">
        <f t="shared" si="1"/>
        <v>-3.9761004126547539E-3</v>
      </c>
      <c r="G16" s="228">
        <f>('Anual_1947-1989 (ref1987)'!AF18)</f>
        <v>1.431519844050585</v>
      </c>
      <c r="H16" s="228">
        <f>('Anual_1947-1989 (ref1987)'!AI18)</f>
        <v>1.5051006513736263</v>
      </c>
      <c r="I16" s="228">
        <f t="shared" si="2"/>
        <v>0.95111236763077078</v>
      </c>
      <c r="J16" s="228">
        <f>('Anual_1947-1989 (ref1987)'!AP18)</f>
        <v>0.99665341220833414</v>
      </c>
      <c r="K16" s="228">
        <f t="shared" si="3"/>
        <v>-3.346587791665856E-3</v>
      </c>
      <c r="L16" s="228">
        <f>('Anual_1947-1989 (ref1987)'!AL18)</f>
        <v>1.0531642102465828</v>
      </c>
      <c r="M16" s="228">
        <f t="shared" si="4"/>
        <v>5.3164210246582799E-2</v>
      </c>
      <c r="N16" s="228">
        <f t="shared" si="5"/>
        <v>-1.9076131844279458E-4</v>
      </c>
      <c r="O16" s="228">
        <f t="shared" si="6"/>
        <v>-2.0071536446382755E-4</v>
      </c>
      <c r="P16" s="228">
        <f t="shared" si="7"/>
        <v>-3.9147668290662212E-4</v>
      </c>
      <c r="Q16" s="229">
        <f t="shared" si="8"/>
        <v>-3.9147668290662212E-4</v>
      </c>
      <c r="R16" s="228">
        <f t="shared" si="9"/>
        <v>0.99960852331709338</v>
      </c>
      <c r="S16" s="46">
        <f t="shared" si="10"/>
        <v>101.12616926183722</v>
      </c>
      <c r="U16" s="46">
        <f>'SNA 2008'!S16</f>
        <v>101.07935469616727</v>
      </c>
      <c r="V16" s="146">
        <f t="shared" si="11"/>
        <v>-3.681333348495297E-4</v>
      </c>
      <c r="W16" s="146">
        <f t="shared" si="12"/>
        <v>2.3343348057092421E-5</v>
      </c>
      <c r="X16" s="53">
        <f t="shared" si="13"/>
        <v>5.4491189851456055E-10</v>
      </c>
    </row>
    <row r="17" spans="1:24">
      <c r="A17" s="227"/>
      <c r="B17" s="115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28">
        <f t="shared" si="0"/>
        <v>7.3421271570811297E-2</v>
      </c>
      <c r="F17" s="228">
        <f t="shared" si="1"/>
        <v>-1.3620139019349997E-2</v>
      </c>
      <c r="G17" s="228">
        <f>('Anual_1947-1989 (ref1987)'!AF19)</f>
        <v>1.551521070039223</v>
      </c>
      <c r="H17" s="228">
        <f>('Anual_1947-1989 (ref1987)'!AI19)</f>
        <v>1.3271953776813186</v>
      </c>
      <c r="I17" s="228">
        <f t="shared" si="2"/>
        <v>1.1690223580719619</v>
      </c>
      <c r="J17" s="228">
        <f>('Anual_1947-1989 (ref1987)'!AP19)</f>
        <v>0.93503527500935923</v>
      </c>
      <c r="K17" s="228">
        <f t="shared" si="3"/>
        <v>-6.4964724990640765E-2</v>
      </c>
      <c r="L17" s="228">
        <f>('Anual_1947-1989 (ref1987)'!AL19)</f>
        <v>0.8846330996903633</v>
      </c>
      <c r="M17" s="228">
        <f t="shared" si="4"/>
        <v>-0.1153669003096367</v>
      </c>
      <c r="N17" s="228">
        <f t="shared" si="5"/>
        <v>-5.5759943284439889E-3</v>
      </c>
      <c r="O17" s="228">
        <f t="shared" si="6"/>
        <v>1.7762315484224256E-3</v>
      </c>
      <c r="P17" s="228">
        <f t="shared" si="7"/>
        <v>-3.7997627800215633E-3</v>
      </c>
      <c r="Q17" s="229">
        <f t="shared" si="8"/>
        <v>-3.7997627800215633E-3</v>
      </c>
      <c r="R17" s="228">
        <f t="shared" si="9"/>
        <v>0.99620023721997841</v>
      </c>
      <c r="S17" s="46">
        <f t="shared" si="10"/>
        <v>100.74191380778993</v>
      </c>
      <c r="U17" s="46">
        <f>'SNA 2008'!S17</f>
        <v>100.70826365136934</v>
      </c>
      <c r="V17" s="146">
        <f t="shared" si="11"/>
        <v>-3.6712842688142455E-3</v>
      </c>
      <c r="W17" s="146">
        <f t="shared" si="12"/>
        <v>1.2847851120731781E-4</v>
      </c>
      <c r="X17" s="53">
        <f t="shared" si="13"/>
        <v>1.6506727842048889E-8</v>
      </c>
    </row>
    <row r="18" spans="1:24">
      <c r="A18" s="227"/>
      <c r="B18" s="115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28">
        <f t="shared" si="0"/>
        <v>8.8331165238714704E-2</v>
      </c>
      <c r="F18" s="228">
        <f t="shared" si="1"/>
        <v>-3.7679989234288835E-3</v>
      </c>
      <c r="G18" s="228">
        <f>('Anual_1947-1989 (ref1987)'!AF20)</f>
        <v>1.805919400977946</v>
      </c>
      <c r="H18" s="228">
        <f>('Anual_1947-1989 (ref1987)'!AI20)</f>
        <v>1.508054744423847</v>
      </c>
      <c r="I18" s="228">
        <f t="shared" si="2"/>
        <v>1.1975158114488067</v>
      </c>
      <c r="J18" s="228">
        <f>('Anual_1947-1989 (ref1987)'!AP20)</f>
        <v>0.98950649358426146</v>
      </c>
      <c r="K18" s="228">
        <f t="shared" si="3"/>
        <v>-1.049350641573854E-2</v>
      </c>
      <c r="L18" s="228">
        <f>('Anual_1947-1989 (ref1987)'!AL20)</f>
        <v>0.83947819365705911</v>
      </c>
      <c r="M18" s="228">
        <f t="shared" si="4"/>
        <v>-0.16052180634294089</v>
      </c>
      <c r="N18" s="228">
        <f t="shared" si="5"/>
        <v>-1.1099817755372786E-3</v>
      </c>
      <c r="O18" s="228">
        <f t="shared" si="6"/>
        <v>7.2050232877657176E-4</v>
      </c>
      <c r="P18" s="228">
        <f t="shared" si="7"/>
        <v>-3.8947944676070686E-4</v>
      </c>
      <c r="Q18" s="229">
        <f t="shared" si="8"/>
        <v>-3.8947944676070686E-4</v>
      </c>
      <c r="R18" s="228">
        <f t="shared" si="9"/>
        <v>0.99961052055323929</v>
      </c>
      <c r="S18" s="46">
        <f t="shared" si="10"/>
        <v>100.70267690293446</v>
      </c>
      <c r="U18" s="46">
        <f>'SNA 2008'!S18</f>
        <v>100.66951835852016</v>
      </c>
      <c r="V18" s="146">
        <f t="shared" si="11"/>
        <v>-3.8472803963041091E-4</v>
      </c>
      <c r="W18" s="146">
        <f t="shared" si="12"/>
        <v>4.7514071302959433E-6</v>
      </c>
      <c r="X18" s="53">
        <f t="shared" si="13"/>
        <v>2.257586971782713E-11</v>
      </c>
    </row>
    <row r="19" spans="1:24">
      <c r="A19" s="227"/>
      <c r="B19" s="115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28">
        <f t="shared" si="0"/>
        <v>6.0691778313547176E-2</v>
      </c>
      <c r="F19" s="228">
        <f t="shared" si="1"/>
        <v>9.0144047364726712E-3</v>
      </c>
      <c r="G19" s="228">
        <f>('Anual_1947-1989 (ref1987)'!AF21)</f>
        <v>1.8658537068973879</v>
      </c>
      <c r="H19" s="228">
        <f>('Anual_1947-1989 (ref1987)'!AI21)</f>
        <v>2.5788465400686782</v>
      </c>
      <c r="I19" s="228">
        <f t="shared" si="2"/>
        <v>0.72352258186239249</v>
      </c>
      <c r="J19" s="228">
        <f>('Anual_1947-1989 (ref1987)'!AP21)</f>
        <v>1.2264569350783991</v>
      </c>
      <c r="K19" s="228">
        <f t="shared" si="3"/>
        <v>0.22645693507839915</v>
      </c>
      <c r="L19" s="228">
        <f>('Anual_1947-1989 (ref1987)'!AL21)</f>
        <v>1.2480206114510739</v>
      </c>
      <c r="M19" s="228">
        <f t="shared" si="4"/>
        <v>0.2480206114510739</v>
      </c>
      <c r="N19" s="228">
        <f t="shared" si="5"/>
        <v>9.9441479791121251E-3</v>
      </c>
      <c r="O19" s="228">
        <f t="shared" si="6"/>
        <v>1.7914433095843599E-3</v>
      </c>
      <c r="P19" s="228">
        <f t="shared" si="7"/>
        <v>1.1735591288696485E-2</v>
      </c>
      <c r="Q19" s="229">
        <f t="shared" si="8"/>
        <v>1.1735591288696485E-2</v>
      </c>
      <c r="R19" s="228">
        <f t="shared" si="9"/>
        <v>1.0117355912886965</v>
      </c>
      <c r="S19" s="46">
        <f t="shared" si="10"/>
        <v>101.88448236074495</v>
      </c>
      <c r="U19" s="46">
        <f>'SNA 2008'!S19</f>
        <v>101.86575209008204</v>
      </c>
      <c r="V19" s="146">
        <f t="shared" si="11"/>
        <v>1.1882779922534725E-2</v>
      </c>
      <c r="W19" s="146">
        <f t="shared" si="12"/>
        <v>1.4718863383824006E-4</v>
      </c>
      <c r="X19" s="53">
        <f t="shared" si="13"/>
        <v>2.1664493931167505E-8</v>
      </c>
    </row>
    <row r="20" spans="1:24">
      <c r="A20" s="227"/>
      <c r="B20" s="115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28">
        <f t="shared" si="0"/>
        <v>6.5055552951104031E-2</v>
      </c>
      <c r="F20" s="228">
        <f t="shared" si="1"/>
        <v>2.2052411982560589E-2</v>
      </c>
      <c r="G20" s="228">
        <f>('Anual_1947-1989 (ref1987)'!AF22)</f>
        <v>1.453839775081657</v>
      </c>
      <c r="H20" s="228">
        <f>('Anual_1947-1989 (ref1987)'!AI22)</f>
        <v>1.5719860603146842</v>
      </c>
      <c r="I20" s="228">
        <f t="shared" si="2"/>
        <v>0.92484266354793476</v>
      </c>
      <c r="J20" s="228">
        <f>('Anual_1947-1989 (ref1987)'!AP22)</f>
        <v>1.0105776775259325</v>
      </c>
      <c r="K20" s="228">
        <f t="shared" si="3"/>
        <v>1.0577677525932527E-2</v>
      </c>
      <c r="L20" s="228">
        <f>('Anual_1947-1989 (ref1987)'!AL22)</f>
        <v>1.0755913321395292</v>
      </c>
      <c r="M20" s="228">
        <f t="shared" si="4"/>
        <v>7.5591332139529177E-2</v>
      </c>
      <c r="N20" s="228">
        <f t="shared" si="5"/>
        <v>6.3641814187822459E-4</v>
      </c>
      <c r="O20" s="228">
        <f t="shared" si="6"/>
        <v>1.5498183639464527E-3</v>
      </c>
      <c r="P20" s="228">
        <f t="shared" si="7"/>
        <v>2.1862365058246775E-3</v>
      </c>
      <c r="Q20" s="229">
        <f t="shared" si="8"/>
        <v>2.1862365058246775E-3</v>
      </c>
      <c r="R20" s="228">
        <f t="shared" si="9"/>
        <v>1.0021862365058247</v>
      </c>
      <c r="S20" s="46">
        <f t="shared" si="10"/>
        <v>102.10722593545907</v>
      </c>
      <c r="U20" s="46">
        <f>'SNA 2008'!S20</f>
        <v>102.10917811591185</v>
      </c>
      <c r="V20" s="146">
        <f t="shared" si="11"/>
        <v>2.3896748498408726E-3</v>
      </c>
      <c r="W20" s="146">
        <f t="shared" si="12"/>
        <v>2.034383440161951E-4</v>
      </c>
      <c r="X20" s="53">
        <f t="shared" si="13"/>
        <v>4.1387159816051744E-8</v>
      </c>
    </row>
    <row r="21" spans="1:24">
      <c r="A21" s="227"/>
      <c r="B21" s="115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28">
        <f t="shared" si="0"/>
        <v>6.1316472630556305E-2</v>
      </c>
      <c r="F21" s="228">
        <f t="shared" si="1"/>
        <v>7.1477488095048475E-3</v>
      </c>
      <c r="G21" s="228">
        <f>('Anual_1947-1989 (ref1987)'!AF23)</f>
        <v>1.4119129008915059</v>
      </c>
      <c r="H21" s="228">
        <f>('Anual_1947-1989 (ref1987)'!AI23)</f>
        <v>1.1241279949371206</v>
      </c>
      <c r="I21" s="228">
        <f t="shared" si="2"/>
        <v>1.2560072405015434</v>
      </c>
      <c r="J21" s="228">
        <f>('Anual_1947-1989 (ref1987)'!AP23)</f>
        <v>0.9196261378676015</v>
      </c>
      <c r="K21" s="228">
        <f t="shared" si="3"/>
        <v>-8.0373862132398499E-2</v>
      </c>
      <c r="L21" s="228">
        <f>('Anual_1947-1989 (ref1987)'!AL23)</f>
        <v>0.830237228920505</v>
      </c>
      <c r="M21" s="228">
        <f t="shared" si="4"/>
        <v>-0.169762771079495</v>
      </c>
      <c r="N21" s="228">
        <f t="shared" si="5"/>
        <v>-6.1899072803143313E-3</v>
      </c>
      <c r="O21" s="228">
        <f t="shared" si="6"/>
        <v>-1.4615360557360517E-3</v>
      </c>
      <c r="P21" s="228">
        <f t="shared" si="7"/>
        <v>-7.6514433360503828E-3</v>
      </c>
      <c r="Q21" s="229">
        <f t="shared" si="8"/>
        <v>-7.6514433360503828E-3</v>
      </c>
      <c r="R21" s="228">
        <f t="shared" si="9"/>
        <v>0.99234855666394961</v>
      </c>
      <c r="S21" s="46">
        <f t="shared" si="10"/>
        <v>101.32595828201261</v>
      </c>
      <c r="U21" s="46">
        <f>'SNA 2008'!S21</f>
        <v>101.34515437415588</v>
      </c>
      <c r="V21" s="146">
        <f t="shared" si="11"/>
        <v>-7.4824198554283017E-3</v>
      </c>
      <c r="W21" s="146">
        <f t="shared" si="12"/>
        <v>1.6902348062208111E-4</v>
      </c>
      <c r="X21" s="53">
        <f t="shared" si="13"/>
        <v>2.8568937001603029E-8</v>
      </c>
    </row>
    <row r="22" spans="1:24">
      <c r="A22" s="227"/>
      <c r="B22" s="115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28">
        <f t="shared" si="0"/>
        <v>5.7506976069966062E-2</v>
      </c>
      <c r="F22" s="228">
        <f t="shared" si="1"/>
        <v>-5.5083773238467221E-4</v>
      </c>
      <c r="G22" s="228">
        <f>('Anual_1947-1989 (ref1987)'!AF24)</f>
        <v>1.244776153744384</v>
      </c>
      <c r="H22" s="228">
        <f>('Anual_1947-1989 (ref1987)'!AI24)</f>
        <v>1.199528233129121</v>
      </c>
      <c r="I22" s="228">
        <f t="shared" si="2"/>
        <v>1.0377214302803262</v>
      </c>
      <c r="J22" s="228">
        <f>('Anual_1947-1989 (ref1987)'!AP24)</f>
        <v>0.97660948072943365</v>
      </c>
      <c r="K22" s="228">
        <f t="shared" si="3"/>
        <v>-2.3390519270566346E-2</v>
      </c>
      <c r="L22" s="228">
        <f>('Anual_1947-1989 (ref1987)'!AL24)</f>
        <v>0.97512153216986075</v>
      </c>
      <c r="M22" s="228">
        <f t="shared" si="4"/>
        <v>-2.487846783013925E-2</v>
      </c>
      <c r="N22" s="228">
        <f t="shared" si="5"/>
        <v>-1.3958578080177969E-3</v>
      </c>
      <c r="O22" s="228">
        <f t="shared" si="6"/>
        <v>1.4053631627090109E-5</v>
      </c>
      <c r="P22" s="228">
        <f t="shared" si="7"/>
        <v>-1.3818041763907069E-3</v>
      </c>
      <c r="Q22" s="229">
        <f t="shared" si="8"/>
        <v>-1.3818041763907069E-3</v>
      </c>
      <c r="R22" s="228">
        <f t="shared" si="9"/>
        <v>0.99861819582360933</v>
      </c>
      <c r="S22" s="46">
        <f t="shared" si="10"/>
        <v>101.18594564968174</v>
      </c>
      <c r="U22" s="46">
        <f>'SNA 2008'!S22</f>
        <v>101.20281151908286</v>
      </c>
      <c r="V22" s="146">
        <f t="shared" si="11"/>
        <v>-1.4045353816080075E-3</v>
      </c>
      <c r="W22" s="146">
        <f t="shared" si="12"/>
        <v>-2.2731205217300628E-5</v>
      </c>
      <c r="X22" s="53">
        <f t="shared" si="13"/>
        <v>5.1670769063103532E-10</v>
      </c>
    </row>
    <row r="23" spans="1:24">
      <c r="A23" s="227"/>
      <c r="B23" s="115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28">
        <f t="shared" si="0"/>
        <v>6.3412664646482181E-2</v>
      </c>
      <c r="F23" s="228">
        <f t="shared" si="1"/>
        <v>-7.5696138784937181E-3</v>
      </c>
      <c r="G23" s="228">
        <f>('Anual_1947-1989 (ref1987)'!AF25)</f>
        <v>1.240607928074136</v>
      </c>
      <c r="H23" s="228">
        <f>('Anual_1947-1989 (ref1987)'!AI25)</f>
        <v>1.2622507070437996</v>
      </c>
      <c r="I23" s="228">
        <f t="shared" si="2"/>
        <v>0.98285381909561287</v>
      </c>
      <c r="J23" s="228">
        <f>('Anual_1947-1989 (ref1987)'!AP25)</f>
        <v>0.95102667349519954</v>
      </c>
      <c r="K23" s="228">
        <f t="shared" si="3"/>
        <v>-4.8973326504800463E-2</v>
      </c>
      <c r="L23" s="228">
        <f>('Anual_1947-1989 (ref1987)'!AL25)</f>
        <v>1.0433132467113355</v>
      </c>
      <c r="M23" s="228">
        <f t="shared" si="4"/>
        <v>4.3313246711335518E-2</v>
      </c>
      <c r="N23" s="228">
        <f t="shared" si="5"/>
        <v>-3.0522811660001082E-3</v>
      </c>
      <c r="O23" s="228">
        <f t="shared" si="6"/>
        <v>-3.1425322592444903E-4</v>
      </c>
      <c r="P23" s="228">
        <f t="shared" si="7"/>
        <v>-3.3665343919245571E-3</v>
      </c>
      <c r="Q23" s="229">
        <f t="shared" si="8"/>
        <v>-3.3665343919245571E-3</v>
      </c>
      <c r="R23" s="228">
        <f t="shared" si="9"/>
        <v>0.99663346560807542</v>
      </c>
      <c r="S23" s="46">
        <f t="shared" si="10"/>
        <v>100.84529968367268</v>
      </c>
      <c r="U23" s="46">
        <f>'SNA 2008'!S23</f>
        <v>100.85507875451798</v>
      </c>
      <c r="V23" s="146">
        <f t="shared" si="11"/>
        <v>-3.4359990532408791E-3</v>
      </c>
      <c r="W23" s="146">
        <f t="shared" si="12"/>
        <v>-6.9464661316322E-5</v>
      </c>
      <c r="X23" s="53">
        <f t="shared" si="13"/>
        <v>4.8253391717913221E-9</v>
      </c>
    </row>
    <row r="24" spans="1:24">
      <c r="A24" s="227"/>
      <c r="B24" s="115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28">
        <f t="shared" si="0"/>
        <v>6.711723910171731E-2</v>
      </c>
      <c r="F24" s="228">
        <f t="shared" si="1"/>
        <v>-1.1426684280052557E-4</v>
      </c>
      <c r="G24" s="228">
        <f>('Anual_1947-1989 (ref1987)'!AF26)</f>
        <v>1.241623685179964</v>
      </c>
      <c r="H24" s="228">
        <f>('Anual_1947-1989 (ref1987)'!AI26)</f>
        <v>1.2954864992768444</v>
      </c>
      <c r="I24" s="228">
        <f t="shared" si="2"/>
        <v>0.95842271291368353</v>
      </c>
      <c r="J24" s="228">
        <f>('Anual_1947-1989 (ref1987)'!AP26)</f>
        <v>1.0470284180288756</v>
      </c>
      <c r="K24" s="228">
        <f t="shared" si="3"/>
        <v>4.7028418028875585E-2</v>
      </c>
      <c r="L24" s="228">
        <f>('Anual_1947-1989 (ref1987)'!AL26)</f>
        <v>1.019679453049259</v>
      </c>
      <c r="M24" s="228">
        <f t="shared" si="4"/>
        <v>1.9679453049258999E-2</v>
      </c>
      <c r="N24" s="228">
        <f t="shared" si="5"/>
        <v>3.025182297638887E-3</v>
      </c>
      <c r="O24" s="228">
        <f t="shared" si="6"/>
        <v>-2.2053096796796693E-6</v>
      </c>
      <c r="P24" s="228">
        <f t="shared" si="7"/>
        <v>3.0229769879592072E-3</v>
      </c>
      <c r="Q24" s="229">
        <f t="shared" si="8"/>
        <v>3.0229769879592072E-3</v>
      </c>
      <c r="R24" s="228">
        <f t="shared" si="9"/>
        <v>1.0030229769879593</v>
      </c>
      <c r="S24" s="46">
        <f t="shared" si="10"/>
        <v>101.15015270396027</v>
      </c>
      <c r="U24" s="46">
        <f>'SNA 2008'!S24</f>
        <v>101.1498706190612</v>
      </c>
      <c r="V24" s="146">
        <f t="shared" si="11"/>
        <v>2.9229253319087434E-3</v>
      </c>
      <c r="W24" s="146">
        <f t="shared" si="12"/>
        <v>-1.0005165605046383E-4</v>
      </c>
      <c r="X24" s="53">
        <f t="shared" si="13"/>
        <v>1.0010333878440315E-8</v>
      </c>
    </row>
    <row r="25" spans="1:24">
      <c r="A25" s="227"/>
      <c r="B25" s="115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28">
        <f t="shared" si="0"/>
        <v>7.2397797410426831E-2</v>
      </c>
      <c r="F25" s="228">
        <f t="shared" si="1"/>
        <v>-4.1993604412075836E-3</v>
      </c>
      <c r="G25" s="228">
        <f>('Anual_1947-1989 (ref1987)'!AF27)</f>
        <v>1.209528146624163</v>
      </c>
      <c r="H25" s="228">
        <f>('Anual_1947-1989 (ref1987)'!AI27)</f>
        <v>1.2958957261331123</v>
      </c>
      <c r="I25" s="228">
        <f t="shared" si="2"/>
        <v>0.93335298684357426</v>
      </c>
      <c r="J25" s="228">
        <f>('Anual_1947-1989 (ref1987)'!AP27)</f>
        <v>1.0994430924831666</v>
      </c>
      <c r="K25" s="228">
        <f t="shared" si="3"/>
        <v>9.9443092483166629E-2</v>
      </c>
      <c r="L25" s="228">
        <f>('Anual_1947-1989 (ref1987)'!AL27)</f>
        <v>1.0218042409297146</v>
      </c>
      <c r="M25" s="228">
        <f t="shared" si="4"/>
        <v>2.1804240929714558E-2</v>
      </c>
      <c r="N25" s="228">
        <f t="shared" si="5"/>
        <v>6.7196383005762705E-3</v>
      </c>
      <c r="O25" s="228">
        <f t="shared" si="6"/>
        <v>-8.9609989020490724E-5</v>
      </c>
      <c r="P25" s="228">
        <f t="shared" si="7"/>
        <v>6.6300283115557799E-3</v>
      </c>
      <c r="Q25" s="229">
        <f t="shared" si="8"/>
        <v>6.6300283115557799E-3</v>
      </c>
      <c r="R25" s="228">
        <f t="shared" si="9"/>
        <v>1.0066300283115557</v>
      </c>
      <c r="S25" s="46">
        <f t="shared" si="10"/>
        <v>101.8207810801057</v>
      </c>
      <c r="U25" s="46">
        <f>'SNA 2008'!S25</f>
        <v>101.79489954176124</v>
      </c>
      <c r="V25" s="146">
        <f t="shared" si="11"/>
        <v>6.3769624098608535E-3</v>
      </c>
      <c r="W25" s="146">
        <f t="shared" si="12"/>
        <v>-2.5306590169492642E-4</v>
      </c>
      <c r="X25" s="53">
        <f t="shared" si="13"/>
        <v>6.404235060066616E-8</v>
      </c>
    </row>
    <row r="26" spans="1:24">
      <c r="A26" s="227"/>
      <c r="B26" s="115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28">
        <f t="shared" si="0"/>
        <v>7.325506993952155E-2</v>
      </c>
      <c r="F26" s="228">
        <f t="shared" si="1"/>
        <v>-1.7363791912837476E-2</v>
      </c>
      <c r="G26" s="228">
        <f>('Anual_1947-1989 (ref1987)'!AF28)</f>
        <v>1.181085371298179</v>
      </c>
      <c r="H26" s="228">
        <f>('Anual_1947-1989 (ref1987)'!AI28)</f>
        <v>1.1521656449001481</v>
      </c>
      <c r="I26" s="228">
        <f t="shared" si="2"/>
        <v>1.0251003200156497</v>
      </c>
      <c r="J26" s="228">
        <f>('Anual_1947-1989 (ref1987)'!AP28)</f>
        <v>0.94241113134991128</v>
      </c>
      <c r="K26" s="228">
        <f t="shared" si="3"/>
        <v>-5.758886865008872E-2</v>
      </c>
      <c r="L26" s="228">
        <f>('Anual_1947-1989 (ref1987)'!AL28)</f>
        <v>1.0048782061313162</v>
      </c>
      <c r="M26" s="228">
        <f t="shared" si="4"/>
        <v>4.8782061313161762E-3</v>
      </c>
      <c r="N26" s="228">
        <f t="shared" si="5"/>
        <v>-4.3245667334202769E-3</v>
      </c>
      <c r="O26" s="228">
        <f t="shared" si="6"/>
        <v>-8.4292957748785104E-5</v>
      </c>
      <c r="P26" s="228">
        <f t="shared" si="7"/>
        <v>-4.4088596911690623E-3</v>
      </c>
      <c r="Q26" s="229">
        <f t="shared" si="8"/>
        <v>-4.4088596911690623E-3</v>
      </c>
      <c r="R26" s="228">
        <f t="shared" si="9"/>
        <v>0.99559114030883089</v>
      </c>
      <c r="S26" s="46">
        <f t="shared" si="10"/>
        <v>101.37186754267827</v>
      </c>
      <c r="U26" s="46">
        <f>'SNA 2008'!S26</f>
        <v>101.34203321419375</v>
      </c>
      <c r="V26" s="146">
        <f t="shared" si="11"/>
        <v>-4.4488115770643377E-3</v>
      </c>
      <c r="W26" s="146">
        <f t="shared" si="12"/>
        <v>-3.9951885895275416E-5</v>
      </c>
      <c r="X26" s="53">
        <f t="shared" si="13"/>
        <v>1.5961531865891067E-9</v>
      </c>
    </row>
    <row r="27" spans="1:24">
      <c r="A27" s="227"/>
      <c r="B27" s="115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28">
        <f t="shared" si="0"/>
        <v>8.0657959782149569E-2</v>
      </c>
      <c r="F27" s="228">
        <f t="shared" si="1"/>
        <v>-1.5877971442206776E-2</v>
      </c>
      <c r="G27" s="228">
        <f>('Anual_1947-1989 (ref1987)'!AF29)</f>
        <v>1.1402171402171399</v>
      </c>
      <c r="H27" s="228">
        <f>('Anual_1947-1989 (ref1987)'!AI29)</f>
        <v>1.2114459988077695</v>
      </c>
      <c r="I27" s="228">
        <f t="shared" si="2"/>
        <v>0.94120343898058301</v>
      </c>
      <c r="J27" s="228">
        <f>('Anual_1947-1989 (ref1987)'!AP29)</f>
        <v>1.0042949390459408</v>
      </c>
      <c r="K27" s="228">
        <f t="shared" si="3"/>
        <v>4.2949390459408043E-3</v>
      </c>
      <c r="L27" s="228">
        <f>('Anual_1947-1989 (ref1987)'!AL29)</f>
        <v>1.0601952584557188</v>
      </c>
      <c r="M27" s="228">
        <f t="shared" si="4"/>
        <v>6.0195258455718825E-2</v>
      </c>
      <c r="N27" s="228">
        <f t="shared" si="5"/>
        <v>3.2605265614438591E-4</v>
      </c>
      <c r="O27" s="228">
        <f t="shared" si="6"/>
        <v>-9.0151185556927246E-4</v>
      </c>
      <c r="P27" s="228">
        <f t="shared" si="7"/>
        <v>-5.754591994248865E-4</v>
      </c>
      <c r="Q27" s="229">
        <f t="shared" si="8"/>
        <v>-5.754591994248865E-4</v>
      </c>
      <c r="R27" s="228">
        <f t="shared" si="9"/>
        <v>0.99942454080057508</v>
      </c>
      <c r="S27" s="46">
        <f t="shared" si="10"/>
        <v>101.31353216893795</v>
      </c>
      <c r="U27" s="46">
        <f>'SNA 2008'!S27</f>
        <v>101.2807289615109</v>
      </c>
      <c r="V27" s="146">
        <f t="shared" si="11"/>
        <v>-6.0492424257241328E-4</v>
      </c>
      <c r="W27" s="146">
        <f t="shared" si="12"/>
        <v>-2.9465043147526787E-5</v>
      </c>
      <c r="X27" s="53">
        <f t="shared" si="13"/>
        <v>8.6818876768561532E-10</v>
      </c>
    </row>
    <row r="28" spans="1:24">
      <c r="A28" s="227"/>
      <c r="B28" s="115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28">
        <f t="shared" si="0"/>
        <v>8.4280213567125867E-2</v>
      </c>
      <c r="F28" s="228">
        <f t="shared" si="1"/>
        <v>-1.1665885950954691E-2</v>
      </c>
      <c r="G28" s="228">
        <f>('Anual_1947-1989 (ref1987)'!AF30)</f>
        <v>1.1370266686312069</v>
      </c>
      <c r="H28" s="228">
        <f>('Anual_1947-1989 (ref1987)'!AI30)</f>
        <v>1.3960517152357295</v>
      </c>
      <c r="I28" s="228">
        <f t="shared" si="2"/>
        <v>0.81445884577364314</v>
      </c>
      <c r="J28" s="228">
        <f>('Anual_1947-1989 (ref1987)'!AP30)</f>
        <v>1.1185901187265608</v>
      </c>
      <c r="K28" s="228">
        <f t="shared" si="3"/>
        <v>0.11859011872656078</v>
      </c>
      <c r="L28" s="228">
        <f>('Anual_1947-1989 (ref1987)'!AL30)</f>
        <v>1.1609014835809348</v>
      </c>
      <c r="M28" s="228">
        <f t="shared" si="4"/>
        <v>0.16090148358093481</v>
      </c>
      <c r="N28" s="228">
        <f t="shared" si="5"/>
        <v>8.1403537060285164E-3</v>
      </c>
      <c r="O28" s="228">
        <f t="shared" si="6"/>
        <v>-1.6168971987223161E-3</v>
      </c>
      <c r="P28" s="228">
        <f t="shared" si="7"/>
        <v>6.5234565073062E-3</v>
      </c>
      <c r="Q28" s="229">
        <f t="shared" si="8"/>
        <v>6.5234565073062E-3</v>
      </c>
      <c r="R28" s="228">
        <f t="shared" si="9"/>
        <v>1.0065234565073062</v>
      </c>
      <c r="S28" s="46">
        <f t="shared" si="10"/>
        <v>101.97444658964359</v>
      </c>
      <c r="U28" s="46">
        <f>'SNA 2008'!S28</f>
        <v>102.03551248104475</v>
      </c>
      <c r="V28" s="146">
        <f t="shared" si="11"/>
        <v>7.4523902747647419E-3</v>
      </c>
      <c r="W28" s="146">
        <f t="shared" si="12"/>
        <v>9.2893376745854187E-4</v>
      </c>
      <c r="X28" s="53">
        <f t="shared" si="13"/>
        <v>8.6291794432472036E-7</v>
      </c>
    </row>
    <row r="29" spans="1:24">
      <c r="A29" s="227"/>
      <c r="B29" s="115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28">
        <f t="shared" si="0"/>
        <v>0.10483855815790849</v>
      </c>
      <c r="F29" s="228">
        <f t="shared" si="1"/>
        <v>-5.6217913711578305E-2</v>
      </c>
      <c r="G29" s="228">
        <f>('Anual_1947-1989 (ref1987)'!AF31)</f>
        <v>1.3383115200207329</v>
      </c>
      <c r="H29" s="228">
        <f>('Anual_1947-1989 (ref1987)'!AI31)</f>
        <v>1.3914260300571599</v>
      </c>
      <c r="I29" s="228">
        <f t="shared" si="2"/>
        <v>0.9618272844628003</v>
      </c>
      <c r="J29" s="228">
        <f>('Anual_1947-1989 (ref1987)'!AP31)</f>
        <v>0.83311382843720716</v>
      </c>
      <c r="K29" s="228">
        <f t="shared" si="3"/>
        <v>-0.16688617156279284</v>
      </c>
      <c r="L29" s="228">
        <f>('Anual_1947-1989 (ref1987)'!AL31)</f>
        <v>1.1390708441693269</v>
      </c>
      <c r="M29" s="228">
        <f t="shared" si="4"/>
        <v>0.13907084416932691</v>
      </c>
      <c r="N29" s="228">
        <f t="shared" si="5"/>
        <v>-1.6828231740939215E-2</v>
      </c>
      <c r="O29" s="228">
        <f t="shared" si="6"/>
        <v>-6.8637282372099413E-3</v>
      </c>
      <c r="P29" s="228">
        <f t="shared" si="7"/>
        <v>-2.3691959978149157E-2</v>
      </c>
      <c r="Q29" s="229">
        <f t="shared" si="8"/>
        <v>-2.3691959978149157E-2</v>
      </c>
      <c r="R29" s="228">
        <f t="shared" si="9"/>
        <v>0.9763080400218509</v>
      </c>
      <c r="S29" s="46">
        <f t="shared" si="10"/>
        <v>99.558472082247846</v>
      </c>
      <c r="U29" s="46">
        <f>'SNA 2008'!S29</f>
        <v>99.625219030715641</v>
      </c>
      <c r="V29" s="146">
        <f t="shared" si="11"/>
        <v>-2.3622103635504987E-2</v>
      </c>
      <c r="W29" s="146">
        <f t="shared" si="12"/>
        <v>6.9856342644170066E-5</v>
      </c>
      <c r="X29" s="53">
        <f t="shared" si="13"/>
        <v>4.8799086076196937E-9</v>
      </c>
    </row>
    <row r="30" spans="1:24">
      <c r="A30" s="227"/>
      <c r="B30" s="115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28">
        <f t="shared" si="0"/>
        <v>9.1170936576253414E-2</v>
      </c>
      <c r="F30" s="228">
        <f t="shared" si="1"/>
        <v>-3.7982213028506809E-2</v>
      </c>
      <c r="G30" s="228">
        <f>('Anual_1947-1989 (ref1987)'!AF32)</f>
        <v>1.3120960518990099</v>
      </c>
      <c r="H30" s="228">
        <f>('Anual_1947-1989 (ref1987)'!AI32)</f>
        <v>1.228221122448157</v>
      </c>
      <c r="I30" s="228">
        <f t="shared" si="2"/>
        <v>1.0682897630710575</v>
      </c>
      <c r="J30" s="228">
        <f>('Anual_1947-1989 (ref1987)'!AP32)</f>
        <v>0.9539569412069</v>
      </c>
      <c r="K30" s="228">
        <f t="shared" si="3"/>
        <v>-4.60430587931E-2</v>
      </c>
      <c r="L30" s="228">
        <f>('Anual_1947-1989 (ref1987)'!AL32)</f>
        <v>0.95839943063655886</v>
      </c>
      <c r="M30" s="228">
        <f t="shared" si="4"/>
        <v>-4.1600569363441142E-2</v>
      </c>
      <c r="N30" s="228">
        <f t="shared" si="5"/>
        <v>-4.4844547950989031E-3</v>
      </c>
      <c r="O30" s="228">
        <f t="shared" si="6"/>
        <v>1.6486671810937133E-3</v>
      </c>
      <c r="P30" s="228">
        <f t="shared" si="7"/>
        <v>-2.8357876140051898E-3</v>
      </c>
      <c r="Q30" s="229">
        <f t="shared" si="8"/>
        <v>-2.8357876140051898E-3</v>
      </c>
      <c r="R30" s="228">
        <f t="shared" si="9"/>
        <v>0.99716421238599484</v>
      </c>
      <c r="S30" s="46">
        <f t="shared" si="10"/>
        <v>99.276145400247728</v>
      </c>
      <c r="U30" s="46">
        <f>'SNA 2008'!S30</f>
        <v>99.337966163488971</v>
      </c>
      <c r="V30" s="146">
        <f t="shared" si="11"/>
        <v>-2.8833348626124966E-3</v>
      </c>
      <c r="W30" s="146">
        <f t="shared" si="12"/>
        <v>-4.754724860730683E-5</v>
      </c>
      <c r="X30" s="53">
        <f t="shared" si="13"/>
        <v>2.2607408501250412E-9</v>
      </c>
    </row>
    <row r="31" spans="1:24">
      <c r="A31" s="227"/>
      <c r="B31" s="115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28">
        <f t="shared" si="0"/>
        <v>8.2078047942543642E-2</v>
      </c>
      <c r="F31" s="228">
        <f t="shared" si="1"/>
        <v>-2.3892216710813402E-2</v>
      </c>
      <c r="G31" s="228">
        <f>('Anual_1947-1989 (ref1987)'!AF33)</f>
        <v>1.4483063980518041</v>
      </c>
      <c r="H31" s="228">
        <f>('Anual_1947-1989 (ref1987)'!AI33)</f>
        <v>1.5339267163258381</v>
      </c>
      <c r="I31" s="228">
        <f t="shared" si="2"/>
        <v>0.94418226284035434</v>
      </c>
      <c r="J31" s="228">
        <f>('Anual_1947-1989 (ref1987)'!AP33)</f>
        <v>1.1150963289647406</v>
      </c>
      <c r="K31" s="228">
        <f t="shared" si="3"/>
        <v>0.11509632896474065</v>
      </c>
      <c r="L31" s="228">
        <f>('Anual_1947-1989 (ref1987)'!AL33)</f>
        <v>1.0029700609122096</v>
      </c>
      <c r="M31" s="228">
        <f t="shared" si="4"/>
        <v>2.9700609122096377E-3</v>
      </c>
      <c r="N31" s="228">
        <f t="shared" si="5"/>
        <v>8.9195784299461942E-3</v>
      </c>
      <c r="O31" s="228">
        <f t="shared" si="6"/>
        <v>-7.0751203574600103E-5</v>
      </c>
      <c r="P31" s="228">
        <f t="shared" si="7"/>
        <v>8.8488272263715934E-3</v>
      </c>
      <c r="Q31" s="229">
        <f t="shared" si="8"/>
        <v>8.8488272263715934E-3</v>
      </c>
      <c r="R31" s="228">
        <f t="shared" si="9"/>
        <v>1.0088488272263716</v>
      </c>
      <c r="S31" s="46">
        <f t="shared" si="10"/>
        <v>100.15462285859466</v>
      </c>
      <c r="U31" s="46">
        <f>'SNA 2008'!S31</f>
        <v>100.19840059701733</v>
      </c>
      <c r="V31" s="146">
        <f t="shared" si="11"/>
        <v>8.6616876382616947E-3</v>
      </c>
      <c r="W31" s="146">
        <f t="shared" si="12"/>
        <v>-1.8713958810989868E-4</v>
      </c>
      <c r="X31" s="53">
        <f t="shared" si="13"/>
        <v>3.5021225437942532E-8</v>
      </c>
    </row>
    <row r="32" spans="1:24">
      <c r="A32" s="227"/>
      <c r="B32" s="115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28">
        <f t="shared" si="0"/>
        <v>7.57760432609762E-2</v>
      </c>
      <c r="F32" s="228">
        <f t="shared" si="1"/>
        <v>-6.6466694731529413E-3</v>
      </c>
      <c r="G32" s="228">
        <f>('Anual_1947-1989 (ref1987)'!AF34)</f>
        <v>1.4311181595842251</v>
      </c>
      <c r="H32" s="228">
        <f>('Anual_1947-1989 (ref1987)'!AI34)</f>
        <v>1.6518191445245833</v>
      </c>
      <c r="I32" s="228">
        <f t="shared" si="2"/>
        <v>0.86638913486870917</v>
      </c>
      <c r="J32" s="228">
        <f>('Anual_1947-1989 (ref1987)'!AP34)</f>
        <v>1.1669463710676247</v>
      </c>
      <c r="K32" s="228">
        <f t="shared" si="3"/>
        <v>0.16694637106762467</v>
      </c>
      <c r="L32" s="228">
        <f>('Anual_1947-1989 (ref1987)'!AL34)</f>
        <v>1.0684680836171683</v>
      </c>
      <c r="M32" s="228">
        <f t="shared" si="4"/>
        <v>6.8468083617168274E-2</v>
      </c>
      <c r="N32" s="228">
        <f t="shared" si="5"/>
        <v>1.0960286452267445E-2</v>
      </c>
      <c r="O32" s="228">
        <f t="shared" si="6"/>
        <v>-4.2592261597827204E-4</v>
      </c>
      <c r="P32" s="228">
        <f t="shared" si="7"/>
        <v>1.0534363836289173E-2</v>
      </c>
      <c r="Q32" s="229">
        <f t="shared" si="8"/>
        <v>1.0534363836289173E-2</v>
      </c>
      <c r="R32" s="228">
        <f t="shared" si="9"/>
        <v>1.0105343638362891</v>
      </c>
      <c r="S32" s="46">
        <f t="shared" si="10"/>
        <v>101.20968809567341</v>
      </c>
      <c r="U32" s="46">
        <f>'SNA 2008'!S32</f>
        <v>101.27267703865539</v>
      </c>
      <c r="V32" s="146">
        <f t="shared" si="11"/>
        <v>1.0721492910437114E-2</v>
      </c>
      <c r="W32" s="146">
        <f t="shared" si="12"/>
        <v>1.8712907414794068E-4</v>
      </c>
      <c r="X32" s="53">
        <f t="shared" si="13"/>
        <v>3.5017290391465483E-8</v>
      </c>
    </row>
    <row r="33" spans="1:26">
      <c r="A33" s="227"/>
      <c r="B33" s="115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28">
        <f t="shared" si="0"/>
        <v>7.2889299156870119E-2</v>
      </c>
      <c r="F33" s="228">
        <f t="shared" si="1"/>
        <v>-1.1919290040520059E-2</v>
      </c>
      <c r="G33" s="228">
        <f>('Anual_1947-1989 (ref1987)'!AF35)</f>
        <v>1.381433664000854</v>
      </c>
      <c r="H33" s="228">
        <f>('Anual_1947-1989 (ref1987)'!AI35)</f>
        <v>1.1948845242489192</v>
      </c>
      <c r="I33" s="228">
        <f t="shared" si="2"/>
        <v>1.1561231532973413</v>
      </c>
      <c r="J33" s="228">
        <f>('Anual_1947-1989 (ref1987)'!AP35)</f>
        <v>0.86324113753831722</v>
      </c>
      <c r="K33" s="228">
        <f t="shared" si="3"/>
        <v>-0.13675886246168278</v>
      </c>
      <c r="L33" s="228">
        <f>('Anual_1947-1989 (ref1987)'!AL35)</f>
        <v>0.93095746145232949</v>
      </c>
      <c r="M33" s="228">
        <f t="shared" si="4"/>
        <v>-6.9042538547670507E-2</v>
      </c>
      <c r="N33" s="228">
        <f t="shared" si="5"/>
        <v>-1.1524533453698122E-2</v>
      </c>
      <c r="O33" s="228">
        <f t="shared" si="6"/>
        <v>8.8396954335556461E-4</v>
      </c>
      <c r="P33" s="228">
        <f t="shared" si="7"/>
        <v>-1.0640563910342557E-2</v>
      </c>
      <c r="Q33" s="229">
        <f t="shared" si="8"/>
        <v>-1.0640563910342557E-2</v>
      </c>
      <c r="R33" s="228">
        <f t="shared" si="9"/>
        <v>0.98935943608965748</v>
      </c>
      <c r="S33" s="46">
        <f t="shared" si="10"/>
        <v>100.13275994114557</v>
      </c>
      <c r="U33" s="46">
        <f>'SNA 2008'!S33</f>
        <v>100.19793045694259</v>
      </c>
      <c r="V33" s="146">
        <f t="shared" si="11"/>
        <v>-1.0612404185806001E-2</v>
      </c>
      <c r="W33" s="146">
        <f t="shared" si="12"/>
        <v>2.8159724536555575E-5</v>
      </c>
      <c r="X33" s="53">
        <f t="shared" si="13"/>
        <v>7.9297008597469004E-10</v>
      </c>
    </row>
    <row r="34" spans="1:26">
      <c r="A34" s="227"/>
      <c r="B34" s="115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28">
        <f t="shared" si="0"/>
        <v>8.2834247616115242E-2</v>
      </c>
      <c r="F34" s="228">
        <f t="shared" si="1"/>
        <v>-2.085322569491338E-2</v>
      </c>
      <c r="G34" s="228">
        <f>('Anual_1947-1989 (ref1987)'!AF36)</f>
        <v>1.759323333462198</v>
      </c>
      <c r="H34" s="228">
        <f>('Anual_1947-1989 (ref1987)'!AI36)</f>
        <v>1.648256624213289</v>
      </c>
      <c r="I34" s="228">
        <f t="shared" si="2"/>
        <v>1.0673843548494284</v>
      </c>
      <c r="J34" s="228">
        <f>('Anual_1947-1989 (ref1987)'!AP36)</f>
        <v>0.92130083096507642</v>
      </c>
      <c r="K34" s="228">
        <f t="shared" si="3"/>
        <v>-7.8699169034923577E-2</v>
      </c>
      <c r="L34" s="228">
        <f>('Anual_1947-1989 (ref1987)'!AL36)</f>
        <v>0.97606431609793853</v>
      </c>
      <c r="M34" s="228">
        <f t="shared" si="4"/>
        <v>-2.3935683902061466E-2</v>
      </c>
      <c r="N34" s="228">
        <f t="shared" si="5"/>
        <v>-6.9582641515651463E-3</v>
      </c>
      <c r="O34" s="228">
        <f t="shared" si="6"/>
        <v>5.1137636151602655E-4</v>
      </c>
      <c r="P34" s="228">
        <f t="shared" si="7"/>
        <v>-6.44688779004912E-3</v>
      </c>
      <c r="Q34" s="229">
        <f t="shared" si="8"/>
        <v>-6.44688779004912E-3</v>
      </c>
      <c r="R34" s="228">
        <f t="shared" si="9"/>
        <v>0.99355311220995091</v>
      </c>
      <c r="S34" s="46">
        <f t="shared" si="10"/>
        <v>99.487215273697075</v>
      </c>
      <c r="U34" s="46">
        <f>'SNA 2008'!S34</f>
        <v>99.632727873451472</v>
      </c>
      <c r="V34" s="146">
        <f t="shared" si="11"/>
        <v>-5.6408608532487747E-3</v>
      </c>
      <c r="W34" s="146">
        <f t="shared" si="12"/>
        <v>8.0602693680034525E-4</v>
      </c>
      <c r="X34" s="53">
        <f t="shared" si="13"/>
        <v>6.4967942284774774E-7</v>
      </c>
    </row>
    <row r="35" spans="1:26">
      <c r="A35" s="227"/>
      <c r="B35" s="115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28">
        <f t="shared" si="0"/>
        <v>0.10077706673736384</v>
      </c>
      <c r="F35" s="228">
        <f t="shared" si="1"/>
        <v>-2.2306070305215794E-2</v>
      </c>
      <c r="G35" s="228">
        <f>('Anual_1947-1989 (ref1987)'!AF37)</f>
        <v>1.8635325699824761</v>
      </c>
      <c r="H35" s="228">
        <f>('Anual_1947-1989 (ref1987)'!AI37)</f>
        <v>2.1229867101671194</v>
      </c>
      <c r="I35" s="228">
        <f t="shared" si="2"/>
        <v>0.87778814679239359</v>
      </c>
      <c r="J35" s="228">
        <f>('Anual_1947-1989 (ref1987)'!AP37)</f>
        <v>0.80615686519862451</v>
      </c>
      <c r="K35" s="228">
        <f t="shared" si="3"/>
        <v>-0.19384313480137549</v>
      </c>
      <c r="L35" s="228">
        <f>('Anual_1947-1989 (ref1987)'!AL37)</f>
        <v>1.2688214429288349</v>
      </c>
      <c r="M35" s="228">
        <f t="shared" si="4"/>
        <v>0.26882144292883492</v>
      </c>
      <c r="N35" s="228">
        <f t="shared" si="5"/>
        <v>-1.7147541003262243E-2</v>
      </c>
      <c r="O35" s="228">
        <f t="shared" si="6"/>
        <v>-4.7259210812820949E-3</v>
      </c>
      <c r="P35" s="228">
        <f t="shared" si="7"/>
        <v>-2.187346208454434E-2</v>
      </c>
      <c r="Q35" s="229">
        <f t="shared" si="8"/>
        <v>-2.187346208454434E-2</v>
      </c>
      <c r="R35" s="228">
        <f t="shared" si="9"/>
        <v>0.97812653791545567</v>
      </c>
      <c r="S35" s="46">
        <f t="shared" si="10"/>
        <v>97.311085442510958</v>
      </c>
      <c r="U35" s="46">
        <f>'SNA 2008'!S35</f>
        <v>97.396210822233783</v>
      </c>
      <c r="V35" s="146">
        <f t="shared" si="11"/>
        <v>-2.2447614342732902E-2</v>
      </c>
      <c r="W35" s="146">
        <f t="shared" si="12"/>
        <v>-5.7415225818856219E-4</v>
      </c>
      <c r="X35" s="53">
        <f t="shared" si="13"/>
        <v>3.2965081558302536E-7</v>
      </c>
    </row>
    <row r="36" spans="1:26">
      <c r="A36" s="227"/>
      <c r="B36" s="115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28">
        <f t="shared" si="0"/>
        <v>9.8164590726733586E-2</v>
      </c>
      <c r="F36" s="228">
        <f t="shared" si="1"/>
        <v>-3.8724525716166414E-3</v>
      </c>
      <c r="G36" s="228">
        <f>('Anual_1947-1989 (ref1987)'!AF38)</f>
        <v>2.0058918497715901</v>
      </c>
      <c r="H36" s="228">
        <f>('Anual_1947-1989 (ref1987)'!AI38)</f>
        <v>1.7005560831521107</v>
      </c>
      <c r="I36" s="228">
        <f t="shared" si="2"/>
        <v>1.1795505421106232</v>
      </c>
      <c r="J36" s="228">
        <f>('Anual_1947-1989 (ref1987)'!AP38)</f>
        <v>0.88110348439798869</v>
      </c>
      <c r="K36" s="228">
        <f t="shared" si="3"/>
        <v>-0.11889651560201131</v>
      </c>
      <c r="L36" s="228">
        <f>('Anual_1947-1989 (ref1987)'!AL38)</f>
        <v>0.90317100368441205</v>
      </c>
      <c r="M36" s="228">
        <f t="shared" si="4"/>
        <v>-9.6828996315587945E-2</v>
      </c>
      <c r="N36" s="228">
        <f t="shared" si="5"/>
        <v>-1.3767038980327424E-2</v>
      </c>
      <c r="O36" s="228">
        <f t="shared" si="6"/>
        <v>4.1516578173979795E-4</v>
      </c>
      <c r="P36" s="228">
        <f t="shared" si="7"/>
        <v>-1.3351873198587626E-2</v>
      </c>
      <c r="Q36" s="229">
        <f t="shared" si="8"/>
        <v>-1.3351873198587626E-2</v>
      </c>
      <c r="R36" s="228">
        <f t="shared" si="9"/>
        <v>0.98664812680141234</v>
      </c>
      <c r="S36" s="46">
        <f t="shared" si="10"/>
        <v>96.011800168865619</v>
      </c>
      <c r="U36" s="46">
        <f>'SNA 2008'!S36</f>
        <v>96.097016341952852</v>
      </c>
      <c r="V36" s="146">
        <f t="shared" si="11"/>
        <v>-1.3339271305453537E-2</v>
      </c>
      <c r="W36" s="146">
        <f t="shared" si="12"/>
        <v>1.2601893134088493E-5</v>
      </c>
      <c r="X36" s="53">
        <f t="shared" si="13"/>
        <v>1.588077105629867E-10</v>
      </c>
    </row>
    <row r="37" spans="1:26">
      <c r="A37" s="227"/>
      <c r="B37" s="115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28">
        <f t="shared" si="0"/>
        <v>8.2455644963987593E-2</v>
      </c>
      <c r="F37" s="228">
        <f t="shared" si="1"/>
        <v>-6.9021167682859486E-3</v>
      </c>
      <c r="G37" s="228">
        <f>('Anual_1947-1989 (ref1987)'!AF39)</f>
        <v>2.01813799691381</v>
      </c>
      <c r="H37" s="228">
        <f>('Anual_1947-1989 (ref1987)'!AI39)</f>
        <v>1.8317394183547369</v>
      </c>
      <c r="I37" s="228">
        <f t="shared" si="2"/>
        <v>1.1017604232847136</v>
      </c>
      <c r="J37" s="228">
        <f>('Anual_1947-1989 (ref1987)'!AP39)</f>
        <v>0.97212403283220372</v>
      </c>
      <c r="K37" s="228">
        <f t="shared" si="3"/>
        <v>-2.7875967167796278E-2</v>
      </c>
      <c r="L37" s="228">
        <f>('Anual_1947-1989 (ref1987)'!AL39)</f>
        <v>0.92055977128090571</v>
      </c>
      <c r="M37" s="228">
        <f t="shared" si="4"/>
        <v>-7.9440228719094286E-2</v>
      </c>
      <c r="N37" s="228">
        <f t="shared" si="5"/>
        <v>-2.5324303242293118E-3</v>
      </c>
      <c r="O37" s="228">
        <f t="shared" si="6"/>
        <v>5.9562208975914291E-4</v>
      </c>
      <c r="P37" s="228">
        <f t="shared" si="7"/>
        <v>-1.9368082344701689E-3</v>
      </c>
      <c r="Q37" s="229">
        <f t="shared" si="8"/>
        <v>-1.9368082344701689E-3</v>
      </c>
      <c r="R37" s="228">
        <f t="shared" si="9"/>
        <v>0.99806319176552982</v>
      </c>
      <c r="S37" s="46">
        <f t="shared" si="10"/>
        <v>95.825843723692259</v>
      </c>
      <c r="U37" s="46">
        <f>'SNA 2008'!S37</f>
        <v>95.911685361722022</v>
      </c>
      <c r="V37" s="146">
        <f t="shared" si="11"/>
        <v>-1.9285820443305512E-3</v>
      </c>
      <c r="W37" s="146">
        <f t="shared" si="12"/>
        <v>8.226190139617659E-6</v>
      </c>
      <c r="X37" s="53">
        <f t="shared" si="13"/>
        <v>6.7670204213142794E-11</v>
      </c>
    </row>
    <row r="38" spans="1:26">
      <c r="A38" s="227"/>
      <c r="B38" s="115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28">
        <f t="shared" si="0"/>
        <v>0.10950179571791846</v>
      </c>
      <c r="F38" s="228">
        <f t="shared" si="1"/>
        <v>2.5871604765545939E-2</v>
      </c>
      <c r="G38" s="228">
        <f>('Anual_1947-1989 (ref1987)'!AF40)</f>
        <v>2.7787867445553402</v>
      </c>
      <c r="H38" s="228">
        <f>('Anual_1947-1989 (ref1987)'!AI40)</f>
        <v>3.0545399400409101</v>
      </c>
      <c r="I38" s="228">
        <f t="shared" si="2"/>
        <v>0.90972349325971602</v>
      </c>
      <c r="J38" s="228">
        <f>('Anual_1947-1989 (ref1987)'!AP40)</f>
        <v>0.98944035360062144</v>
      </c>
      <c r="K38" s="228">
        <f t="shared" si="3"/>
        <v>-1.0559646399378564E-2</v>
      </c>
      <c r="L38" s="228">
        <f>('Anual_1947-1989 (ref1987)'!AL40)</f>
        <v>1.1050852449542812</v>
      </c>
      <c r="M38" s="228">
        <f t="shared" si="4"/>
        <v>0.10508524495428118</v>
      </c>
      <c r="N38" s="228">
        <f t="shared" si="5"/>
        <v>-1.0519134962082184E-3</v>
      </c>
      <c r="O38" s="228">
        <f t="shared" si="6"/>
        <v>2.4601938507107842E-3</v>
      </c>
      <c r="P38" s="228">
        <f t="shared" si="7"/>
        <v>1.4082803545025658E-3</v>
      </c>
      <c r="Q38" s="229">
        <f t="shared" si="8"/>
        <v>1.4082803545025658E-3</v>
      </c>
      <c r="R38" s="228">
        <f t="shared" si="9"/>
        <v>1.0014082803545026</v>
      </c>
      <c r="S38" s="46">
        <f t="shared" si="10"/>
        <v>95.960793376861972</v>
      </c>
      <c r="U38" s="46">
        <f>'SNA 2008'!S38</f>
        <v>96.024178173348957</v>
      </c>
      <c r="V38" s="146">
        <f t="shared" si="11"/>
        <v>1.1728791043832398E-3</v>
      </c>
      <c r="W38" s="146">
        <f t="shared" si="12"/>
        <v>-2.3540125011932596E-4</v>
      </c>
      <c r="X38" s="53">
        <f t="shared" si="13"/>
        <v>5.5413748557741458E-8</v>
      </c>
    </row>
    <row r="39" spans="1:26">
      <c r="A39" s="227"/>
      <c r="B39" s="115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28">
        <f t="shared" si="0"/>
        <v>0.11914965883293699</v>
      </c>
      <c r="F39" s="228">
        <f t="shared" si="1"/>
        <v>6.2408372466481579E-2</v>
      </c>
      <c r="G39" s="228">
        <f>('Anual_1947-1989 (ref1987)'!AF41)</f>
        <v>3.0870303917594897</v>
      </c>
      <c r="H39" s="228">
        <f>('Anual_1947-1989 (ref1987)'!AI41)</f>
        <v>3.3114485212482885</v>
      </c>
      <c r="I39" s="228">
        <f t="shared" si="2"/>
        <v>0.93222961853436825</v>
      </c>
      <c r="J39" s="228">
        <f>('Anual_1947-1989 (ref1987)'!AP41)</f>
        <v>1.059696046486118</v>
      </c>
      <c r="K39" s="228">
        <f t="shared" si="3"/>
        <v>5.9696046486118037E-2</v>
      </c>
      <c r="L39" s="228">
        <f>('Anual_1947-1989 (ref1987)'!AL41)</f>
        <v>1.0420449323099454</v>
      </c>
      <c r="M39" s="228">
        <f t="shared" si="4"/>
        <v>4.2044932309945438E-2</v>
      </c>
      <c r="N39" s="228">
        <f t="shared" si="5"/>
        <v>6.6307288719131994E-3</v>
      </c>
      <c r="O39" s="228">
        <f t="shared" si="6"/>
        <v>2.5180831599175345E-3</v>
      </c>
      <c r="P39" s="228">
        <f t="shared" si="7"/>
        <v>9.1488120318307335E-3</v>
      </c>
      <c r="Q39" s="229">
        <f t="shared" si="8"/>
        <v>9.1488120318307335E-3</v>
      </c>
      <c r="R39" s="228">
        <f t="shared" si="9"/>
        <v>1.0091488120318308</v>
      </c>
      <c r="S39" s="46">
        <f t="shared" si="10"/>
        <v>96.838720637892237</v>
      </c>
      <c r="U39" s="46">
        <f>'SNA 2008'!S39</f>
        <v>96.880508290146281</v>
      </c>
      <c r="V39" s="146">
        <f t="shared" si="11"/>
        <v>8.9178593671630502E-3</v>
      </c>
      <c r="W39" s="146">
        <f t="shared" si="12"/>
        <v>-2.3095266466768329E-4</v>
      </c>
      <c r="X39" s="53">
        <f t="shared" si="13"/>
        <v>5.3339133317103365E-8</v>
      </c>
    </row>
    <row r="40" spans="1:26">
      <c r="A40" s="227"/>
      <c r="B40" s="115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28">
        <f t="shared" si="0"/>
        <v>0.10224867824317949</v>
      </c>
      <c r="F40" s="228">
        <f t="shared" si="1"/>
        <v>5.447425702166496E-2</v>
      </c>
      <c r="G40" s="228">
        <f>('Anual_1947-1989 (ref1987)'!AF42)</f>
        <v>3.4851158027641902</v>
      </c>
      <c r="H40" s="228">
        <f>('Anual_1947-1989 (ref1987)'!AI42)</f>
        <v>3.1226083521248853</v>
      </c>
      <c r="I40" s="228">
        <f t="shared" si="2"/>
        <v>1.1160912319960408</v>
      </c>
      <c r="J40" s="228">
        <f>('Anual_1947-1989 (ref1987)'!AP42)</f>
        <v>0.95899699425229712</v>
      </c>
      <c r="K40" s="228">
        <f t="shared" si="3"/>
        <v>-4.1003005747702881E-2</v>
      </c>
      <c r="L40" s="228">
        <f>('Anual_1947-1989 (ref1987)'!AL42)</f>
        <v>0.91493803204554391</v>
      </c>
      <c r="M40" s="228">
        <f t="shared" si="4"/>
        <v>-8.5061967954456086E-2</v>
      </c>
      <c r="N40" s="228">
        <f t="shared" si="5"/>
        <v>-4.6792159965673482E-3</v>
      </c>
      <c r="O40" s="228">
        <f t="shared" si="6"/>
        <v>-5.0644823395963202E-3</v>
      </c>
      <c r="P40" s="228">
        <f t="shared" si="7"/>
        <v>-9.7436983361636684E-3</v>
      </c>
      <c r="Q40" s="229">
        <f t="shared" si="8"/>
        <v>-9.7436983361636684E-3</v>
      </c>
      <c r="R40" s="228">
        <f t="shared" si="9"/>
        <v>0.99025630166383638</v>
      </c>
      <c r="S40" s="46">
        <f t="shared" si="10"/>
        <v>95.8951533567366</v>
      </c>
      <c r="U40" s="46">
        <f>'SNA 2008'!S40</f>
        <v>95.935182938246456</v>
      </c>
      <c r="V40" s="146">
        <f t="shared" si="11"/>
        <v>-9.7576423636082099E-3</v>
      </c>
      <c r="W40" s="146">
        <f t="shared" si="12"/>
        <v>-1.394402744454154E-5</v>
      </c>
      <c r="X40" s="53">
        <f t="shared" si="13"/>
        <v>1.9443590137412767E-10</v>
      </c>
    </row>
    <row r="41" spans="1:26">
      <c r="A41" s="227"/>
      <c r="B41" s="115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28">
        <f t="shared" si="0"/>
        <v>7.9303391017031155E-2</v>
      </c>
      <c r="F41" s="228">
        <f t="shared" si="1"/>
        <v>2.5739224349383541E-2</v>
      </c>
      <c r="G41" s="228">
        <f>('Anual_1947-1989 (ref1987)'!AF43)</f>
        <v>1.6353048064603608</v>
      </c>
      <c r="H41" s="228">
        <f>('Anual_1947-1989 (ref1987)'!AI43)</f>
        <v>2.2786037903238219</v>
      </c>
      <c r="I41" s="228">
        <f t="shared" si="2"/>
        <v>0.71767843685889809</v>
      </c>
      <c r="J41" s="228">
        <f>('Anual_1947-1989 (ref1987)'!AP43)</f>
        <v>1.2707583780920078</v>
      </c>
      <c r="K41" s="228">
        <f t="shared" si="3"/>
        <v>0.27075837809200776</v>
      </c>
      <c r="L41" s="228">
        <f>('Anual_1947-1989 (ref1987)'!AL43)</f>
        <v>1.2360573215326962</v>
      </c>
      <c r="M41" s="228">
        <f t="shared" si="4"/>
        <v>0.23605732153269621</v>
      </c>
      <c r="N41" s="228">
        <f t="shared" si="5"/>
        <v>1.5410032683533839E-2</v>
      </c>
      <c r="O41" s="228">
        <f t="shared" si="6"/>
        <v>4.915574910968167E-3</v>
      </c>
      <c r="P41" s="228">
        <f t="shared" si="7"/>
        <v>2.0325607594502006E-2</v>
      </c>
      <c r="Q41" s="229">
        <f t="shared" si="8"/>
        <v>2.0325607594502006E-2</v>
      </c>
      <c r="R41" s="228">
        <f t="shared" si="9"/>
        <v>1.020325607594502</v>
      </c>
      <c r="S41" s="46">
        <f t="shared" si="10"/>
        <v>97.844280614080219</v>
      </c>
      <c r="U41" s="46">
        <f>'SNA 2008'!S41</f>
        <v>98.884529710298764</v>
      </c>
      <c r="V41" s="146">
        <f t="shared" si="11"/>
        <v>3.0743119278261011E-2</v>
      </c>
      <c r="W41" s="146">
        <f t="shared" si="12"/>
        <v>1.0417511683759005E-2</v>
      </c>
      <c r="X41" s="53">
        <f t="shared" si="13"/>
        <v>1.0852454968125538E-4</v>
      </c>
    </row>
    <row r="42" spans="1:26">
      <c r="A42" s="227"/>
      <c r="B42" s="115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28">
        <f t="shared" si="0"/>
        <v>8.1311850066823135E-2</v>
      </c>
      <c r="F42" s="228">
        <f t="shared" si="1"/>
        <v>3.3945349593067886E-2</v>
      </c>
      <c r="G42" s="228">
        <f>('Anual_1947-1989 (ref1987)'!AF44)</f>
        <v>5.3230256536800402</v>
      </c>
      <c r="H42" s="228">
        <f>('Anual_1947-1989 (ref1987)'!AI44)</f>
        <v>2.8806362944324477</v>
      </c>
      <c r="I42" s="228">
        <f t="shared" si="2"/>
        <v>1.8478645374176959</v>
      </c>
      <c r="J42" s="228">
        <f>('Anual_1947-1989 (ref1987)'!AP44)</f>
        <v>0.891479939868144</v>
      </c>
      <c r="K42" s="228">
        <f t="shared" si="3"/>
        <v>-0.108520060131856</v>
      </c>
      <c r="L42" s="228">
        <f>('Anual_1947-1989 (ref1987)'!AL44)</f>
        <v>0.57315763434728217</v>
      </c>
      <c r="M42" s="228">
        <f t="shared" si="4"/>
        <v>-0.42684236565271783</v>
      </c>
      <c r="N42" s="228">
        <f t="shared" si="5"/>
        <v>-1.6305495437511384E-2</v>
      </c>
      <c r="O42" s="228">
        <f t="shared" si="6"/>
        <v>-2.5279805161653651E-2</v>
      </c>
      <c r="P42" s="228">
        <f t="shared" si="7"/>
        <v>-4.1585300599165036E-2</v>
      </c>
      <c r="Q42" s="229">
        <f t="shared" si="8"/>
        <v>-4.1585300599165036E-2</v>
      </c>
      <c r="R42" s="228">
        <f t="shared" si="9"/>
        <v>0.95841469940083501</v>
      </c>
      <c r="S42" s="46">
        <f t="shared" si="10"/>
        <v>93.775396792834641</v>
      </c>
      <c r="U42" s="46">
        <f>'SNA 2008'!S42</f>
        <v>96.513448250990066</v>
      </c>
      <c r="V42" s="146">
        <f t="shared" si="11"/>
        <v>-2.3978285240929376E-2</v>
      </c>
      <c r="W42" s="146">
        <f t="shared" si="12"/>
        <v>1.760701535823566E-2</v>
      </c>
      <c r="X42" s="53">
        <f t="shared" si="13"/>
        <v>3.1000698982514642E-4</v>
      </c>
    </row>
    <row r="43" spans="1:26">
      <c r="A43" s="227"/>
      <c r="B43" s="115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28">
        <f t="shared" si="0"/>
        <v>8.8836147364372592E-2</v>
      </c>
      <c r="F43" s="228">
        <f t="shared" si="1"/>
        <v>5.5674943186001018E-2</v>
      </c>
      <c r="G43" s="228">
        <f>('Anual_1947-1989 (ref1987)'!AF45)</f>
        <v>11.0641175477493</v>
      </c>
      <c r="H43" s="228">
        <f>('Anual_1947-1989 (ref1987)'!AI45)</f>
        <v>7.442859984864123</v>
      </c>
      <c r="I43" s="228">
        <f t="shared" si="2"/>
        <v>1.4865411374457405</v>
      </c>
      <c r="J43" s="228">
        <f>('Anual_1947-1989 (ref1987)'!AP45)</f>
        <v>1.0793561025425611</v>
      </c>
      <c r="K43" s="228">
        <f t="shared" si="3"/>
        <v>7.9356102542561091E-2</v>
      </c>
      <c r="L43" s="228">
        <f>('Anual_1947-1989 (ref1987)'!AL45)</f>
        <v>0.64750137096050175</v>
      </c>
      <c r="M43" s="228">
        <f t="shared" si="4"/>
        <v>-0.35249862903949825</v>
      </c>
      <c r="N43" s="228">
        <f t="shared" si="5"/>
        <v>1.0479654815190561E-2</v>
      </c>
      <c r="O43" s="228">
        <f t="shared" si="6"/>
        <v>-3.0309342999235871E-2</v>
      </c>
      <c r="P43" s="228">
        <f t="shared" si="7"/>
        <v>-1.9829688184045312E-2</v>
      </c>
      <c r="Q43" s="229">
        <f t="shared" si="8"/>
        <v>-1.9829688184045312E-2</v>
      </c>
      <c r="R43" s="228">
        <f t="shared" si="9"/>
        <v>0.98017031181595471</v>
      </c>
      <c r="S43" s="46">
        <f t="shared" si="10"/>
        <v>91.915859915097613</v>
      </c>
      <c r="U43" s="46">
        <f>'SNA 2008'!S43</f>
        <v>95.250283242363807</v>
      </c>
      <c r="V43" s="146">
        <f t="shared" si="11"/>
        <v>-1.3087968894669566E-2</v>
      </c>
      <c r="W43" s="146">
        <f t="shared" si="12"/>
        <v>6.7417192893757458E-3</v>
      </c>
      <c r="X43" s="53">
        <f t="shared" si="13"/>
        <v>4.5450778976741008E-5</v>
      </c>
    </row>
    <row r="44" spans="1:26" ht="13.5" thickBot="1">
      <c r="A44" s="227"/>
      <c r="B44" s="132">
        <v>1989</v>
      </c>
      <c r="C44" s="81">
        <f>('Anual_1947-1989 (ref1987)'!G46/'Anual_1947-1989 (ref1987)'!B46)</f>
        <v>8.9296096718890161E-2</v>
      </c>
      <c r="D44" s="81">
        <f>('Anual_1947-1989 (ref1987)'!H46/'Anual_1947-1989 (ref1987)'!B46)</f>
        <v>5.4612700194984466E-2</v>
      </c>
      <c r="E44" s="310">
        <f t="shared" si="0"/>
        <v>7.195439845693731E-2</v>
      </c>
      <c r="F44" s="310">
        <f t="shared" si="1"/>
        <v>3.4683396523905695E-2</v>
      </c>
      <c r="G44" s="310">
        <f>('Anual_1947-1989 (ref1987)'!AF46)</f>
        <v>18.591562594314301</v>
      </c>
      <c r="H44" s="310">
        <f>('Anual_1947-1989 (ref1987)'!AI46)</f>
        <v>11.048864939077795</v>
      </c>
      <c r="I44" s="310">
        <f t="shared" si="2"/>
        <v>1.6826671967506253</v>
      </c>
      <c r="J44" s="310">
        <f>('Anual_1947-1989 (ref1987)'!AP46)</f>
        <v>0.95366387405000119</v>
      </c>
      <c r="K44" s="310">
        <f t="shared" si="3"/>
        <v>-4.6336125949998808E-2</v>
      </c>
      <c r="L44" s="310">
        <f>('Anual_1947-1989 (ref1987)'!AL46)</f>
        <v>0.60856098473946907</v>
      </c>
      <c r="M44" s="310">
        <f t="shared" si="4"/>
        <v>-0.39143901526053093</v>
      </c>
      <c r="N44" s="310">
        <f t="shared" si="5"/>
        <v>-5.6101606257212598E-3</v>
      </c>
      <c r="O44" s="310">
        <f t="shared" si="6"/>
        <v>-2.2309078172371453E-2</v>
      </c>
      <c r="P44" s="310">
        <f t="shared" si="7"/>
        <v>-2.7919238798092712E-2</v>
      </c>
      <c r="Q44" s="311">
        <f t="shared" si="8"/>
        <v>-2.7919238798092712E-2</v>
      </c>
      <c r="R44" s="310">
        <f t="shared" si="9"/>
        <v>0.97208076120190734</v>
      </c>
      <c r="S44" s="137">
        <f t="shared" si="10"/>
        <v>89.349639072795966</v>
      </c>
      <c r="U44" s="46">
        <f>'SNA 2008'!S44</f>
        <v>93.240257376931694</v>
      </c>
      <c r="V44" s="146">
        <f t="shared" si="11"/>
        <v>-2.1102571005669479E-2</v>
      </c>
      <c r="W44" s="146">
        <f t="shared" si="12"/>
        <v>6.8166677924232331E-3</v>
      </c>
      <c r="X44" s="53">
        <f t="shared" si="13"/>
        <v>4.6466959792260235E-5</v>
      </c>
    </row>
    <row r="45" spans="1:26">
      <c r="A45" s="116" t="s">
        <v>81</v>
      </c>
      <c r="B45" s="116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28">
        <f t="shared" si="0"/>
        <v>7.5778015084455086E-2</v>
      </c>
      <c r="F45" s="228">
        <f t="shared" si="1"/>
        <v>1.2388731008053253E-2</v>
      </c>
      <c r="G45" s="228">
        <f>('Anual_1947-1989 (ref1987)'!AF47)</f>
        <v>17.510100000000001</v>
      </c>
      <c r="H45" s="228">
        <f>('Anual_1947-1989 (ref1987)'!AI47)</f>
        <v>23.563184667851882</v>
      </c>
      <c r="I45" s="228">
        <f t="shared" si="2"/>
        <v>0.74311262449551962</v>
      </c>
      <c r="J45" s="228">
        <f>('Anual_1947-1989 (ref1987)'!AP47)</f>
        <v>0.90386306159807417</v>
      </c>
      <c r="K45" s="228">
        <f t="shared" si="3"/>
        <v>-9.6136938401925831E-2</v>
      </c>
      <c r="L45" s="228">
        <f>('Anual_1947-1989 (ref1987)'!AL47)</f>
        <v>1.4154483985098427</v>
      </c>
      <c r="M45" s="228">
        <f t="shared" si="4"/>
        <v>0.41544839850984272</v>
      </c>
      <c r="N45" s="228">
        <f t="shared" si="5"/>
        <v>-5.4136247886416543E-3</v>
      </c>
      <c r="O45" s="228">
        <f t="shared" si="6"/>
        <v>3.6362176553263897E-3</v>
      </c>
      <c r="P45" s="228">
        <f t="shared" si="7"/>
        <v>-1.7774071333152646E-3</v>
      </c>
      <c r="Q45" s="229">
        <f t="shared" si="8"/>
        <v>-1.7774071333152646E-3</v>
      </c>
      <c r="R45" s="228">
        <f t="shared" si="9"/>
        <v>0.99822259286668469</v>
      </c>
      <c r="S45" s="46">
        <f t="shared" si="10"/>
        <v>89.190828386948837</v>
      </c>
      <c r="U45" s="46">
        <f>'SNA 2008'!S45</f>
        <v>92.97006082854503</v>
      </c>
      <c r="V45" s="146">
        <f t="shared" si="11"/>
        <v>-2.8978528801606451E-3</v>
      </c>
      <c r="W45" s="146">
        <f t="shared" si="12"/>
        <v>-1.1204457468453805E-3</v>
      </c>
      <c r="X45" s="53">
        <f t="shared" si="13"/>
        <v>1.2553986716239025E-6</v>
      </c>
      <c r="Y45" s="218">
        <f>AVERAGE(X45:X71)</f>
        <v>5.1344550893409519E-8</v>
      </c>
      <c r="Z45" s="218">
        <f>SQRT(Y45)</f>
        <v>2.2659336021474573E-4</v>
      </c>
    </row>
    <row r="46" spans="1:26">
      <c r="A46" s="27"/>
      <c r="B46" s="116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28">
        <f t="shared" si="0"/>
        <v>8.2960631088304912E-2</v>
      </c>
      <c r="F46" s="228">
        <f t="shared" si="1"/>
        <v>7.6308445818066561E-3</v>
      </c>
      <c r="G46" s="228">
        <f>('Anual_1900-2000 (ref1985e2000)'!J21)</f>
        <v>5.1308992205187085</v>
      </c>
      <c r="H46" s="228">
        <f>('Anual_1900-2000 (ref1985e2000)'!B21)</f>
        <v>5.8063700848577797</v>
      </c>
      <c r="I46" s="228">
        <f t="shared" si="2"/>
        <v>0.88366727327618899</v>
      </c>
      <c r="J46" s="228">
        <f>('Anual_1900-2000 (ref1985e2000)'!R21)</f>
        <v>1.0864480313311555</v>
      </c>
      <c r="K46" s="228">
        <f t="shared" si="3"/>
        <v>8.6448031331155528E-2</v>
      </c>
      <c r="L46" s="228">
        <f>('Anual_1900-2000 (ref1985e2000)'!N21)</f>
        <v>1.0856922812260335</v>
      </c>
      <c r="M46" s="228">
        <f t="shared" si="4"/>
        <v>8.5692281226033451E-2</v>
      </c>
      <c r="N46" s="228">
        <f t="shared" si="5"/>
        <v>6.3374701363077537E-3</v>
      </c>
      <c r="O46" s="228">
        <f t="shared" si="6"/>
        <v>6.022926488506473E-4</v>
      </c>
      <c r="P46" s="228">
        <f>(N46+O46)</f>
        <v>6.9397627851584013E-3</v>
      </c>
      <c r="Q46" s="229">
        <f t="shared" si="8"/>
        <v>6.9397627851584013E-3</v>
      </c>
      <c r="R46" s="228">
        <f t="shared" si="9"/>
        <v>1.0069397627851584</v>
      </c>
      <c r="S46" s="46">
        <f t="shared" si="10"/>
        <v>89.809791578566035</v>
      </c>
      <c r="U46" s="46">
        <f>'SNA 2008'!S46</f>
        <v>93.619201968116556</v>
      </c>
      <c r="V46" s="146">
        <f t="shared" si="11"/>
        <v>6.9822600285125436E-3</v>
      </c>
      <c r="W46" s="146">
        <f t="shared" si="12"/>
        <v>4.249724335414224E-5</v>
      </c>
      <c r="X46" s="53">
        <f t="shared" si="13"/>
        <v>1.8060156927011868E-9</v>
      </c>
      <c r="Y46" s="218"/>
      <c r="Z46" s="218"/>
    </row>
    <row r="47" spans="1:26">
      <c r="A47" s="27"/>
      <c r="B47" s="116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28">
        <f t="shared" si="0"/>
        <v>9.6266862631278913E-2</v>
      </c>
      <c r="F47" s="228">
        <f t="shared" si="1"/>
        <v>2.4832542752625253E-2</v>
      </c>
      <c r="G47" s="228">
        <f>('Anual_1900-2000 (ref1985e2000)'!J22)</f>
        <v>10.62107123210197</v>
      </c>
      <c r="H47" s="228">
        <f>('Anual_1900-2000 (ref1985e2000)'!B22)</f>
        <v>11.42626686207406</v>
      </c>
      <c r="I47" s="228">
        <f t="shared" si="2"/>
        <v>0.92953117236875615</v>
      </c>
      <c r="J47" s="228">
        <f>('Anual_1900-2000 (ref1985e2000)'!R22)</f>
        <v>1.0602849922713657</v>
      </c>
      <c r="K47" s="228">
        <f t="shared" si="3"/>
        <v>6.0284992271365745E-2</v>
      </c>
      <c r="L47" s="228">
        <f>('Anual_1900-2000 (ref1985e2000)'!N22)</f>
        <v>1.0447797204470035</v>
      </c>
      <c r="M47" s="228">
        <f t="shared" si="4"/>
        <v>4.4779720447003513E-2</v>
      </c>
      <c r="N47" s="228">
        <f t="shared" si="5"/>
        <v>5.394484958492464E-3</v>
      </c>
      <c r="O47" s="228">
        <f t="shared" si="6"/>
        <v>1.0643337544636309E-3</v>
      </c>
      <c r="P47" s="228">
        <f t="shared" si="7"/>
        <v>6.4588187129560951E-3</v>
      </c>
      <c r="Q47" s="229">
        <f t="shared" si="8"/>
        <v>6.4588187129560951E-3</v>
      </c>
      <c r="R47" s="228">
        <f t="shared" si="9"/>
        <v>1.0064588187129562</v>
      </c>
      <c r="S47" s="46">
        <f t="shared" si="10"/>
        <v>90.389856741020367</v>
      </c>
      <c r="U47" s="46">
        <f>'SNA 2008'!S47</f>
        <v>94.226840586846777</v>
      </c>
      <c r="V47" s="146">
        <f t="shared" si="11"/>
        <v>6.4905340566474568E-3</v>
      </c>
      <c r="W47" s="146">
        <f t="shared" si="12"/>
        <v>3.1715343691361697E-5</v>
      </c>
      <c r="X47" s="53">
        <f t="shared" si="13"/>
        <v>1.0058630254611962E-9</v>
      </c>
    </row>
    <row r="48" spans="1:26">
      <c r="A48" s="27"/>
      <c r="B48" s="116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28">
        <f t="shared" si="0"/>
        <v>9.7996600929077318E-2</v>
      </c>
      <c r="F48" s="228">
        <f t="shared" si="1"/>
        <v>1.4072228941557213E-2</v>
      </c>
      <c r="G48" s="228">
        <f>('Anual_1900-2000 (ref1985e2000)'!J23)</f>
        <v>20.967839939882623</v>
      </c>
      <c r="H48" s="228">
        <f>('Anual_1900-2000 (ref1985e2000)'!B23)</f>
        <v>19.031375476314299</v>
      </c>
      <c r="I48" s="228">
        <f t="shared" si="2"/>
        <v>1.1017511564510076</v>
      </c>
      <c r="J48" s="228">
        <f>('Anual_1900-2000 (ref1985e2000)'!R23)</f>
        <v>1.0112655133811181</v>
      </c>
      <c r="K48" s="228">
        <f t="shared" si="3"/>
        <v>1.1265513381118142E-2</v>
      </c>
      <c r="L48" s="228">
        <f>('Anual_1900-2000 (ref1985e2000)'!N23)</f>
        <v>0.90257621875796723</v>
      </c>
      <c r="M48" s="228">
        <f t="shared" si="4"/>
        <v>-9.742378124203277E-2</v>
      </c>
      <c r="N48" s="228">
        <f t="shared" si="5"/>
        <v>1.2163134662121686E-3</v>
      </c>
      <c r="O48" s="228">
        <f t="shared" si="6"/>
        <v>-1.5189517799135681E-3</v>
      </c>
      <c r="P48" s="228">
        <f t="shared" si="7"/>
        <v>-3.0263831370139953E-4</v>
      </c>
      <c r="Q48" s="229">
        <f t="shared" si="8"/>
        <v>-3.0263831370139953E-4</v>
      </c>
      <c r="R48" s="228">
        <f t="shared" si="9"/>
        <v>0.99969736168629864</v>
      </c>
      <c r="S48" s="46">
        <f t="shared" si="10"/>
        <v>90.36250130720056</v>
      </c>
      <c r="U48" s="46">
        <f>'SNA 2008'!S48</f>
        <v>94.198309533983306</v>
      </c>
      <c r="V48" s="146">
        <f t="shared" si="11"/>
        <v>-3.0279114407083529E-4</v>
      </c>
      <c r="W48" s="146">
        <f t="shared" si="12"/>
        <v>-1.5283036943576286E-7</v>
      </c>
      <c r="X48" s="53">
        <f t="shared" si="13"/>
        <v>2.335712182187176E-14</v>
      </c>
    </row>
    <row r="49" spans="1:24" ht="13.5" thickBot="1">
      <c r="A49" s="27"/>
      <c r="B49" s="312">
        <v>1994</v>
      </c>
      <c r="C49" s="81">
        <f>('Anual_1900-2000 (ref1985e2000)'!G8/'Anual_1900-2000 (ref1985e2000)'!B8)</f>
        <v>9.5130764270200396E-2</v>
      </c>
      <c r="D49" s="81">
        <f>('Anual_1900-2000 (ref1985e2000)'!H8/'Anual_1900-2000 (ref1985e2000)'!B8)</f>
        <v>9.1616833690822339E-2</v>
      </c>
      <c r="E49" s="310">
        <f t="shared" si="0"/>
        <v>9.3373798980511374E-2</v>
      </c>
      <c r="F49" s="310">
        <f t="shared" si="1"/>
        <v>3.5139305793780579E-3</v>
      </c>
      <c r="G49" s="310">
        <f>('Anual_1900-2000 (ref1985e2000)'!J24)</f>
        <v>23.314463274215104</v>
      </c>
      <c r="H49" s="310">
        <f>('Anual_1900-2000 (ref1985e2000)'!B24)</f>
        <v>21.571768666762537</v>
      </c>
      <c r="I49" s="310">
        <f t="shared" si="2"/>
        <v>1.0807858935617869</v>
      </c>
      <c r="J49" s="310">
        <f>('Anual_1900-2000 (ref1985e2000)'!R24)</f>
        <v>1.0405090985638821</v>
      </c>
      <c r="K49" s="310">
        <f t="shared" si="3"/>
        <v>4.0509098563882073E-2</v>
      </c>
      <c r="L49" s="310">
        <f>('Anual_1900-2000 (ref1985e2000)'!N24)</f>
        <v>0.90706287317240264</v>
      </c>
      <c r="M49" s="310">
        <f t="shared" si="4"/>
        <v>-9.2937126827597361E-2</v>
      </c>
      <c r="N49" s="310">
        <f t="shared" si="5"/>
        <v>4.0880601335821706E-3</v>
      </c>
      <c r="O49" s="310">
        <f t="shared" si="6"/>
        <v>-3.6003525398063582E-4</v>
      </c>
      <c r="P49" s="310">
        <f t="shared" si="7"/>
        <v>3.7280248796015348E-3</v>
      </c>
      <c r="Q49" s="311">
        <f t="shared" si="8"/>
        <v>3.7280248796015348E-3</v>
      </c>
      <c r="R49" s="310">
        <f t="shared" si="9"/>
        <v>1.0037280248796014</v>
      </c>
      <c r="S49" s="137">
        <f t="shared" si="10"/>
        <v>90.699374960256819</v>
      </c>
      <c r="U49" s="46">
        <f>'SNA 2008'!S49</f>
        <v>94.550724796427488</v>
      </c>
      <c r="V49" s="146">
        <f t="shared" si="11"/>
        <v>3.7412058049410835E-3</v>
      </c>
      <c r="W49" s="146">
        <f t="shared" si="12"/>
        <v>1.3180925339548698E-5</v>
      </c>
      <c r="X49" s="53">
        <f t="shared" si="13"/>
        <v>1.7373679280675695E-10</v>
      </c>
    </row>
    <row r="50" spans="1:24">
      <c r="A50" s="117" t="s">
        <v>82</v>
      </c>
      <c r="B50" s="117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28">
        <f t="shared" si="0"/>
        <v>8.6066364285001903E-2</v>
      </c>
      <c r="F50" s="228">
        <f t="shared" si="1"/>
        <v>-1.7637803499670507E-2</v>
      </c>
      <c r="G50" s="228">
        <f>('Anual_1900-2000 (ref1985e2000)'!J25)</f>
        <v>1.7619374183147651</v>
      </c>
      <c r="H50" s="228">
        <f>('Anual_1900-2000 (ref1985e2000)'!B25)</f>
        <v>1.5337645307195644</v>
      </c>
      <c r="I50" s="228">
        <f t="shared" si="2"/>
        <v>1.148766569460407</v>
      </c>
      <c r="J50" s="228">
        <f>('Anual_1900-2000 (ref1985e2000)'!R25)</f>
        <v>1.0458738978519095</v>
      </c>
      <c r="K50" s="228">
        <f t="shared" si="3"/>
        <v>4.587389785190954E-2</v>
      </c>
      <c r="L50" s="228">
        <f>('Anual_1900-2000 (ref1985e2000)'!N25)</f>
        <v>0.85119399139384067</v>
      </c>
      <c r="M50" s="228">
        <f t="shared" si="4"/>
        <v>-0.14880600860615933</v>
      </c>
      <c r="N50" s="228">
        <f t="shared" si="5"/>
        <v>4.5355597142821176E-3</v>
      </c>
      <c r="O50" s="228">
        <f t="shared" si="6"/>
        <v>3.0834465067920459E-3</v>
      </c>
      <c r="P50" s="228">
        <f t="shared" si="7"/>
        <v>7.6190062210741635E-3</v>
      </c>
      <c r="Q50" s="229">
        <f t="shared" si="8"/>
        <v>7.6190062210741635E-3</v>
      </c>
      <c r="R50" s="228">
        <f t="shared" si="9"/>
        <v>1.0076190062210741</v>
      </c>
      <c r="S50" s="46">
        <f t="shared" si="10"/>
        <v>91.390414062326556</v>
      </c>
      <c r="U50" s="46">
        <f>'SNA 2008'!S50</f>
        <v>95.277138398347944</v>
      </c>
      <c r="V50" s="146">
        <f t="shared" si="11"/>
        <v>7.6827925273388331E-3</v>
      </c>
      <c r="W50" s="146">
        <f t="shared" si="12"/>
        <v>6.3786306264669579E-5</v>
      </c>
      <c r="X50" s="53">
        <f t="shared" si="13"/>
        <v>4.0686928668902253E-9</v>
      </c>
    </row>
    <row r="51" spans="1:24" ht="13.5" thickBot="1">
      <c r="B51" s="133">
        <v>1996</v>
      </c>
      <c r="C51" s="81">
        <f>('Anual_1900-2000 (ref1985e2000)'!G10/'Anual_1900-2000 (ref1985e2000)'!B10)</f>
        <v>6.9881954735120308E-2</v>
      </c>
      <c r="D51" s="81">
        <f>('Anual_1900-2000 (ref1985e2000)'!H10/'Anual_1900-2000 (ref1985e2000)'!B10)</f>
        <v>8.898673144291494E-2</v>
      </c>
      <c r="E51" s="310">
        <f t="shared" si="0"/>
        <v>7.9434343089017617E-2</v>
      </c>
      <c r="F51" s="310">
        <f t="shared" si="1"/>
        <v>-1.9104776707794632E-2</v>
      </c>
      <c r="G51" s="310">
        <f>('Anual_1900-2000 (ref1985e2000)'!J26)</f>
        <v>1.1711701863893196</v>
      </c>
      <c r="H51" s="310">
        <f>('Anual_1900-2000 (ref1985e2000)'!B26)</f>
        <v>1.0835342435636763</v>
      </c>
      <c r="I51" s="310">
        <f t="shared" si="2"/>
        <v>1.0808797168582454</v>
      </c>
      <c r="J51" s="310">
        <f>('Anual_1900-2000 (ref1985e2000)'!R26)</f>
        <v>1.0101813129872743</v>
      </c>
      <c r="K51" s="310">
        <f t="shared" si="3"/>
        <v>1.0181312987274316E-2</v>
      </c>
      <c r="L51" s="310">
        <f>('Anual_1900-2000 (ref1985e2000)'!N26)</f>
        <v>0.92049825088490445</v>
      </c>
      <c r="M51" s="310">
        <f t="shared" si="4"/>
        <v>-7.9501749115095555E-2</v>
      </c>
      <c r="N51" s="310">
        <f t="shared" si="5"/>
        <v>8.7415704905216519E-4</v>
      </c>
      <c r="O51" s="310">
        <f t="shared" si="6"/>
        <v>1.6500445962421746E-3</v>
      </c>
      <c r="P51" s="310">
        <f t="shared" si="7"/>
        <v>2.5242016452943399E-3</v>
      </c>
      <c r="Q51" s="311">
        <f t="shared" si="8"/>
        <v>2.5242016452943399E-3</v>
      </c>
      <c r="R51" s="310">
        <f t="shared" si="9"/>
        <v>1.0025242016452944</v>
      </c>
      <c r="S51" s="137">
        <f t="shared" si="10"/>
        <v>91.621101895866815</v>
      </c>
      <c r="U51" s="46">
        <f>'SNA 2008'!S51</f>
        <v>95.518271204187997</v>
      </c>
      <c r="V51" s="146">
        <f t="shared" si="11"/>
        <v>2.5308569284678839E-3</v>
      </c>
      <c r="W51" s="146">
        <f t="shared" si="12"/>
        <v>6.6552831735440174E-6</v>
      </c>
      <c r="X51" s="53">
        <f t="shared" si="13"/>
        <v>4.4292794120058125E-11</v>
      </c>
    </row>
    <row r="52" spans="1:24">
      <c r="A52" s="118" t="s">
        <v>80</v>
      </c>
      <c r="B52" s="118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28">
        <f t="shared" si="0"/>
        <v>8.2881046316685608E-2</v>
      </c>
      <c r="F52" s="228">
        <f t="shared" si="1"/>
        <v>-2.6089101087641786E-2</v>
      </c>
      <c r="G52" s="228">
        <f>('Trimestral_1996-2018 (ref2010)'!J33)</f>
        <v>1.0788650583244035</v>
      </c>
      <c r="H52" s="228">
        <f>('Trimestral_1996-2018 (ref2010)'!B33)</f>
        <v>1.041086984787414</v>
      </c>
      <c r="I52" s="228">
        <f t="shared" si="2"/>
        <v>1.0362871441954522</v>
      </c>
      <c r="J52" s="228">
        <f>('Trimestral_1996-2018 (ref2010)'!R33)</f>
        <v>0.99435027299070466</v>
      </c>
      <c r="K52" s="228">
        <f t="shared" si="3"/>
        <v>-5.6497270092953356E-3</v>
      </c>
      <c r="L52" s="228">
        <f>('Trimestral_1996-2018 (ref2010)'!N33)</f>
        <v>0.96772105640562156</v>
      </c>
      <c r="M52" s="228">
        <f t="shared" si="4"/>
        <v>-3.227894359437844E-2</v>
      </c>
      <c r="N52" s="228">
        <f t="shared" si="5"/>
        <v>-4.8524693301500743E-4</v>
      </c>
      <c r="O52" s="228">
        <f t="shared" si="6"/>
        <v>8.7021835151951789E-4</v>
      </c>
      <c r="P52" s="228">
        <f t="shared" si="7"/>
        <v>3.8497141850451046E-4</v>
      </c>
      <c r="Q52" s="229">
        <f t="shared" si="8"/>
        <v>3.8497141850451046E-4</v>
      </c>
      <c r="R52" s="228">
        <f t="shared" si="9"/>
        <v>1.0003849714185045</v>
      </c>
      <c r="S52" s="46">
        <f t="shared" si="10"/>
        <v>91.65637340142861</v>
      </c>
      <c r="U52" s="46">
        <f>'SNA 2008'!S52</f>
        <v>95.554999650342111</v>
      </c>
      <c r="V52" s="146">
        <f t="shared" si="11"/>
        <v>3.8451749273815672E-4</v>
      </c>
      <c r="W52" s="146">
        <f t="shared" si="12"/>
        <v>-4.5392576635374434E-7</v>
      </c>
      <c r="X52" s="53">
        <f t="shared" si="13"/>
        <v>2.060486013598341E-13</v>
      </c>
    </row>
    <row r="53" spans="1:24">
      <c r="B53" s="118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28">
        <f t="shared" si="0"/>
        <v>8.2192924641035101E-2</v>
      </c>
      <c r="F53" s="228">
        <f t="shared" si="1"/>
        <v>-2.3775842589237234E-2</v>
      </c>
      <c r="G53" s="228">
        <f>('Trimestral_1996-2018 (ref2010)'!J34)</f>
        <v>1.0392341185979013</v>
      </c>
      <c r="H53" s="228">
        <f>('Trimestral_1996-2018 (ref2010)'!B34)</f>
        <v>1.0102678571428581</v>
      </c>
      <c r="I53" s="228">
        <f t="shared" si="2"/>
        <v>1.0286718628631448</v>
      </c>
      <c r="J53" s="228">
        <f>('Trimestral_1996-2018 (ref2010)'!R34)</f>
        <v>0.97787081881831961</v>
      </c>
      <c r="K53" s="228">
        <f t="shared" si="3"/>
        <v>-2.2129181181680391E-2</v>
      </c>
      <c r="L53" s="228">
        <f>('Trimestral_1996-2018 (ref2010)'!N34)</f>
        <v>0.98306536633515984</v>
      </c>
      <c r="M53" s="228">
        <f t="shared" si="4"/>
        <v>-1.693463366484016E-2</v>
      </c>
      <c r="N53" s="228">
        <f t="shared" si="5"/>
        <v>-1.8710122865406489E-3</v>
      </c>
      <c r="O53" s="228">
        <f t="shared" si="6"/>
        <v>4.09571121219182E-4</v>
      </c>
      <c r="P53" s="228">
        <f t="shared" si="7"/>
        <v>-1.461441165321467E-3</v>
      </c>
      <c r="Q53" s="229">
        <f t="shared" si="8"/>
        <v>-1.461441165321467E-3</v>
      </c>
      <c r="R53" s="228">
        <f t="shared" si="9"/>
        <v>0.99853855883467857</v>
      </c>
      <c r="S53" s="46">
        <f t="shared" si="10"/>
        <v>91.522423004275694</v>
      </c>
      <c r="U53" s="46">
        <f>'SNA 2008'!S53</f>
        <v>95.414152659879633</v>
      </c>
      <c r="V53" s="146">
        <f t="shared" si="11"/>
        <v>-1.4739887078423219E-3</v>
      </c>
      <c r="W53" s="146">
        <f t="shared" si="12"/>
        <v>-1.2547542520854969E-5</v>
      </c>
      <c r="X53" s="53">
        <f t="shared" si="13"/>
        <v>1.5744082331266346E-10</v>
      </c>
    </row>
    <row r="54" spans="1:24">
      <c r="B54" s="118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28">
        <f t="shared" si="0"/>
        <v>0.10491083236940456</v>
      </c>
      <c r="F54" s="228">
        <f t="shared" si="1"/>
        <v>-1.8523699547508765E-2</v>
      </c>
      <c r="G54" s="228">
        <f>('Trimestral_1996-2018 (ref2010)'!J35)</f>
        <v>1.0828986283211075</v>
      </c>
      <c r="H54" s="228">
        <f>('Trimestral_1996-2018 (ref2010)'!B35)</f>
        <v>1.3966473440722322</v>
      </c>
      <c r="I54" s="228">
        <f t="shared" si="2"/>
        <v>0.77535580683071981</v>
      </c>
      <c r="J54" s="228">
        <f>('Trimestral_1996-2018 (ref2010)'!R35)</f>
        <v>0.90047143396234353</v>
      </c>
      <c r="K54" s="228">
        <f t="shared" si="3"/>
        <v>-9.9528566037656474E-2</v>
      </c>
      <c r="L54" s="228">
        <f>('Trimestral_1996-2018 (ref2010)'!N35)</f>
        <v>1.3591393493172315</v>
      </c>
      <c r="M54" s="228">
        <f t="shared" si="4"/>
        <v>0.35913934931723146</v>
      </c>
      <c r="N54" s="228">
        <f t="shared" si="5"/>
        <v>-8.0959743497411949E-3</v>
      </c>
      <c r="O54" s="228">
        <f t="shared" si="6"/>
        <v>-4.8947073791823807E-3</v>
      </c>
      <c r="P54" s="228">
        <f t="shared" si="7"/>
        <v>-1.2990681728923575E-2</v>
      </c>
      <c r="Q54" s="229">
        <f t="shared" si="8"/>
        <v>-1.2990681728923575E-2</v>
      </c>
      <c r="R54" s="228">
        <f t="shared" si="9"/>
        <v>0.98700931827107641</v>
      </c>
      <c r="S54" s="46">
        <f t="shared" si="10"/>
        <v>90.333484335967228</v>
      </c>
      <c r="U54" s="46">
        <f>'SNA 2008'!S54</f>
        <v>94.179637716603011</v>
      </c>
      <c r="V54" s="146">
        <f t="shared" si="11"/>
        <v>-1.2938488776159551E-2</v>
      </c>
      <c r="W54" s="146">
        <f t="shared" si="12"/>
        <v>5.2192952764023443E-5</v>
      </c>
      <c r="X54" s="53">
        <f t="shared" si="13"/>
        <v>2.7241043182275823E-9</v>
      </c>
    </row>
    <row r="55" spans="1:24" ht="13.5" thickBot="1">
      <c r="B55" s="135">
        <v>2000</v>
      </c>
      <c r="C55" s="48">
        <f>('Trimestral_1996-2018 (ref2010)'!F8/'Trimestral_1996-2018 (ref2010)'!B8)</f>
        <v>0.10188048005849121</v>
      </c>
      <c r="D55" s="81">
        <f>('Trimestral_1996-2018 (ref2010)'!G8/'Trimestral_1996-2018 (ref2010)'!B8)</f>
        <v>0.12451713353126401</v>
      </c>
      <c r="E55" s="310">
        <f t="shared" si="0"/>
        <v>0.11319880679487761</v>
      </c>
      <c r="F55" s="310">
        <f t="shared" si="1"/>
        <v>-2.26366534727728E-2</v>
      </c>
      <c r="G55" s="310">
        <f>('Trimestral_1996-2018 (ref2010)'!J36)</f>
        <v>1.0686428353299242</v>
      </c>
      <c r="H55" s="310">
        <f>('Trimestral_1996-2018 (ref2010)'!B36)</f>
        <v>1.0404176133098821</v>
      </c>
      <c r="I55" s="310">
        <f t="shared" si="2"/>
        <v>1.0271287429768217</v>
      </c>
      <c r="J55" s="310">
        <f>('Trimestral_1996-2018 (ref2010)'!R36)</f>
        <v>0.95881711569433592</v>
      </c>
      <c r="K55" s="310">
        <f t="shared" si="3"/>
        <v>-4.118288430566408E-2</v>
      </c>
      <c r="L55" s="310">
        <f>('Trimestral_1996-2018 (ref2010)'!N36)</f>
        <v>0.99427662260467908</v>
      </c>
      <c r="M55" s="310">
        <f t="shared" si="4"/>
        <v>-5.7233773953209166E-3</v>
      </c>
      <c r="N55" s="310">
        <f t="shared" si="5"/>
        <v>-4.7883235854740856E-3</v>
      </c>
      <c r="O55" s="310">
        <f t="shared" si="6"/>
        <v>1.3030388912532284E-4</v>
      </c>
      <c r="P55" s="310">
        <f t="shared" si="7"/>
        <v>-4.6580196963487627E-3</v>
      </c>
      <c r="Q55" s="311">
        <f t="shared" si="8"/>
        <v>-4.6580196963487627E-3</v>
      </c>
      <c r="R55" s="310">
        <f t="shared" si="9"/>
        <v>0.99534198030365129</v>
      </c>
      <c r="S55" s="137">
        <f t="shared" si="10"/>
        <v>89.912709186690478</v>
      </c>
      <c r="U55" s="46">
        <f>'SNA 2008'!S55</f>
        <v>93.746580711344976</v>
      </c>
      <c r="V55" s="146">
        <f t="shared" si="11"/>
        <v>-4.5982020716744954E-3</v>
      </c>
      <c r="W55" s="146">
        <f t="shared" si="12"/>
        <v>5.9817624674267378E-5</v>
      </c>
      <c r="X55" s="53">
        <f t="shared" si="13"/>
        <v>3.5781482216715215E-9</v>
      </c>
    </row>
    <row r="56" spans="1:24">
      <c r="A56" s="119" t="s">
        <v>84</v>
      </c>
      <c r="B56" s="119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28">
        <f t="shared" si="0"/>
        <v>0.13468142512471487</v>
      </c>
      <c r="F56" s="228">
        <f t="shared" si="1"/>
        <v>-2.1928636801688578E-2</v>
      </c>
      <c r="G56" s="228">
        <f>('Anual_2000-2017 (ref2010)'!D28)</f>
        <v>1.0873434958905224</v>
      </c>
      <c r="H56" s="228">
        <f>('Anual_2000-2017 (ref2010)'!B28)</f>
        <v>1.2198808000626027</v>
      </c>
      <c r="I56" s="228">
        <f t="shared" si="2"/>
        <v>0.89135225001878982</v>
      </c>
      <c r="J56" s="228">
        <f>('Anual_2000-2017 (ref2010)'!K28)</f>
        <v>0.98210605030275633</v>
      </c>
      <c r="K56" s="228">
        <f t="shared" si="3"/>
        <v>-1.7893949697243672E-2</v>
      </c>
      <c r="L56" s="228">
        <f>('Anual_2000-2017 (ref2010)'!H28)</f>
        <v>1.1320652035547827</v>
      </c>
      <c r="M56" s="228">
        <f t="shared" si="4"/>
        <v>0.13206520355478268</v>
      </c>
      <c r="N56" s="228">
        <f t="shared" si="5"/>
        <v>-2.1481434543167061E-3</v>
      </c>
      <c r="O56" s="228">
        <f t="shared" si="6"/>
        <v>-2.5581652662763411E-3</v>
      </c>
      <c r="P56" s="228">
        <f t="shared" si="7"/>
        <v>-4.7063087205930472E-3</v>
      </c>
      <c r="Q56" s="229">
        <f t="shared" si="8"/>
        <v>-4.7063087205930472E-3</v>
      </c>
      <c r="R56" s="228">
        <f t="shared" si="9"/>
        <v>0.99529369127940692</v>
      </c>
      <c r="S56" s="46">
        <f t="shared" si="10"/>
        <v>89.489552219353001</v>
      </c>
      <c r="U56" s="46">
        <f>'SNA 2008'!S56</f>
        <v>93.307520371188716</v>
      </c>
      <c r="V56" s="146">
        <f t="shared" si="11"/>
        <v>-4.6834811128543263E-3</v>
      </c>
      <c r="W56" s="146">
        <f t="shared" si="12"/>
        <v>2.2827607738720897E-5</v>
      </c>
      <c r="X56" s="53">
        <f t="shared" si="13"/>
        <v>5.2109967507291017E-10</v>
      </c>
    </row>
    <row r="57" spans="1:24">
      <c r="B57" s="119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28">
        <f t="shared" si="0"/>
        <v>0.13809178703858679</v>
      </c>
      <c r="F57" s="228">
        <f t="shared" si="1"/>
        <v>8.428231405140485E-3</v>
      </c>
      <c r="G57" s="228">
        <f>('Anual_2000-2017 (ref2010)'!D29)</f>
        <v>1.0945322863233085</v>
      </c>
      <c r="H57" s="228">
        <f>('Anual_2000-2017 (ref2010)'!B29)</f>
        <v>1.2223498918633622</v>
      </c>
      <c r="I57" s="228">
        <f t="shared" si="2"/>
        <v>0.89543288186886705</v>
      </c>
      <c r="J57" s="228">
        <f>('Anual_2000-2017 (ref2010)'!K29)</f>
        <v>1.0188503787534173</v>
      </c>
      <c r="K57" s="228">
        <f t="shared" si="3"/>
        <v>1.8850378753417329E-2</v>
      </c>
      <c r="L57" s="228">
        <f>('Anual_2000-2017 (ref2010)'!H29)</f>
        <v>1.1063989526491069</v>
      </c>
      <c r="M57" s="228">
        <f t="shared" si="4"/>
        <v>0.10639895264910693</v>
      </c>
      <c r="N57" s="228">
        <f t="shared" si="5"/>
        <v>2.3308856543425779E-3</v>
      </c>
      <c r="O57" s="228">
        <f t="shared" si="6"/>
        <v>8.1051685022307061E-4</v>
      </c>
      <c r="P57" s="228">
        <f t="shared" si="7"/>
        <v>3.1414025045656485E-3</v>
      </c>
      <c r="Q57" s="229">
        <f t="shared" si="8"/>
        <v>3.1414025045656485E-3</v>
      </c>
      <c r="R57" s="228">
        <f t="shared" si="9"/>
        <v>1.0031414025045657</v>
      </c>
      <c r="S57" s="46">
        <f t="shared" si="10"/>
        <v>89.77067492282734</v>
      </c>
      <c r="U57" s="46">
        <f>'SNA 2008'!S57</f>
        <v>93.601529365895715</v>
      </c>
      <c r="V57" s="146">
        <f t="shared" si="11"/>
        <v>3.1509678270025265E-3</v>
      </c>
      <c r="W57" s="146">
        <f t="shared" si="12"/>
        <v>9.5653224368779863E-6</v>
      </c>
      <c r="X57" s="53">
        <f t="shared" si="13"/>
        <v>9.149539332144142E-11</v>
      </c>
    </row>
    <row r="58" spans="1:24">
      <c r="B58" s="119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28">
        <f t="shared" si="0"/>
        <v>0.14070192360774436</v>
      </c>
      <c r="F58" s="228">
        <f t="shared" si="1"/>
        <v>2.2211826899428883E-2</v>
      </c>
      <c r="G58" s="228">
        <f>('Anual_2000-2017 (ref2010)'!D30)</f>
        <v>1.1435543395540388</v>
      </c>
      <c r="H58" s="228">
        <f>('Anual_2000-2017 (ref2010)'!B30)</f>
        <v>1.108827318550853</v>
      </c>
      <c r="I58" s="228">
        <f t="shared" si="2"/>
        <v>1.031318691758579</v>
      </c>
      <c r="J58" s="228">
        <f>('Anual_2000-2017 (ref2010)'!K30)</f>
        <v>0.98786492040016904</v>
      </c>
      <c r="K58" s="228">
        <f t="shared" si="3"/>
        <v>-1.2135079599830956E-2</v>
      </c>
      <c r="L58" s="228">
        <f>('Anual_2000-2017 (ref2010)'!H30)</f>
        <v>0.97556975824810943</v>
      </c>
      <c r="M58" s="228">
        <f t="shared" si="4"/>
        <v>-2.4430241751890569E-2</v>
      </c>
      <c r="N58" s="228">
        <f t="shared" si="5"/>
        <v>-1.7609034867213291E-3</v>
      </c>
      <c r="O58" s="228">
        <f t="shared" si="6"/>
        <v>-5.5622911259431212E-4</v>
      </c>
      <c r="P58" s="228">
        <f t="shared" si="7"/>
        <v>-2.3171325993156413E-3</v>
      </c>
      <c r="Q58" s="229">
        <f t="shared" si="8"/>
        <v>-2.3171325993156413E-3</v>
      </c>
      <c r="R58" s="228">
        <f t="shared" si="9"/>
        <v>0.99768286740068435</v>
      </c>
      <c r="S58" s="46">
        <f t="shared" si="10"/>
        <v>89.562664365501092</v>
      </c>
      <c r="U58" s="46">
        <f>'SNA 2008'!S58</f>
        <v>93.385104078518637</v>
      </c>
      <c r="V58" s="146">
        <f t="shared" si="11"/>
        <v>-2.3121981963676319E-3</v>
      </c>
      <c r="W58" s="146">
        <f t="shared" si="12"/>
        <v>4.9344029480094358E-6</v>
      </c>
      <c r="X58" s="53">
        <f t="shared" si="13"/>
        <v>2.434833245332421E-11</v>
      </c>
    </row>
    <row r="59" spans="1:24">
      <c r="B59" s="119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28">
        <f t="shared" si="0"/>
        <v>0.1483912624017471</v>
      </c>
      <c r="F59" s="228">
        <f t="shared" si="1"/>
        <v>3.4132705474457126E-2</v>
      </c>
      <c r="G59" s="228">
        <f>('Anual_2000-2017 (ref2010)'!D31)</f>
        <v>1.0719108225842768</v>
      </c>
      <c r="H59" s="228">
        <f>('Anual_2000-2017 (ref2010)'!B31)</f>
        <v>1.0850092153267767</v>
      </c>
      <c r="I59" s="228">
        <f t="shared" si="2"/>
        <v>0.98792785115787707</v>
      </c>
      <c r="J59" s="228">
        <f>('Anual_2000-2017 (ref2010)'!K31)</f>
        <v>1.0369520539142594</v>
      </c>
      <c r="K59" s="228">
        <f t="shared" si="3"/>
        <v>3.6952053914259375E-2</v>
      </c>
      <c r="L59" s="228">
        <f>('Anual_2000-2017 (ref2010)'!H31)</f>
        <v>0.99402071017522675</v>
      </c>
      <c r="M59" s="228">
        <f t="shared" si="4"/>
        <v>-5.9792898247732484E-3</v>
      </c>
      <c r="N59" s="228">
        <f t="shared" si="5"/>
        <v>5.4171659673161818E-3</v>
      </c>
      <c r="O59" s="228">
        <f t="shared" si="6"/>
        <v>-2.0531698831448552E-4</v>
      </c>
      <c r="P59" s="228">
        <f t="shared" si="7"/>
        <v>5.2118489790016964E-3</v>
      </c>
      <c r="Q59" s="229">
        <f t="shared" si="8"/>
        <v>5.2118489790016964E-3</v>
      </c>
      <c r="R59" s="228">
        <f t="shared" si="9"/>
        <v>1.0052118489790016</v>
      </c>
      <c r="S59" s="46">
        <f t="shared" si="10"/>
        <v>90.029451446331095</v>
      </c>
      <c r="U59" s="46">
        <f>'SNA 2008'!S59</f>
        <v>93.873829769138013</v>
      </c>
      <c r="V59" s="146">
        <f t="shared" si="11"/>
        <v>5.2334437643122289E-3</v>
      </c>
      <c r="W59" s="146">
        <f t="shared" si="12"/>
        <v>2.1594785310532529E-5</v>
      </c>
      <c r="X59" s="53">
        <f t="shared" si="13"/>
        <v>4.6633475260799143E-10</v>
      </c>
    </row>
    <row r="60" spans="1:24">
      <c r="B60" s="119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28">
        <f t="shared" si="0"/>
        <v>0.13543397603712182</v>
      </c>
      <c r="F60" s="228">
        <f t="shared" si="1"/>
        <v>3.4008633245391745E-2</v>
      </c>
      <c r="G60" s="228">
        <f>('Anual_2000-2017 (ref2010)'!D32)</f>
        <v>1.0799382157355064</v>
      </c>
      <c r="H60" s="228">
        <f>('Anual_2000-2017 (ref2010)'!B32)</f>
        <v>0.93162461234649963</v>
      </c>
      <c r="I60" s="228">
        <f t="shared" si="2"/>
        <v>1.1591988891485452</v>
      </c>
      <c r="J60" s="228">
        <f>('Anual_2000-2017 (ref2010)'!K32)</f>
        <v>1.0012916881104064</v>
      </c>
      <c r="K60" s="228">
        <f t="shared" si="3"/>
        <v>1.2916881104063638E-3</v>
      </c>
      <c r="L60" s="228">
        <f>('Anual_2000-2017 (ref2010)'!H32)</f>
        <v>0.86210812510175994</v>
      </c>
      <c r="M60" s="228">
        <f t="shared" si="4"/>
        <v>-0.13789187489824006</v>
      </c>
      <c r="N60" s="228">
        <f t="shared" si="5"/>
        <v>2.0278846455105154E-4</v>
      </c>
      <c r="O60" s="228">
        <f t="shared" si="6"/>
        <v>-5.4395893790934336E-3</v>
      </c>
      <c r="P60" s="228">
        <f t="shared" si="7"/>
        <v>-5.2368009145423817E-3</v>
      </c>
      <c r="Q60" s="229">
        <f t="shared" si="8"/>
        <v>-5.2368009145423817E-3</v>
      </c>
      <c r="R60" s="228">
        <f t="shared" si="9"/>
        <v>0.99476319908545763</v>
      </c>
      <c r="S60" s="46">
        <f t="shared" si="10"/>
        <v>89.557985132661202</v>
      </c>
      <c r="U60" s="46">
        <f>'SNA 2008'!S60</f>
        <v>93.38479144061202</v>
      </c>
      <c r="V60" s="146">
        <f t="shared" si="11"/>
        <v>-5.2095278282421331E-3</v>
      </c>
      <c r="W60" s="146">
        <f t="shared" si="12"/>
        <v>2.7273086300248599E-5</v>
      </c>
      <c r="X60" s="53">
        <f t="shared" si="13"/>
        <v>7.4382123634080781E-10</v>
      </c>
    </row>
    <row r="61" spans="1:24">
      <c r="B61" s="119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28">
        <f t="shared" si="0"/>
        <v>0.13020849942674478</v>
      </c>
      <c r="F61" s="228">
        <f t="shared" si="1"/>
        <v>2.706932719506322E-2</v>
      </c>
      <c r="G61" s="228">
        <f>('Anual_2000-2017 (ref2010)'!D33)</f>
        <v>1.0595768006859623</v>
      </c>
      <c r="H61" s="228">
        <f>('Anual_2000-2017 (ref2010)'!B33)</f>
        <v>0.99843080052075917</v>
      </c>
      <c r="I61" s="228">
        <f t="shared" si="2"/>
        <v>1.0612421012385742</v>
      </c>
      <c r="J61" s="228">
        <f>('Anual_2000-2017 (ref2010)'!K33)</f>
        <v>1.0751550437489548</v>
      </c>
      <c r="K61" s="228">
        <f t="shared" si="3"/>
        <v>7.5155043748954764E-2</v>
      </c>
      <c r="L61" s="228">
        <f>('Anual_2000-2017 (ref2010)'!H33)</f>
        <v>0.90876162793216453</v>
      </c>
      <c r="M61" s="228">
        <f t="shared" si="4"/>
        <v>-9.1238372067835471E-2</v>
      </c>
      <c r="N61" s="228">
        <f t="shared" si="5"/>
        <v>1.0385129985094801E-2</v>
      </c>
      <c r="O61" s="228">
        <f t="shared" si="6"/>
        <v>-2.7177218649393868E-3</v>
      </c>
      <c r="P61" s="228">
        <f t="shared" si="7"/>
        <v>7.667408120155414E-3</v>
      </c>
      <c r="Q61" s="229">
        <f t="shared" si="8"/>
        <v>7.667408120155414E-3</v>
      </c>
      <c r="R61" s="228">
        <f t="shared" si="9"/>
        <v>1.0076674081201553</v>
      </c>
      <c r="S61" s="46">
        <f t="shared" si="10"/>
        <v>90.244662755092122</v>
      </c>
      <c r="U61" s="46">
        <f>'SNA 2008'!S61</f>
        <v>94.104488824023136</v>
      </c>
      <c r="V61" s="146">
        <f t="shared" si="11"/>
        <v>7.7067943538622341E-3</v>
      </c>
      <c r="W61" s="146">
        <f t="shared" si="12"/>
        <v>3.9386233706820151E-5</v>
      </c>
      <c r="X61" s="53">
        <f t="shared" si="13"/>
        <v>1.5512754056082558E-9</v>
      </c>
    </row>
    <row r="62" spans="1:24">
      <c r="B62" s="119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28">
        <f t="shared" si="0"/>
        <v>0.126463056853963</v>
      </c>
      <c r="F62" s="228">
        <f t="shared" si="1"/>
        <v>1.3627388369193263E-2</v>
      </c>
      <c r="G62" s="228">
        <f>('Anual_2000-2017 (ref2010)'!D34)</f>
        <v>1.0630429858409842</v>
      </c>
      <c r="H62" s="228">
        <f>('Anual_2000-2017 (ref2010)'!B34)</f>
        <v>0.98590122086160814</v>
      </c>
      <c r="I62" s="228">
        <f t="shared" si="2"/>
        <v>1.0782449228655582</v>
      </c>
      <c r="J62" s="228">
        <f>('Anual_2000-2017 (ref2010)'!K34)</f>
        <v>1.0180771599836109</v>
      </c>
      <c r="K62" s="228">
        <f t="shared" si="3"/>
        <v>1.8077159983610924E-2</v>
      </c>
      <c r="L62" s="228">
        <f>('Anual_2000-2017 (ref2010)'!H34)</f>
        <v>0.91916235873491425</v>
      </c>
      <c r="M62" s="228">
        <f t="shared" si="4"/>
        <v>-8.0837641265085747E-2</v>
      </c>
      <c r="N62" s="228">
        <f t="shared" si="5"/>
        <v>2.464968074231925E-3</v>
      </c>
      <c r="O62" s="228">
        <f t="shared" si="6"/>
        <v>-1.1984889523598836E-3</v>
      </c>
      <c r="P62" s="228">
        <f t="shared" si="7"/>
        <v>1.2664791218720414E-3</v>
      </c>
      <c r="Q62" s="229">
        <f t="shared" si="8"/>
        <v>1.2664791218720414E-3</v>
      </c>
      <c r="R62" s="228">
        <f t="shared" si="9"/>
        <v>1.0012664791218719</v>
      </c>
      <c r="S62" s="46">
        <f t="shared" si="10"/>
        <v>90.358955736331822</v>
      </c>
      <c r="U62" s="46">
        <f>'SNA 2008'!S62</f>
        <v>94.223765207216857</v>
      </c>
      <c r="V62" s="146">
        <f t="shared" si="11"/>
        <v>1.2674887742791796E-3</v>
      </c>
      <c r="W62" s="146">
        <f t="shared" si="12"/>
        <v>1.0096524071382448E-6</v>
      </c>
      <c r="X62" s="53">
        <f t="shared" si="13"/>
        <v>1.0193979832400519E-12</v>
      </c>
    </row>
    <row r="63" spans="1:24">
      <c r="B63" s="119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28">
        <f t="shared" si="0"/>
        <v>0.13628784709800298</v>
      </c>
      <c r="F63" s="228">
        <f t="shared" si="1"/>
        <v>-1.8956839260116931E-3</v>
      </c>
      <c r="G63" s="228">
        <f>('Anual_2000-2017 (ref2010)'!D35)</f>
        <v>1.0834575227612977</v>
      </c>
      <c r="H63" s="228">
        <f>('Anual_2000-2017 (ref2010)'!B35)</f>
        <v>1.1561656714787751</v>
      </c>
      <c r="I63" s="228">
        <f t="shared" si="2"/>
        <v>0.93711269023886412</v>
      </c>
      <c r="J63" s="228">
        <f>('Anual_2000-2017 (ref2010)'!K35)</f>
        <v>1.031864502196991</v>
      </c>
      <c r="K63" s="228">
        <f t="shared" si="3"/>
        <v>3.1864502196990996E-2</v>
      </c>
      <c r="L63" s="228">
        <f>('Anual_2000-2017 (ref2010)'!H35)</f>
        <v>1.0505019061856185</v>
      </c>
      <c r="M63" s="228">
        <f t="shared" si="4"/>
        <v>5.050190618561845E-2</v>
      </c>
      <c r="N63" s="228">
        <f t="shared" si="5"/>
        <v>4.0696408907751379E-3</v>
      </c>
      <c r="O63" s="228">
        <f t="shared" si="6"/>
        <v>-9.1133248997752304E-5</v>
      </c>
      <c r="P63" s="228">
        <f t="shared" si="7"/>
        <v>3.9785076417773856E-3</v>
      </c>
      <c r="Q63" s="229">
        <f t="shared" si="8"/>
        <v>3.9785076417773856E-3</v>
      </c>
      <c r="R63" s="228">
        <f t="shared" si="9"/>
        <v>1.0039785076417773</v>
      </c>
      <c r="S63" s="46">
        <f t="shared" si="10"/>
        <v>90.71844953223183</v>
      </c>
      <c r="U63" s="46">
        <f>'SNA 2008'!S63</f>
        <v>94.60015363734108</v>
      </c>
      <c r="V63" s="146">
        <f t="shared" si="11"/>
        <v>3.9946231112337749E-3</v>
      </c>
      <c r="W63" s="146">
        <f t="shared" si="12"/>
        <v>1.6115469456389267E-5</v>
      </c>
      <c r="X63" s="53">
        <f t="shared" si="13"/>
        <v>2.597083557998154E-10</v>
      </c>
    </row>
    <row r="64" spans="1:24">
      <c r="B64" s="119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28">
        <f t="shared" si="0"/>
        <v>0.1105298779898245</v>
      </c>
      <c r="F64" s="228">
        <f t="shared" si="1"/>
        <v>-4.032333362426796E-3</v>
      </c>
      <c r="G64" s="228">
        <f>('Anual_2000-2017 (ref2010)'!D36)</f>
        <v>1.0731874915465882</v>
      </c>
      <c r="H64" s="228">
        <f>('Anual_2000-2017 (ref2010)'!B36)</f>
        <v>0.94690259658060627</v>
      </c>
      <c r="I64" s="228">
        <f t="shared" si="2"/>
        <v>1.1333662991547535</v>
      </c>
      <c r="J64" s="228">
        <f>('Anual_2000-2017 (ref2010)'!K36)</f>
        <v>0.99539925318796751</v>
      </c>
      <c r="K64" s="228">
        <f t="shared" si="3"/>
        <v>-4.6007468120324857E-3</v>
      </c>
      <c r="L64" s="228">
        <f>('Anual_2000-2017 (ref2010)'!H36)</f>
        <v>0.88436398919358128</v>
      </c>
      <c r="M64" s="228">
        <f t="shared" si="4"/>
        <v>-0.11563601080641872</v>
      </c>
      <c r="N64" s="228">
        <f t="shared" si="5"/>
        <v>-5.7633941208113575E-4</v>
      </c>
      <c r="O64" s="228">
        <f t="shared" si="6"/>
        <v>5.2725229653217086E-4</v>
      </c>
      <c r="P64" s="228">
        <f t="shared" si="7"/>
        <v>-4.9087115548964886E-5</v>
      </c>
      <c r="Q64" s="229">
        <f t="shared" si="8"/>
        <v>-4.9087115548964886E-5</v>
      </c>
      <c r="R64" s="228">
        <f t="shared" si="9"/>
        <v>0.99995091288445104</v>
      </c>
      <c r="S64" s="46">
        <f t="shared" si="10"/>
        <v>90.713996425217218</v>
      </c>
      <c r="U64" s="46">
        <f>'SNA 2008'!S64</f>
        <v>94.595511363019696</v>
      </c>
      <c r="V64" s="146">
        <f t="shared" si="11"/>
        <v>-4.9072587547605018E-5</v>
      </c>
      <c r="W64" s="146">
        <f t="shared" si="12"/>
        <v>1.4528001359868578E-8</v>
      </c>
      <c r="X64" s="53">
        <f t="shared" si="13"/>
        <v>2.1106282351234326E-16</v>
      </c>
    </row>
    <row r="65" spans="1:24">
      <c r="B65" s="119">
        <v>2010</v>
      </c>
      <c r="C65" s="48">
        <f>('Anual_2000-2017 (ref2010)'!H14/'Anual_2000-2017 (ref2010)'!B14)</f>
        <v>0.10865584774696482</v>
      </c>
      <c r="D65" s="48">
        <f>-('Anual_2000-2017 (ref2010)'!I14/'Anual_2000-2017 (ref2010)'!B14)</f>
        <v>0.11906593337308442</v>
      </c>
      <c r="E65" s="228">
        <f t="shared" si="0"/>
        <v>0.11386089056002463</v>
      </c>
      <c r="F65" s="228">
        <f t="shared" si="1"/>
        <v>-1.04100856261196E-2</v>
      </c>
      <c r="G65" s="228">
        <f>('Anual_2000-2017 (ref2010)'!D37)</f>
        <v>1.0665842692326255</v>
      </c>
      <c r="H65" s="228">
        <f>('Anual_2000-2017 (ref2010)'!B37)</f>
        <v>1.0449033543555839</v>
      </c>
      <c r="I65" s="228">
        <f t="shared" si="2"/>
        <v>1.0207492059305454</v>
      </c>
      <c r="J65" s="228">
        <f>('Anual_2000-2017 (ref2010)'!K37)</f>
        <v>1.1321575876997159</v>
      </c>
      <c r="K65" s="228">
        <f t="shared" si="3"/>
        <v>0.13215758769971586</v>
      </c>
      <c r="L65" s="228">
        <f>('Anual_2000-2017 (ref2010)'!H37)</f>
        <v>0.92071985462911021</v>
      </c>
      <c r="M65" s="228">
        <f t="shared" si="4"/>
        <v>-7.9280145370889787E-2</v>
      </c>
      <c r="N65" s="228">
        <f t="shared" si="5"/>
        <v>1.535980597899746E-2</v>
      </c>
      <c r="O65" s="228">
        <f t="shared" si="6"/>
        <v>8.9637808679017745E-4</v>
      </c>
      <c r="P65" s="228">
        <f t="shared" si="7"/>
        <v>1.6256184065787639E-2</v>
      </c>
      <c r="Q65" s="229">
        <f t="shared" si="8"/>
        <v>1.6256184065787639E-2</v>
      </c>
      <c r="R65" s="228">
        <f t="shared" si="9"/>
        <v>1.0162561840657875</v>
      </c>
      <c r="S65" s="46">
        <f t="shared" si="10"/>
        <v>92.188659848448737</v>
      </c>
      <c r="U65" s="46">
        <f>'SNA 2008'!S65</f>
        <v>96.160813818750142</v>
      </c>
      <c r="V65" s="146">
        <f t="shared" si="11"/>
        <v>1.6547322734198788E-2</v>
      </c>
      <c r="W65" s="146">
        <f t="shared" si="12"/>
        <v>2.9113866841114916E-4</v>
      </c>
      <c r="X65" s="53">
        <f t="shared" si="13"/>
        <v>8.4761724244217062E-8</v>
      </c>
    </row>
    <row r="66" spans="1:24">
      <c r="B66" s="119">
        <v>2011</v>
      </c>
      <c r="C66" s="48">
        <f>('Anual_2000-2017 (ref2010)'!H15/'Anual_2000-2017 (ref2010)'!B15)</f>
        <v>0.11582512678280826</v>
      </c>
      <c r="D66" s="48">
        <f>-('Anual_2000-2017 (ref2010)'!I15/'Anual_2000-2017 (ref2010)'!B15)</f>
        <v>0.12351892499329355</v>
      </c>
      <c r="E66" s="228">
        <f t="shared" si="0"/>
        <v>0.1196720258880509</v>
      </c>
      <c r="F66" s="228">
        <f t="shared" si="1"/>
        <v>-7.6937982104852837E-3</v>
      </c>
      <c r="G66" s="228">
        <f>('Anual_2000-2017 (ref2010)'!D38)</f>
        <v>1.0746052152571639</v>
      </c>
      <c r="H66" s="228">
        <f>('Anual_2000-2017 (ref2010)'!B38)</f>
        <v>1.1454296476904755</v>
      </c>
      <c r="I66" s="228">
        <f t="shared" si="2"/>
        <v>0.93816780229487284</v>
      </c>
      <c r="J66" s="228">
        <f>('Anual_2000-2017 (ref2010)'!K38)</f>
        <v>1.0724658939794138</v>
      </c>
      <c r="K66" s="228">
        <f t="shared" si="3"/>
        <v>7.2465893979413831E-2</v>
      </c>
      <c r="L66" s="228">
        <f>('Anual_2000-2017 (ref2010)'!H38)</f>
        <v>1.0292662470335501</v>
      </c>
      <c r="M66" s="228">
        <f t="shared" si="4"/>
        <v>2.9266247033550075E-2</v>
      </c>
      <c r="N66" s="228">
        <f t="shared" si="5"/>
        <v>8.1359228442568071E-3</v>
      </c>
      <c r="O66" s="228">
        <f t="shared" si="6"/>
        <v>-2.1876613529619435E-4</v>
      </c>
      <c r="P66" s="228">
        <f t="shared" si="7"/>
        <v>7.9171567089606123E-3</v>
      </c>
      <c r="Q66" s="229">
        <f t="shared" si="8"/>
        <v>7.9171567089606123E-3</v>
      </c>
      <c r="R66" s="228">
        <f t="shared" si="9"/>
        <v>1.0079171567089606</v>
      </c>
      <c r="S66" s="46">
        <f t="shared" si="10"/>
        <v>92.918531915257972</v>
      </c>
      <c r="U66" s="46">
        <f>'SNA 2008'!S66</f>
        <v>96.928656511037175</v>
      </c>
      <c r="V66" s="146">
        <f t="shared" si="11"/>
        <v>7.9849853780804558E-3</v>
      </c>
      <c r="W66" s="146">
        <f t="shared" si="12"/>
        <v>6.7828669119843546E-5</v>
      </c>
      <c r="X66" s="53">
        <f t="shared" si="13"/>
        <v>4.6007283545692171E-9</v>
      </c>
    </row>
    <row r="67" spans="1:24">
      <c r="B67" s="119">
        <v>2012</v>
      </c>
      <c r="C67" s="48">
        <f>('Anual_2000-2017 (ref2010)'!H16/'Anual_2000-2017 (ref2010)'!B16)</f>
        <v>0.11877539067367844</v>
      </c>
      <c r="D67" s="48">
        <f>-('Anual_2000-2017 (ref2010)'!I16/'Anual_2000-2017 (ref2010)'!B16)</f>
        <v>0.13236734541285547</v>
      </c>
      <c r="E67" s="228">
        <f t="shared" ref="E67:E72" si="14">(C67+D67)/2</f>
        <v>0.12557136804326696</v>
      </c>
      <c r="F67" s="228">
        <f t="shared" ref="F67:F72" si="15">(C67-D67)</f>
        <v>-1.3591954739177028E-2</v>
      </c>
      <c r="G67" s="228">
        <f>('Anual_2000-2017 (ref2010)'!D39)</f>
        <v>1.0852955873663479</v>
      </c>
      <c r="H67" s="228">
        <f>('Anual_2000-2017 (ref2010)'!B39)</f>
        <v>1.1202647693748262</v>
      </c>
      <c r="I67" s="228">
        <f t="shared" si="2"/>
        <v>0.96878489535291445</v>
      </c>
      <c r="J67" s="228">
        <f>('Anual_2000-2017 (ref2010)'!K39)</f>
        <v>0.96094286494328662</v>
      </c>
      <c r="K67" s="228">
        <f t="shared" si="3"/>
        <v>-3.9057135056713377E-2</v>
      </c>
      <c r="L67" s="228">
        <f>('Anual_2000-2017 (ref2010)'!H39)</f>
        <v>1.0529890568261873</v>
      </c>
      <c r="M67" s="228">
        <f t="shared" si="4"/>
        <v>5.2989056826187264E-2</v>
      </c>
      <c r="N67" s="228">
        <f t="shared" si="5"/>
        <v>-4.7513647149319323E-3</v>
      </c>
      <c r="O67" s="228">
        <f t="shared" si="6"/>
        <v>-6.8398133616321289E-4</v>
      </c>
      <c r="P67" s="228">
        <f t="shared" si="7"/>
        <v>-5.4353460510951452E-3</v>
      </c>
      <c r="Q67" s="229">
        <f t="shared" si="8"/>
        <v>-5.4353460510951452E-3</v>
      </c>
      <c r="R67" s="228">
        <f t="shared" si="9"/>
        <v>0.99456465394890481</v>
      </c>
      <c r="S67" s="46">
        <f t="shared" si="10"/>
        <v>92.41348753973881</v>
      </c>
      <c r="U67" s="46">
        <f>'SNA 2008'!S67</f>
        <v>96.404909371135744</v>
      </c>
      <c r="V67" s="146">
        <f t="shared" si="11"/>
        <v>-5.4034292721450994E-3</v>
      </c>
      <c r="W67" s="146">
        <f t="shared" si="12"/>
        <v>3.1916778950045847E-5</v>
      </c>
      <c r="X67" s="53">
        <f t="shared" si="13"/>
        <v>1.0186807785460897E-9</v>
      </c>
    </row>
    <row r="68" spans="1:24">
      <c r="B68" s="238">
        <v>2013</v>
      </c>
      <c r="C68" s="48">
        <f>('Anual_2000-2017 (ref2010)'!H17/'Anual_2000-2017 (ref2010)'!B17)</f>
        <v>0.11742230643262394</v>
      </c>
      <c r="D68" s="48">
        <f>-('Anual_2000-2017 (ref2010)'!I17/'Anual_2000-2017 (ref2010)'!B17)</f>
        <v>0.1404372668039483</v>
      </c>
      <c r="E68" s="228">
        <f t="shared" si="14"/>
        <v>0.12892978661828614</v>
      </c>
      <c r="F68" s="228">
        <f t="shared" si="15"/>
        <v>-2.3014960371324361E-2</v>
      </c>
      <c r="G68" s="228">
        <f>('Anual_2000-2017 (ref2010)'!D40)</f>
        <v>1.0785872103497052</v>
      </c>
      <c r="H68" s="228">
        <f>('Anual_2000-2017 (ref2010)'!B40)</f>
        <v>1.075057268752726</v>
      </c>
      <c r="I68" s="228">
        <f t="shared" ref="I68:I72" si="16">(G68/H68)</f>
        <v>1.0032834916795406</v>
      </c>
      <c r="J68" s="228">
        <f>('Anual_2000-2017 (ref2010)'!K40)</f>
        <v>0.97608270318654777</v>
      </c>
      <c r="K68" s="228">
        <f t="shared" ref="K68:K73" si="17">J68-1</f>
        <v>-2.3917296813452227E-2</v>
      </c>
      <c r="L68" s="228">
        <f>('Anual_2000-2017 (ref2010)'!H40)</f>
        <v>1.0088649296511916</v>
      </c>
      <c r="M68" s="228">
        <f t="shared" ref="M68:M73" si="18">L68-1</f>
        <v>8.8649296511915665E-3</v>
      </c>
      <c r="N68" s="228">
        <f t="shared" ref="N68:N72" si="19">(E68)*(I68)*(K68)</f>
        <v>-3.0937771202459549E-3</v>
      </c>
      <c r="O68" s="228">
        <f t="shared" ref="O68:O72" si="20">(F68*M68)/L68</f>
        <v>-2.0223322133647051E-4</v>
      </c>
      <c r="P68" s="228">
        <f t="shared" ref="P68:P72" si="21">(N68+O68)</f>
        <v>-3.2960103415824254E-3</v>
      </c>
      <c r="Q68" s="229">
        <f t="shared" ref="Q68:Q73" si="22">P68</f>
        <v>-3.2960103415824254E-3</v>
      </c>
      <c r="R68" s="228">
        <f t="shared" ref="R68:R72" si="23">P68+1</f>
        <v>0.99670398965841756</v>
      </c>
      <c r="S68" s="46">
        <f t="shared" ref="S68:S72" si="24">S67*R68</f>
        <v>92.108891729106134</v>
      </c>
      <c r="U68" s="46">
        <f>'SNA 2008'!S68</f>
        <v>96.088361712867822</v>
      </c>
      <c r="V68" s="146">
        <f t="shared" ref="V68:V73" si="25">(U68/U67)-1</f>
        <v>-3.2835221809014437E-3</v>
      </c>
      <c r="W68" s="146">
        <f t="shared" ref="W68:W72" si="26">V68-Q68</f>
        <v>1.248816068098171E-5</v>
      </c>
      <c r="X68" s="53">
        <f t="shared" ref="X68:X73" si="27">W68^2</f>
        <v>1.5595415719401757E-10</v>
      </c>
    </row>
    <row r="69" spans="1:24">
      <c r="A69" s="27"/>
      <c r="B69" s="119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28">
        <f t="shared" si="14"/>
        <v>0.12342702908294979</v>
      </c>
      <c r="F69" s="228">
        <f t="shared" si="15"/>
        <v>-2.661520175021323E-2</v>
      </c>
      <c r="G69" s="228">
        <f>('Anual_2000-2017 (ref2010)'!D41)</f>
        <v>1.0838050928286407</v>
      </c>
      <c r="H69" s="228">
        <f>('Anual_2000-2017 (ref2010)'!B41)</f>
        <v>1.032700771148154</v>
      </c>
      <c r="I69" s="228">
        <f t="shared" si="16"/>
        <v>1.0494860884277921</v>
      </c>
      <c r="J69" s="228">
        <f>('Anual_2000-2017 (ref2010)'!K41)</f>
        <v>0.95632997822700339</v>
      </c>
      <c r="K69" s="228">
        <f t="shared" si="17"/>
        <v>-4.3670021772996614E-2</v>
      </c>
      <c r="L69" s="228">
        <f>('Anual_2000-2017 (ref2010)'!H41)</f>
        <v>0.97435996004992598</v>
      </c>
      <c r="M69" s="228">
        <f t="shared" si="18"/>
        <v>-2.5640039950074023E-2</v>
      </c>
      <c r="N69" s="228">
        <f t="shared" si="19"/>
        <v>-5.6567940850529592E-3</v>
      </c>
      <c r="O69" s="228">
        <f t="shared" si="20"/>
        <v>7.0037241279883916E-4</v>
      </c>
      <c r="P69" s="228">
        <f t="shared" si="21"/>
        <v>-4.9564216722541203E-3</v>
      </c>
      <c r="Q69" s="229">
        <f t="shared" si="22"/>
        <v>-4.9564216722541203E-3</v>
      </c>
      <c r="R69" s="228">
        <f t="shared" si="23"/>
        <v>0.99504357832774593</v>
      </c>
      <c r="S69" s="46">
        <f t="shared" si="24"/>
        <v>91.652361221932694</v>
      </c>
      <c r="U69" s="46">
        <f>'SNA 2008'!S69</f>
        <v>95.615103895936855</v>
      </c>
      <c r="V69" s="146">
        <f t="shared" si="25"/>
        <v>-4.9252355695807992E-3</v>
      </c>
      <c r="W69" s="146">
        <f t="shared" si="26"/>
        <v>3.1186102673321121E-5</v>
      </c>
      <c r="X69" s="53">
        <f t="shared" si="27"/>
        <v>9.7257299995092669E-10</v>
      </c>
    </row>
    <row r="70" spans="1:24">
      <c r="A70" s="27"/>
      <c r="B70" s="119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28">
        <f t="shared" si="14"/>
        <v>0.13476812968839619</v>
      </c>
      <c r="F70" s="228">
        <f t="shared" si="15"/>
        <v>-1.153243102198262E-2</v>
      </c>
      <c r="G70" s="228">
        <f>('Anual_2000-2017 (ref2010)'!D42)</f>
        <v>1.0884029874075856</v>
      </c>
      <c r="H70" s="228">
        <f>('Anual_2000-2017 (ref2010)'!B42)</f>
        <v>1.1378327765298122</v>
      </c>
      <c r="I70" s="228">
        <f t="shared" si="16"/>
        <v>0.95655794933858496</v>
      </c>
      <c r="J70" s="228">
        <f>('Anual_2000-2017 (ref2010)'!K42)</f>
        <v>0.91561337926834319</v>
      </c>
      <c r="K70" s="228">
        <f t="shared" si="17"/>
        <v>-8.4386620731656814E-2</v>
      </c>
      <c r="L70" s="228">
        <f>('Anual_2000-2017 (ref2010)'!H42)</f>
        <v>1.0925281851086823</v>
      </c>
      <c r="M70" s="228">
        <f t="shared" si="18"/>
        <v>9.2528185108682326E-2</v>
      </c>
      <c r="N70" s="228">
        <f t="shared" si="19"/>
        <v>-1.087857680641203E-2</v>
      </c>
      <c r="O70" s="228">
        <f t="shared" si="20"/>
        <v>-9.76702410884684E-4</v>
      </c>
      <c r="P70" s="228">
        <f t="shared" si="21"/>
        <v>-1.1855279217296713E-2</v>
      </c>
      <c r="Q70" s="229">
        <f t="shared" si="22"/>
        <v>-1.1855279217296713E-2</v>
      </c>
      <c r="R70" s="228">
        <f t="shared" si="23"/>
        <v>0.98814472078270332</v>
      </c>
      <c r="S70" s="46">
        <f t="shared" si="24"/>
        <v>90.565796888722147</v>
      </c>
      <c r="U70" s="46">
        <f>'SNA 2008'!S70</f>
        <v>94.495799061044096</v>
      </c>
      <c r="V70" s="146">
        <f t="shared" si="25"/>
        <v>-1.1706360075819822E-2</v>
      </c>
      <c r="W70" s="146">
        <f t="shared" si="26"/>
        <v>1.4891914147689179E-4</v>
      </c>
      <c r="X70" s="53">
        <f t="shared" si="27"/>
        <v>2.2176910698214514E-8</v>
      </c>
    </row>
    <row r="71" spans="1:24" ht="13.5" thickBot="1">
      <c r="B71" s="136">
        <v>2016</v>
      </c>
      <c r="C71" s="48">
        <f>('Anual_2000-2017 (ref2010)'!H20/'Anual_2000-2017 (ref2010)'!B20)</f>
        <v>0.12466679044388808</v>
      </c>
      <c r="D71" s="48">
        <f>-('Anual_2000-2017 (ref2010)'!I20/'Anual_2000-2017 (ref2010)'!B20)</f>
        <v>0.12067003034456006</v>
      </c>
      <c r="E71" s="228">
        <f t="shared" ref="E71" si="28">(C71+D71)/2</f>
        <v>0.12266841039422408</v>
      </c>
      <c r="F71" s="228">
        <f t="shared" ref="F71" si="29">(C71-D71)</f>
        <v>3.99676009932802E-3</v>
      </c>
      <c r="G71" s="228">
        <f>('Anual_2000-2017 (ref2010)'!D43)</f>
        <v>1.0813172795972217</v>
      </c>
      <c r="H71" s="228">
        <f>('Anual_2000-2017 (ref2010)'!B43)</f>
        <v>1.0018368403781865</v>
      </c>
      <c r="I71" s="228">
        <f t="shared" si="16"/>
        <v>1.0793347140129443</v>
      </c>
      <c r="J71" s="228">
        <f>('Anual_2000-2017 (ref2010)'!K43)</f>
        <v>1.0004370868484982</v>
      </c>
      <c r="K71" s="228">
        <f t="shared" si="17"/>
        <v>4.3708684849819157E-4</v>
      </c>
      <c r="L71" s="228">
        <f>('Anual_2000-2017 (ref2010)'!H43)</f>
        <v>0.92629423960093094</v>
      </c>
      <c r="M71" s="228">
        <f t="shared" si="18"/>
        <v>-7.3705760399069065E-2</v>
      </c>
      <c r="N71" s="228">
        <f t="shared" si="19"/>
        <v>5.7870418350532771E-5</v>
      </c>
      <c r="O71" s="228">
        <f t="shared" si="20"/>
        <v>-3.1802447824844972E-4</v>
      </c>
      <c r="P71" s="228">
        <f t="shared" si="21"/>
        <v>-2.6015405989791694E-4</v>
      </c>
      <c r="Q71" s="229">
        <f t="shared" si="22"/>
        <v>-2.6015405989791694E-4</v>
      </c>
      <c r="R71" s="228">
        <f t="shared" si="23"/>
        <v>0.99973984594010212</v>
      </c>
      <c r="S71" s="46">
        <f t="shared" si="24"/>
        <v>90.542235828973659</v>
      </c>
      <c r="U71" s="46">
        <f>'SNA 2008'!S71</f>
        <v>94.471221979372601</v>
      </c>
      <c r="V71" s="146">
        <f t="shared" si="25"/>
        <v>-2.6008650030695524E-4</v>
      </c>
      <c r="W71" s="146">
        <f t="shared" si="26"/>
        <v>6.7559590961701037E-8</v>
      </c>
      <c r="X71" s="53">
        <f t="shared" si="27"/>
        <v>4.5642983309123562E-15</v>
      </c>
    </row>
    <row r="72" spans="1:24">
      <c r="A72" s="118" t="s">
        <v>80</v>
      </c>
      <c r="B72" s="118">
        <v>2017</v>
      </c>
      <c r="C72" s="48">
        <f>('Trimestral_1996-2018 (ref2010)'!F25/'Trimestral_1996-2018 (ref2010)'!B25)</f>
        <v>0.12518967868548395</v>
      </c>
      <c r="D72" s="48">
        <f>('Trimestral_1996-2018 (ref2010)'!G25/'Trimestral_1996-2018 (ref2010)'!B25)</f>
        <v>0.11800766504608128</v>
      </c>
      <c r="E72" s="228">
        <f t="shared" si="14"/>
        <v>0.1215986718657826</v>
      </c>
      <c r="F72" s="228">
        <f t="shared" si="15"/>
        <v>7.1820136394026707E-3</v>
      </c>
      <c r="G72" s="228">
        <f>('Trimestral_1996-2018 (ref2010)'!J53)</f>
        <v>1.032967456872975</v>
      </c>
      <c r="H72" s="228">
        <f>('Trimestral_1996-2018 (ref2010)'!B53)</f>
        <v>1.0054772100011813</v>
      </c>
      <c r="I72" s="228">
        <f t="shared" si="16"/>
        <v>1.0273404972269451</v>
      </c>
      <c r="J72" s="228">
        <f>('Trimestral_1996-2018 (ref2010)'!R53)</f>
        <v>1.0445480569530299</v>
      </c>
      <c r="K72" s="228">
        <f t="shared" si="17"/>
        <v>4.454805695302988E-2</v>
      </c>
      <c r="L72" s="228">
        <f>('Trimestral_1996-2018 (ref2010)'!N53)</f>
        <v>0.95240436926983651</v>
      </c>
      <c r="M72" s="228">
        <f t="shared" si="18"/>
        <v>-4.7595630730163485E-2</v>
      </c>
      <c r="N72" s="228">
        <f t="shared" si="19"/>
        <v>5.5650876110222751E-3</v>
      </c>
      <c r="O72" s="228">
        <f t="shared" si="20"/>
        <v>-3.5891526762111962E-4</v>
      </c>
      <c r="P72" s="228">
        <f t="shared" si="21"/>
        <v>5.2061723434011558E-3</v>
      </c>
      <c r="Q72" s="229">
        <f t="shared" si="22"/>
        <v>5.2061723434011558E-3</v>
      </c>
      <c r="R72" s="228">
        <f t="shared" si="23"/>
        <v>1.0052061723434011</v>
      </c>
      <c r="S72" s="46">
        <f t="shared" si="24"/>
        <v>91.013614313056166</v>
      </c>
      <c r="U72" s="46">
        <f>'SNA 2008'!S72</f>
        <v>94.964669455423802</v>
      </c>
      <c r="V72" s="146">
        <f t="shared" si="25"/>
        <v>5.2232570481509644E-3</v>
      </c>
      <c r="W72" s="146">
        <f t="shared" si="26"/>
        <v>1.7084704749808534E-5</v>
      </c>
      <c r="X72" s="53">
        <f t="shared" si="27"/>
        <v>2.9188713638813027E-10</v>
      </c>
    </row>
    <row r="73" spans="1:24">
      <c r="B73" s="118">
        <v>2018</v>
      </c>
      <c r="C73" s="48">
        <f>('Trimestral_1996-2018 (ref2010)'!F26/'Trimestral_1996-2018 (ref2010)'!B26)</f>
        <v>0.14634999495298581</v>
      </c>
      <c r="D73" s="48">
        <f>('Trimestral_1996-2018 (ref2010)'!G26/'Trimestral_1996-2018 (ref2010)'!B26)</f>
        <v>0.14241203882103473</v>
      </c>
      <c r="E73" s="228">
        <f t="shared" ref="E73" si="30">(C73+D73)/2</f>
        <v>0.14438101688701027</v>
      </c>
      <c r="F73" s="228">
        <f t="shared" ref="F73" si="31">(C73-D73)</f>
        <v>3.9379561319510814E-3</v>
      </c>
      <c r="G73" s="228">
        <f>('Trimestral_1996-2018 (ref2010)'!J54)</f>
        <v>1.0420916486915166</v>
      </c>
      <c r="H73" s="228">
        <f>('Trimestral_1996-2018 (ref2010)'!B54)</f>
        <v>1.1949142564717081</v>
      </c>
      <c r="I73" s="228">
        <f t="shared" ref="I73" si="32">(G73/H73)</f>
        <v>0.87210579591590143</v>
      </c>
      <c r="J73" s="228">
        <f>('Trimestral_1996-2018 (ref2010)'!R54)</f>
        <v>1.0030461557615236</v>
      </c>
      <c r="K73" s="228">
        <f t="shared" si="17"/>
        <v>3.0461557615235613E-3</v>
      </c>
      <c r="L73" s="228">
        <f>('Trimestral_1996-2018 (ref2010)'!N54)</f>
        <v>1.1449074156312418</v>
      </c>
      <c r="M73" s="228">
        <f t="shared" si="18"/>
        <v>0.14490741563124176</v>
      </c>
      <c r="N73" s="228">
        <f t="shared" ref="N73" si="33">(E73)*(I73)*(K73)</f>
        <v>3.8355829173145181E-4</v>
      </c>
      <c r="O73" s="228">
        <f t="shared" ref="O73" si="34">(F73*M73)/L73</f>
        <v>4.9841501431415933E-4</v>
      </c>
      <c r="P73" s="228">
        <f t="shared" ref="P73" si="35">(N73+O73)</f>
        <v>8.8197330604561114E-4</v>
      </c>
      <c r="Q73" s="229">
        <f t="shared" si="22"/>
        <v>8.8197330604561114E-4</v>
      </c>
      <c r="R73" s="228">
        <f t="shared" ref="R73" si="36">P73+1</f>
        <v>1.0008819733060457</v>
      </c>
      <c r="S73" s="46">
        <f t="shared" ref="S73" si="37">S72*R73</f>
        <v>91.093885891367023</v>
      </c>
      <c r="U73" s="46">
        <f>'SNA 2008'!S73</f>
        <v>95.048653937171395</v>
      </c>
      <c r="V73" s="146">
        <f t="shared" si="25"/>
        <v>8.8437607616809188E-4</v>
      </c>
      <c r="W73" s="146">
        <f t="shared" ref="W73" si="38">V73-Q73</f>
        <v>2.4027701224807419E-6</v>
      </c>
      <c r="X73" s="53">
        <f t="shared" si="27"/>
        <v>5.7733042614861194E-12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73"/>
  <sheetViews>
    <sheetView workbookViewId="0">
      <pane xSplit="2" ySplit="1" topLeftCell="I59" activePane="bottomRight" state="frozen"/>
      <selection activeCell="U5" sqref="U5"/>
      <selection pane="topRight" activeCell="U5" sqref="U5"/>
      <selection pane="bottomLeft" activeCell="U5" sqref="U5"/>
      <selection pane="bottomRight" activeCell="K70" sqref="K70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9.28515625" style="53" customWidth="1"/>
    <col min="20" max="20" width="20.42578125" customWidth="1"/>
  </cols>
  <sheetData>
    <row r="1" spans="1:21" s="1" customFormat="1" ht="56.25" customHeight="1">
      <c r="B1" s="108"/>
      <c r="C1" s="216" t="s">
        <v>110</v>
      </c>
      <c r="D1" s="109" t="s">
        <v>127</v>
      </c>
      <c r="E1" s="109" t="s">
        <v>76</v>
      </c>
      <c r="F1" s="109" t="s">
        <v>75</v>
      </c>
      <c r="G1" s="109" t="s">
        <v>85</v>
      </c>
      <c r="H1" s="291" t="s">
        <v>74</v>
      </c>
      <c r="I1" s="291" t="s">
        <v>77</v>
      </c>
      <c r="J1" s="291" t="s">
        <v>78</v>
      </c>
      <c r="K1" s="291" t="s">
        <v>46</v>
      </c>
      <c r="L1" s="291" t="s">
        <v>47</v>
      </c>
      <c r="M1" s="109" t="s">
        <v>86</v>
      </c>
      <c r="N1" s="291" t="s">
        <v>87</v>
      </c>
      <c r="O1" s="291" t="s">
        <v>73</v>
      </c>
      <c r="P1" s="109" t="s">
        <v>91</v>
      </c>
      <c r="Q1" s="109" t="s">
        <v>88</v>
      </c>
      <c r="R1" s="109" t="s">
        <v>89</v>
      </c>
      <c r="S1" s="109" t="s">
        <v>169</v>
      </c>
      <c r="T1" s="109" t="s">
        <v>158</v>
      </c>
      <c r="U1" s="1" t="s">
        <v>168</v>
      </c>
    </row>
    <row r="2" spans="1:21" s="1" customFormat="1">
      <c r="A2" s="153" t="s">
        <v>83</v>
      </c>
      <c r="B2" s="114">
        <v>1947</v>
      </c>
      <c r="C2" s="215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50">
        <v>100</v>
      </c>
      <c r="R2" s="150">
        <v>100</v>
      </c>
      <c r="S2" s="149">
        <f>(R2/Q2)*100</f>
        <v>100</v>
      </c>
    </row>
    <row r="3" spans="1:21">
      <c r="A3" s="113"/>
      <c r="B3" s="115">
        <v>1948</v>
      </c>
      <c r="C3" s="173">
        <f>('Anual_1947-1989 (ref1987)'!AE5)</f>
        <v>1.0591656899769937</v>
      </c>
      <c r="D3" s="143">
        <f>'Anual_1947-1989 (ref1987)'!AO5</f>
        <v>7.1205272727272725E-5</v>
      </c>
      <c r="E3" s="143">
        <f>('Anual_1947-1989 (ref1987)'!AU5)</f>
        <v>8.0564781346138977E-6</v>
      </c>
      <c r="F3" s="143">
        <f>('Anual_1947-1989 (ref1987)'!AV5)</f>
        <v>7.122792874770501E-6</v>
      </c>
      <c r="G3" s="143">
        <f>(D3-E3+F3)</f>
        <v>7.0271587467429322E-5</v>
      </c>
      <c r="H3" s="143">
        <f>('Anual_1947-1989 (ref1987)'!G5/'Anual_1947-1989 (ref1987)'!AG5)</f>
        <v>8.0908052511439856E-6</v>
      </c>
      <c r="I3" s="143">
        <f>('Anual_1947-1989 (ref1987)'!H5/'Anual_1947-1989 (ref1987)'!AG5)</f>
        <v>7.3872569684358139E-6</v>
      </c>
      <c r="J3" s="143">
        <f>(D3-E3+F3+H3-I3)</f>
        <v>7.0975135750137494E-5</v>
      </c>
      <c r="K3" s="143">
        <f>(J3-D3)</f>
        <v>-2.3013697713523084E-7</v>
      </c>
      <c r="L3" s="146">
        <f>(K3/D3)</f>
        <v>-3.2320215669518083E-3</v>
      </c>
      <c r="M3" s="146">
        <f>('Anual_1947-1989 (ref1987)'!Z5-1)</f>
        <v>9.6999999999999975E-2</v>
      </c>
      <c r="N3" s="146">
        <f>('Anual_1947-1989 (ref1987)'!BF5-1)</f>
        <v>9.3454472341053751E-2</v>
      </c>
      <c r="O3" s="146">
        <f>(N3-M3)</f>
        <v>-3.5455276589462237E-3</v>
      </c>
      <c r="P3" s="46">
        <f>('Anual_1947-1989 (ref1987)'!AI5/'Anual_1947-1989 (ref1987)'!AJ5)</f>
        <v>0.96830823228107543</v>
      </c>
      <c r="Q3" s="138">
        <f>Q2*(M3+1)</f>
        <v>109.7</v>
      </c>
      <c r="R3" s="138">
        <f>R2*(N3+1)</f>
        <v>109.34544723410538</v>
      </c>
      <c r="S3" s="149">
        <f t="shared" ref="S3:S66" si="0">(R3/Q3)*100</f>
        <v>99.676797843304811</v>
      </c>
      <c r="T3" s="146">
        <f>(S3/S2)-1</f>
        <v>-3.2320215669519037E-3</v>
      </c>
    </row>
    <row r="4" spans="1:21">
      <c r="A4" s="113"/>
      <c r="B4" s="115">
        <v>1949</v>
      </c>
      <c r="C4" s="173">
        <f>('Anual_1947-1989 (ref1987)'!AE6)</f>
        <v>1.0829574991784925</v>
      </c>
      <c r="D4" s="143">
        <f>'Anual_1947-1989 (ref1987)'!AO6</f>
        <v>8.1225381818181817E-5</v>
      </c>
      <c r="E4" s="143">
        <f>('Anual_1947-1989 (ref1987)'!AU6)</f>
        <v>7.5011712877493446E-6</v>
      </c>
      <c r="F4" s="143">
        <f>('Anual_1947-1989 (ref1987)'!AV6)</f>
        <v>7.3963569817349533E-6</v>
      </c>
      <c r="G4" s="143">
        <f t="shared" ref="G4:G67" si="1">(D4-E4+F4)</f>
        <v>8.1120567512167423E-5</v>
      </c>
      <c r="H4" s="143">
        <f>('Anual_1947-1989 (ref1987)'!G6/'Anual_1947-1989 (ref1987)'!AG6)</f>
        <v>7.4995909133217028E-6</v>
      </c>
      <c r="I4" s="143">
        <f>('Anual_1947-1989 (ref1987)'!H6/'Anual_1947-1989 (ref1987)'!AG6)</f>
        <v>7.3949454587172138E-6</v>
      </c>
      <c r="J4" s="143">
        <f t="shared" ref="J4:J67" si="2">(D4-E4+F4+H4-I4)</f>
        <v>8.1225212966771912E-5</v>
      </c>
      <c r="K4" s="143">
        <f t="shared" ref="K4:K67" si="3">(J4-D4)</f>
        <v>-1.6885140990486117E-10</v>
      </c>
      <c r="L4" s="146">
        <f t="shared" ref="L4:L67" si="4">(K4/D4)</f>
        <v>-2.0788010610134774E-6</v>
      </c>
      <c r="M4" s="146">
        <f>('Anual_1947-1989 (ref1987)'!Z6-1)</f>
        <v>7.6999999999999957E-2</v>
      </c>
      <c r="N4" s="146">
        <f>('Anual_1947-1989 (ref1987)'!BF6-1)</f>
        <v>7.6997761131257114E-2</v>
      </c>
      <c r="O4" s="146">
        <f t="shared" ref="O4:O67" si="5">(N4-M4)</f>
        <v>-2.2388687428431808E-6</v>
      </c>
      <c r="P4" s="46">
        <f>('Anual_1947-1989 (ref1987)'!AI6/'Anual_1947-1989 (ref1987)'!AJ6)</f>
        <v>0.99998015282922292</v>
      </c>
      <c r="Q4" s="138">
        <f t="shared" ref="Q4:R19" si="6">Q3*(M4+1)</f>
        <v>118.1469</v>
      </c>
      <c r="R4" s="138">
        <f t="shared" si="6"/>
        <v>117.76480186102751</v>
      </c>
      <c r="S4" s="149">
        <f>(R4/Q4)*100</f>
        <v>99.676590635071676</v>
      </c>
      <c r="T4" s="146">
        <f t="shared" ref="T4:T67" si="7">(S4/S3)-1</f>
        <v>-2.0788010611783037E-6</v>
      </c>
    </row>
    <row r="5" spans="1:21">
      <c r="A5" s="113"/>
      <c r="B5" s="115">
        <v>1950</v>
      </c>
      <c r="C5" s="173">
        <f>('Anual_1947-1989 (ref1987)'!AE7)</f>
        <v>1.0896104961811375</v>
      </c>
      <c r="D5" s="143">
        <f>'Anual_1947-1989 (ref1987)'!AO7</f>
        <v>9.3945163636363651E-5</v>
      </c>
      <c r="E5" s="143">
        <f>('Anual_1947-1989 (ref1987)'!AU7)</f>
        <v>6.297210828830506E-6</v>
      </c>
      <c r="F5" s="143">
        <f>('Anual_1947-1989 (ref1987)'!AV7)</f>
        <v>8.6369146018803554E-6</v>
      </c>
      <c r="G5" s="143">
        <f t="shared" si="1"/>
        <v>9.6284867409413504E-5</v>
      </c>
      <c r="H5" s="143">
        <f>('Anual_1947-1989 (ref1987)'!G7/'Anual_1947-1989 (ref1987)'!AG7)</f>
        <v>8.6108594219095475E-6</v>
      </c>
      <c r="I5" s="143">
        <f>('Anual_1947-1989 (ref1987)'!H7/'Anual_1947-1989 (ref1987)'!AG7)</f>
        <v>7.1147641555546073E-6</v>
      </c>
      <c r="J5" s="143">
        <f t="shared" si="2"/>
        <v>9.7780962675768449E-5</v>
      </c>
      <c r="K5" s="143">
        <f t="shared" si="3"/>
        <v>3.8357990394047981E-6</v>
      </c>
      <c r="L5" s="146">
        <f t="shared" si="4"/>
        <v>4.0830191687697089E-2</v>
      </c>
      <c r="M5" s="146">
        <f>('Anual_1947-1989 (ref1987)'!Z7-1)</f>
        <v>6.800000000000006E-2</v>
      </c>
      <c r="N5" s="146">
        <f>('Anual_1947-1989 (ref1987)'!BF7-1)</f>
        <v>0.1116066447224604</v>
      </c>
      <c r="O5" s="146">
        <f t="shared" si="5"/>
        <v>4.3606644722460342E-2</v>
      </c>
      <c r="P5" s="46">
        <f>('Anual_1947-1989 (ref1987)'!AI7/'Anual_1947-1989 (ref1987)'!AJ7)</f>
        <v>1.659955259121948</v>
      </c>
      <c r="Q5" s="138">
        <f t="shared" si="6"/>
        <v>126.18088920000001</v>
      </c>
      <c r="R5" s="138">
        <f t="shared" si="6"/>
        <v>130.90813626314215</v>
      </c>
      <c r="S5" s="149">
        <f t="shared" si="0"/>
        <v>103.74640493747775</v>
      </c>
      <c r="T5" s="146">
        <f t="shared" si="7"/>
        <v>4.0830191687696971E-2</v>
      </c>
    </row>
    <row r="6" spans="1:21">
      <c r="A6" s="113"/>
      <c r="B6" s="115">
        <v>1951</v>
      </c>
      <c r="C6" s="173">
        <f>('Anual_1947-1989 (ref1987)'!AE8)</f>
        <v>1.1811976897561238</v>
      </c>
      <c r="D6" s="143">
        <f>'Anual_1947-1989 (ref1987)'!AO8</f>
        <v>1.0737945454545456E-4</v>
      </c>
      <c r="E6" s="143">
        <f>('Anual_1947-1989 (ref1987)'!AU8)</f>
        <v>1.0327683267476597E-5</v>
      </c>
      <c r="F6" s="143">
        <f>('Anual_1947-1989 (ref1987)'!AV8)</f>
        <v>1.0899451140727464E-5</v>
      </c>
      <c r="G6" s="143">
        <f t="shared" si="1"/>
        <v>1.0795122241870543E-4</v>
      </c>
      <c r="H6" s="143">
        <f>('Anual_1947-1989 (ref1987)'!G8/'Anual_1947-1989 (ref1987)'!AG8)</f>
        <v>1.0869220819558137E-5</v>
      </c>
      <c r="I6" s="143">
        <f>('Anual_1947-1989 (ref1987)'!H8/'Anual_1947-1989 (ref1987)'!AG8)</f>
        <v>1.2751056065929396E-5</v>
      </c>
      <c r="J6" s="143">
        <f t="shared" si="2"/>
        <v>1.0606938717233417E-4</v>
      </c>
      <c r="K6" s="143">
        <f t="shared" si="3"/>
        <v>-1.3100673731203876E-6</v>
      </c>
      <c r="L6" s="146">
        <f t="shared" si="4"/>
        <v>-1.2200354142847931E-2</v>
      </c>
      <c r="M6" s="146">
        <f>('Anual_1947-1989 (ref1987)'!Z8-1)</f>
        <v>4.9000000000000155E-2</v>
      </c>
      <c r="N6" s="146">
        <f>('Anual_1947-1989 (ref1987)'!BF8-1)</f>
        <v>3.6201828504152767E-2</v>
      </c>
      <c r="O6" s="146">
        <f t="shared" si="5"/>
        <v>-1.2798171495847388E-2</v>
      </c>
      <c r="P6" s="46">
        <f>('Anual_1947-1989 (ref1987)'!AI8/'Anual_1947-1989 (ref1987)'!AJ8)</f>
        <v>0.89960938022049464</v>
      </c>
      <c r="Q6" s="138">
        <f t="shared" si="6"/>
        <v>132.36375277080003</v>
      </c>
      <c r="R6" s="138">
        <f t="shared" si="6"/>
        <v>135.6472501619387</v>
      </c>
      <c r="S6" s="149">
        <f t="shared" si="0"/>
        <v>102.48066205619324</v>
      </c>
      <c r="T6" s="146">
        <f t="shared" si="7"/>
        <v>-1.2200354142847702E-2</v>
      </c>
    </row>
    <row r="7" spans="1:21">
      <c r="A7" s="113"/>
      <c r="B7" s="115">
        <v>1952</v>
      </c>
      <c r="C7" s="173">
        <f>('Anual_1947-1989 (ref1987)'!AE9)</f>
        <v>1.0960224697965919</v>
      </c>
      <c r="D7" s="143">
        <f>'Anual_1947-1989 (ref1987)'!AO9</f>
        <v>1.3609541818181817E-4</v>
      </c>
      <c r="E7" s="143">
        <f>('Anual_1947-1989 (ref1987)'!AU9)</f>
        <v>1.0652868318122543E-5</v>
      </c>
      <c r="F7" s="143">
        <f>('Anual_1947-1989 (ref1987)'!AV9)</f>
        <v>1.3628822426637283E-5</v>
      </c>
      <c r="G7" s="143">
        <f t="shared" si="1"/>
        <v>1.3907137229033289E-4</v>
      </c>
      <c r="H7" s="143">
        <f>('Anual_1947-1989 (ref1987)'!G9/'Anual_1947-1989 (ref1987)'!AG9)</f>
        <v>8.9880581685950621E-6</v>
      </c>
      <c r="I7" s="143">
        <f>('Anual_1947-1989 (ref1987)'!H9/'Anual_1947-1989 (ref1987)'!AG9)</f>
        <v>1.255228813200345E-5</v>
      </c>
      <c r="J7" s="143">
        <f t="shared" si="2"/>
        <v>1.3550714232692449E-4</v>
      </c>
      <c r="K7" s="143">
        <f t="shared" si="3"/>
        <v>-5.8827585489368479E-7</v>
      </c>
      <c r="L7" s="146">
        <f t="shared" si="4"/>
        <v>-4.3225250545008888E-3</v>
      </c>
      <c r="M7" s="146">
        <f>('Anual_1947-1989 (ref1987)'!Z9-1)</f>
        <v>7.2999999999999954E-2</v>
      </c>
      <c r="N7" s="146">
        <f>('Anual_1947-1989 (ref1987)'!BF9-1)</f>
        <v>6.8361930616520628E-2</v>
      </c>
      <c r="O7" s="146">
        <f t="shared" si="5"/>
        <v>-4.6380693834793263E-3</v>
      </c>
      <c r="P7" s="46">
        <f>('Anual_1947-1989 (ref1987)'!AI9/'Anual_1947-1989 (ref1987)'!AJ9)</f>
        <v>0.91608284213356184</v>
      </c>
      <c r="Q7" s="138">
        <f t="shared" si="6"/>
        <v>142.02630672306842</v>
      </c>
      <c r="R7" s="138">
        <f t="shared" si="6"/>
        <v>144.92035806583098</v>
      </c>
      <c r="S7" s="149">
        <f t="shared" si="0"/>
        <v>102.03768682685354</v>
      </c>
      <c r="T7" s="146">
        <f t="shared" si="7"/>
        <v>-4.3225250545004812E-3</v>
      </c>
    </row>
    <row r="8" spans="1:21">
      <c r="A8" s="113"/>
      <c r="B8" s="115">
        <v>1953</v>
      </c>
      <c r="C8" s="173">
        <f>('Anual_1947-1989 (ref1987)'!AE10)</f>
        <v>1.1397519881046683</v>
      </c>
      <c r="D8" s="143">
        <f>'Anual_1947-1989 (ref1987)'!AO10</f>
        <v>1.5617432727272726E-4</v>
      </c>
      <c r="E8" s="143">
        <f>('Anual_1947-1989 (ref1987)'!AU10)</f>
        <v>5.7135391916126479E-6</v>
      </c>
      <c r="F8" s="143">
        <f>('Anual_1947-1989 (ref1987)'!AV10)</f>
        <v>5.010455498486367E-6</v>
      </c>
      <c r="G8" s="143">
        <f t="shared" si="1"/>
        <v>1.5547124357960098E-4</v>
      </c>
      <c r="H8" s="143">
        <f>('Anual_1947-1989 (ref1987)'!G10/'Anual_1947-1989 (ref1987)'!AG10)</f>
        <v>1.0275276532360552E-5</v>
      </c>
      <c r="I8" s="143">
        <f>('Anual_1947-1989 (ref1987)'!H10/'Anual_1947-1989 (ref1987)'!AG10)</f>
        <v>8.7164884515999755E-6</v>
      </c>
      <c r="J8" s="143">
        <f t="shared" si="2"/>
        <v>1.5703003166036157E-4</v>
      </c>
      <c r="K8" s="143">
        <f t="shared" si="3"/>
        <v>8.5570438763431169E-7</v>
      </c>
      <c r="L8" s="146">
        <f t="shared" si="4"/>
        <v>5.479161668742104E-3</v>
      </c>
      <c r="M8" s="146">
        <f>('Anual_1947-1989 (ref1987)'!Z10-1)</f>
        <v>4.6999999999999931E-2</v>
      </c>
      <c r="N8" s="146">
        <f>('Anual_1947-1989 (ref1987)'!BF10-1)</f>
        <v>5.2736682267172652E-2</v>
      </c>
      <c r="O8" s="146">
        <f t="shared" si="5"/>
        <v>5.7366822671727213E-3</v>
      </c>
      <c r="P8" s="46">
        <f>('Anual_1947-1989 (ref1987)'!AI10/'Anual_1947-1989 (ref1987)'!AJ10)</f>
        <v>1.0337700789774855</v>
      </c>
      <c r="Q8" s="138">
        <f t="shared" si="6"/>
        <v>148.70154313905263</v>
      </c>
      <c r="R8" s="138">
        <f t="shared" si="6"/>
        <v>152.5629769431936</v>
      </c>
      <c r="S8" s="149">
        <f t="shared" si="0"/>
        <v>102.59676780928231</v>
      </c>
      <c r="T8" s="146">
        <f t="shared" si="7"/>
        <v>5.4791616687417388E-3</v>
      </c>
    </row>
    <row r="9" spans="1:21">
      <c r="A9" s="113"/>
      <c r="B9" s="115">
        <v>1954</v>
      </c>
      <c r="C9" s="173">
        <f>('Anual_1947-1989 (ref1987)'!AE11)</f>
        <v>1.2719806094970256</v>
      </c>
      <c r="D9" s="143">
        <f>'Anual_1947-1989 (ref1987)'!AO11</f>
        <v>1.9188399999999999E-4</v>
      </c>
      <c r="E9" s="143">
        <f>('Anual_1947-1989 (ref1987)'!AU11)</f>
        <v>9.0586691256885614E-6</v>
      </c>
      <c r="F9" s="143">
        <f>('Anual_1947-1989 (ref1987)'!AV11)</f>
        <v>1.1710114542076111E-5</v>
      </c>
      <c r="G9" s="143">
        <f t="shared" si="1"/>
        <v>1.9453544541638755E-4</v>
      </c>
      <c r="H9" s="143">
        <f>('Anual_1947-1989 (ref1987)'!G11/'Anual_1947-1989 (ref1987)'!AG11)</f>
        <v>1.3299396972209971E-5</v>
      </c>
      <c r="I9" s="143">
        <f>('Anual_1947-1989 (ref1987)'!H11/'Anual_1947-1989 (ref1987)'!AG11)</f>
        <v>1.3596258511768229E-5</v>
      </c>
      <c r="J9" s="143">
        <f t="shared" si="2"/>
        <v>1.942385838768293E-4</v>
      </c>
      <c r="K9" s="143">
        <f t="shared" si="3"/>
        <v>2.3545838768293027E-6</v>
      </c>
      <c r="L9" s="146">
        <f t="shared" si="4"/>
        <v>1.2270871343255836E-2</v>
      </c>
      <c r="M9" s="146">
        <f>('Anual_1947-1989 (ref1987)'!Z11-1)</f>
        <v>7.8000000000000069E-2</v>
      </c>
      <c r="N9" s="146">
        <f>('Anual_1947-1989 (ref1987)'!BF11-1)</f>
        <v>9.1227999308029828E-2</v>
      </c>
      <c r="O9" s="146">
        <f t="shared" si="5"/>
        <v>1.3227999308029759E-2</v>
      </c>
      <c r="P9" s="46">
        <f>('Anual_1947-1989 (ref1987)'!AI11/'Anual_1947-1989 (ref1987)'!AJ11)</f>
        <v>1.2644721897149052</v>
      </c>
      <c r="Q9" s="138">
        <f t="shared" si="6"/>
        <v>160.30026350389875</v>
      </c>
      <c r="R9" s="138">
        <f t="shared" si="6"/>
        <v>166.48099209819824</v>
      </c>
      <c r="S9" s="149">
        <f t="shared" si="0"/>
        <v>103.85571954730391</v>
      </c>
      <c r="T9" s="146">
        <f t="shared" si="7"/>
        <v>1.2270871343255774E-2</v>
      </c>
    </row>
    <row r="10" spans="1:21">
      <c r="A10" s="113"/>
      <c r="B10" s="115">
        <v>1955</v>
      </c>
      <c r="C10" s="173">
        <f>('Anual_1947-1989 (ref1987)'!AE12)</f>
        <v>1.1156214944261376</v>
      </c>
      <c r="D10" s="143">
        <f>'Anual_1947-1989 (ref1987)'!AO12</f>
        <v>2.6555112727272723E-4</v>
      </c>
      <c r="E10" s="143">
        <f>('Anual_1947-1989 (ref1987)'!AU12)</f>
        <v>2.3753298550352799E-5</v>
      </c>
      <c r="F10" s="143">
        <f>('Anual_1947-1989 (ref1987)'!AV12)</f>
        <v>1.7221372762759082E-5</v>
      </c>
      <c r="G10" s="143">
        <f t="shared" si="1"/>
        <v>2.5901920148513352E-4</v>
      </c>
      <c r="H10" s="143">
        <f>('Anual_1947-1989 (ref1987)'!G12/'Anual_1947-1989 (ref1987)'!AG12)</f>
        <v>1.8348078752094287E-5</v>
      </c>
      <c r="I10" s="143">
        <f>('Anual_1947-1989 (ref1987)'!H12/'Anual_1947-1989 (ref1987)'!AG12)</f>
        <v>1.6457133437868789E-5</v>
      </c>
      <c r="J10" s="143">
        <f t="shared" si="2"/>
        <v>2.6091014679935901E-4</v>
      </c>
      <c r="K10" s="143">
        <f t="shared" si="3"/>
        <v>-4.6409804733682221E-6</v>
      </c>
      <c r="L10" s="146">
        <f t="shared" si="4"/>
        <v>-1.7476786941302742E-2</v>
      </c>
      <c r="M10" s="146">
        <f>('Anual_1947-1989 (ref1987)'!Z12-1)</f>
        <v>8.8000000000000078E-2</v>
      </c>
      <c r="N10" s="146">
        <f>('Anual_1947-1989 (ref1987)'!BF12-1)</f>
        <v>6.8985255807862522E-2</v>
      </c>
      <c r="O10" s="146">
        <f t="shared" si="5"/>
        <v>-1.9014744192137556E-2</v>
      </c>
      <c r="P10" s="46">
        <f>('Anual_1947-1989 (ref1987)'!AI12/'Anual_1947-1989 (ref1987)'!AJ12)</f>
        <v>0.80831426823344055</v>
      </c>
      <c r="Q10" s="138">
        <f t="shared" si="6"/>
        <v>174.40668669224186</v>
      </c>
      <c r="R10" s="138">
        <f t="shared" si="6"/>
        <v>177.96572592523918</v>
      </c>
      <c r="S10" s="149">
        <f t="shared" si="0"/>
        <v>102.04065526413997</v>
      </c>
      <c r="T10" s="146">
        <f t="shared" si="7"/>
        <v>-1.7476786941302835E-2</v>
      </c>
    </row>
    <row r="11" spans="1:21">
      <c r="A11" s="113"/>
      <c r="B11" s="115">
        <v>1956</v>
      </c>
      <c r="C11" s="173">
        <f>('Anual_1947-1989 (ref1987)'!AE13)</f>
        <v>1.2273264002334177</v>
      </c>
      <c r="D11" s="143">
        <f>'Anual_1947-1989 (ref1987)'!AO13</f>
        <v>3.0484592727272728E-4</v>
      </c>
      <c r="E11" s="143">
        <f>('Anual_1947-1989 (ref1987)'!AU13)</f>
        <v>2.6444755813681792E-5</v>
      </c>
      <c r="F11" s="143">
        <f>('Anual_1947-1989 (ref1987)'!AV13)</f>
        <v>2.2906239513262665E-5</v>
      </c>
      <c r="G11" s="143">
        <f t="shared" si="1"/>
        <v>3.0130741097230817E-4</v>
      </c>
      <c r="H11" s="143">
        <f>('Anual_1947-1989 (ref1987)'!G13/'Anual_1947-1989 (ref1987)'!AG13)</f>
        <v>2.0910452335253958E-5</v>
      </c>
      <c r="I11" s="143">
        <f>('Anual_1947-1989 (ref1987)'!H13/'Anual_1947-1989 (ref1987)'!AG13)</f>
        <v>1.7966164506439463E-5</v>
      </c>
      <c r="J11" s="143">
        <f t="shared" si="2"/>
        <v>3.0425169880112266E-4</v>
      </c>
      <c r="K11" s="143">
        <f t="shared" si="3"/>
        <v>-5.9422847160461954E-7</v>
      </c>
      <c r="L11" s="146">
        <f t="shared" si="4"/>
        <v>-1.9492747596165164E-3</v>
      </c>
      <c r="M11" s="146">
        <f>('Anual_1947-1989 (ref1987)'!Z13-1)</f>
        <v>2.9000000000000137E-2</v>
      </c>
      <c r="N11" s="146">
        <f>('Anual_1947-1989 (ref1987)'!BF13-1)</f>
        <v>2.6994196272354776E-2</v>
      </c>
      <c r="O11" s="146">
        <f t="shared" si="5"/>
        <v>-2.0058037276453611E-3</v>
      </c>
      <c r="P11" s="46">
        <f>('Anual_1947-1989 (ref1987)'!AI13/'Anual_1947-1989 (ref1987)'!AJ13)</f>
        <v>1.0081433551284047</v>
      </c>
      <c r="Q11" s="138">
        <f t="shared" si="6"/>
        <v>179.4644806063169</v>
      </c>
      <c r="R11" s="138">
        <f t="shared" si="6"/>
        <v>182.76976766061719</v>
      </c>
      <c r="S11" s="149">
        <f t="shared" si="0"/>
        <v>101.84174999037884</v>
      </c>
      <c r="T11" s="146">
        <f t="shared" si="7"/>
        <v>-1.9492747596165927E-3</v>
      </c>
    </row>
    <row r="12" spans="1:21">
      <c r="A12" s="113"/>
      <c r="B12" s="115">
        <v>1957</v>
      </c>
      <c r="C12" s="173">
        <f>('Anual_1947-1989 (ref1987)'!AE14)</f>
        <v>1.1271288544716018</v>
      </c>
      <c r="D12" s="143">
        <f>'Anual_1947-1989 (ref1987)'!AO14</f>
        <v>4.0295465454545453E-4</v>
      </c>
      <c r="E12" s="143">
        <f>('Anual_1947-1989 (ref1987)'!AU14)</f>
        <v>2.4125201851836044E-5</v>
      </c>
      <c r="F12" s="143">
        <f>('Anual_1947-1989 (ref1987)'!AV14)</f>
        <v>2.6235901638324446E-5</v>
      </c>
      <c r="G12" s="143">
        <f t="shared" si="1"/>
        <v>4.0506535433194294E-4</v>
      </c>
      <c r="H12" s="143">
        <f>('Anual_1947-1989 (ref1987)'!G14/'Anual_1947-1989 (ref1987)'!AG14)</f>
        <v>2.1812745180026074E-5</v>
      </c>
      <c r="I12" s="143">
        <f>('Anual_1947-1989 (ref1987)'!H14/'Anual_1947-1989 (ref1987)'!AG14)</f>
        <v>2.4100576211839154E-5</v>
      </c>
      <c r="J12" s="143">
        <f t="shared" si="2"/>
        <v>4.027775233001299E-4</v>
      </c>
      <c r="K12" s="143">
        <f t="shared" si="3"/>
        <v>-1.7713124532463482E-7</v>
      </c>
      <c r="L12" s="146">
        <f t="shared" si="4"/>
        <v>-4.3958108766467633E-4</v>
      </c>
      <c r="M12" s="146">
        <f>('Anual_1947-1989 (ref1987)'!Z14-1)</f>
        <v>7.6999999999999957E-2</v>
      </c>
      <c r="N12" s="146">
        <f>('Anual_1947-1989 (ref1987)'!BF14-1)</f>
        <v>7.6526571168584745E-2</v>
      </c>
      <c r="O12" s="146">
        <f t="shared" si="5"/>
        <v>-4.7342883141521241E-4</v>
      </c>
      <c r="P12" s="46">
        <f>('Anual_1947-1989 (ref1987)'!AI14/'Anual_1947-1989 (ref1987)'!AJ14)</f>
        <v>0.98425569901594823</v>
      </c>
      <c r="Q12" s="138">
        <f t="shared" si="6"/>
        <v>193.28324561300329</v>
      </c>
      <c r="R12" s="138">
        <f t="shared" si="6"/>
        <v>196.7565112929631</v>
      </c>
      <c r="S12" s="149">
        <f t="shared" si="0"/>
        <v>101.79698228314837</v>
      </c>
      <c r="T12" s="146">
        <f t="shared" si="7"/>
        <v>-4.3958108766495307E-4</v>
      </c>
    </row>
    <row r="13" spans="1:21">
      <c r="A13" s="113"/>
      <c r="B13" s="115">
        <v>1958</v>
      </c>
      <c r="C13" s="173">
        <f>('Anual_1947-1989 (ref1987)'!AE15)</f>
        <v>1.1236425963875791</v>
      </c>
      <c r="D13" s="143">
        <f>'Anual_1947-1989 (ref1987)'!AO15</f>
        <v>5.0323345454545462E-4</v>
      </c>
      <c r="E13" s="143">
        <f>('Anual_1947-1989 (ref1987)'!AU15)</f>
        <v>1.993214306342232E-5</v>
      </c>
      <c r="F13" s="143">
        <f>('Anual_1947-1989 (ref1987)'!AV15)</f>
        <v>2.0459003057511352E-5</v>
      </c>
      <c r="G13" s="143">
        <f t="shared" si="1"/>
        <v>5.0376031453954362E-4</v>
      </c>
      <c r="H13" s="143">
        <f>('Anual_1947-1989 (ref1987)'!G15/'Anual_1947-1989 (ref1987)'!AG15)</f>
        <v>2.8197873867550761E-5</v>
      </c>
      <c r="I13" s="143">
        <f>('Anual_1947-1989 (ref1987)'!H15/'Anual_1947-1989 (ref1987)'!AG15)</f>
        <v>3.0003805115247834E-5</v>
      </c>
      <c r="J13" s="143">
        <f t="shared" si="2"/>
        <v>5.019543832918466E-4</v>
      </c>
      <c r="K13" s="143">
        <f t="shared" si="3"/>
        <v>-1.2790712536080205E-6</v>
      </c>
      <c r="L13" s="146">
        <f t="shared" si="4"/>
        <v>-2.5417055286265518E-3</v>
      </c>
      <c r="M13" s="146">
        <f>('Anual_1947-1989 (ref1987)'!Z15-1)</f>
        <v>0.1080000000000001</v>
      </c>
      <c r="N13" s="146">
        <f>('Anual_1947-1989 (ref1987)'!BF15-1)</f>
        <v>0.10518379027428182</v>
      </c>
      <c r="O13" s="146">
        <f t="shared" si="5"/>
        <v>-2.8162097257182772E-3</v>
      </c>
      <c r="P13" s="46">
        <f>('Anual_1947-1989 (ref1987)'!AI15/'Anual_1947-1989 (ref1987)'!AJ15)</f>
        <v>0.96465162275918792</v>
      </c>
      <c r="Q13" s="138">
        <f t="shared" si="6"/>
        <v>214.15783613920766</v>
      </c>
      <c r="R13" s="138">
        <f t="shared" si="6"/>
        <v>217.4521069119015</v>
      </c>
      <c r="S13" s="149">
        <f t="shared" si="0"/>
        <v>101.53824433048177</v>
      </c>
      <c r="T13" s="146">
        <f t="shared" si="7"/>
        <v>-2.5417055286266477E-3</v>
      </c>
    </row>
    <row r="14" spans="1:21">
      <c r="A14" s="113"/>
      <c r="B14" s="115">
        <v>1959</v>
      </c>
      <c r="C14" s="173">
        <f>('Anual_1947-1989 (ref1987)'!AE16)</f>
        <v>1.3585648270166746</v>
      </c>
      <c r="D14" s="143">
        <f>'Anual_1947-1989 (ref1987)'!AO16</f>
        <v>6.2086909090909082E-4</v>
      </c>
      <c r="E14" s="143">
        <f>('Anual_1947-1989 (ref1987)'!AU16)</f>
        <v>4.8061025146199894E-5</v>
      </c>
      <c r="F14" s="143">
        <f>('Anual_1947-1989 (ref1987)'!AV16)</f>
        <v>5.1326623021297417E-5</v>
      </c>
      <c r="G14" s="143">
        <f t="shared" si="1"/>
        <v>6.2413468878418836E-4</v>
      </c>
      <c r="H14" s="143">
        <f>('Anual_1947-1989 (ref1987)'!G16/'Anual_1947-1989 (ref1987)'!AG16)</f>
        <v>3.6056512377941428E-5</v>
      </c>
      <c r="I14" s="143">
        <f>('Anual_1947-1989 (ref1987)'!H16/'Anual_1947-1989 (ref1987)'!AG16)</f>
        <v>3.9897314783417798E-5</v>
      </c>
      <c r="J14" s="143">
        <f t="shared" si="2"/>
        <v>6.2029388637871202E-4</v>
      </c>
      <c r="K14" s="143">
        <f t="shared" si="3"/>
        <v>-5.7520453037879921E-7</v>
      </c>
      <c r="L14" s="146">
        <f t="shared" si="4"/>
        <v>-9.2645058161386568E-4</v>
      </c>
      <c r="M14" s="146">
        <f>('Anual_1947-1989 (ref1987)'!Z16-1)</f>
        <v>9.8000000000000087E-2</v>
      </c>
      <c r="N14" s="146">
        <f>('Anual_1947-1989 (ref1987)'!BF16-1)</f>
        <v>9.6982757261387942E-2</v>
      </c>
      <c r="O14" s="146">
        <f t="shared" si="5"/>
        <v>-1.0172427386121452E-3</v>
      </c>
      <c r="P14" s="46">
        <f>('Anual_1947-1989 (ref1987)'!AI16/'Anual_1947-1989 (ref1987)'!AJ16)</f>
        <v>0.96513865612524019</v>
      </c>
      <c r="Q14" s="138">
        <f t="shared" si="6"/>
        <v>235.14530408085002</v>
      </c>
      <c r="R14" s="138">
        <f t="shared" si="6"/>
        <v>238.54121181251583</v>
      </c>
      <c r="S14" s="149">
        <f t="shared" si="0"/>
        <v>101.44417416496576</v>
      </c>
      <c r="T14" s="146">
        <f t="shared" si="7"/>
        <v>-9.2645058161378024E-4</v>
      </c>
    </row>
    <row r="15" spans="1:21">
      <c r="A15" s="113"/>
      <c r="B15" s="115">
        <v>1960</v>
      </c>
      <c r="C15" s="173">
        <f>('Anual_1947-1989 (ref1987)'!AE17)</f>
        <v>1.2541562199622769</v>
      </c>
      <c r="D15" s="143">
        <f>'Anual_1947-1989 (ref1987)'!AO17</f>
        <v>9.227790545454544E-4</v>
      </c>
      <c r="E15" s="143">
        <f>('Anual_1947-1989 (ref1987)'!AU17)</f>
        <v>4.9152283034483762E-5</v>
      </c>
      <c r="F15" s="143">
        <f>('Anual_1947-1989 (ref1987)'!AV17)</f>
        <v>5.5539978748071615E-5</v>
      </c>
      <c r="G15" s="143">
        <f t="shared" si="1"/>
        <v>9.2916675025904222E-4</v>
      </c>
      <c r="H15" s="143">
        <f>('Anual_1947-1989 (ref1987)'!G17/'Anual_1947-1989 (ref1987)'!AG17)</f>
        <v>4.7558542875749651E-5</v>
      </c>
      <c r="I15" s="143">
        <f>('Anual_1947-1989 (ref1987)'!H17/'Anual_1947-1989 (ref1987)'!AG17)</f>
        <v>5.7193853098066323E-5</v>
      </c>
      <c r="J15" s="143">
        <f t="shared" si="2"/>
        <v>9.1953144003672561E-4</v>
      </c>
      <c r="K15" s="143">
        <f t="shared" si="3"/>
        <v>-3.247614508728792E-6</v>
      </c>
      <c r="L15" s="146">
        <f t="shared" si="4"/>
        <v>-3.5193847245790738E-3</v>
      </c>
      <c r="M15" s="146">
        <f>('Anual_1947-1989 (ref1987)'!Z17-1)</f>
        <v>9.4000000000000083E-2</v>
      </c>
      <c r="N15" s="146">
        <f>('Anual_1947-1989 (ref1987)'!BF17-1)</f>
        <v>9.0149793111310439E-2</v>
      </c>
      <c r="O15" s="146">
        <f t="shared" si="5"/>
        <v>-3.8502068886896446E-3</v>
      </c>
      <c r="P15" s="46">
        <f>('Anual_1947-1989 (ref1987)'!AI17/'Anual_1947-1989 (ref1987)'!AJ17)</f>
        <v>0.93959608566921515</v>
      </c>
      <c r="Q15" s="138">
        <f t="shared" si="6"/>
        <v>257.24896266444995</v>
      </c>
      <c r="R15" s="138">
        <f t="shared" si="6"/>
        <v>260.04565270593542</v>
      </c>
      <c r="S15" s="149">
        <f t="shared" si="0"/>
        <v>101.08715308801204</v>
      </c>
      <c r="T15" s="146">
        <f t="shared" si="7"/>
        <v>-3.5193847245790222E-3</v>
      </c>
    </row>
    <row r="16" spans="1:21">
      <c r="A16" s="113"/>
      <c r="B16" s="115">
        <v>1961</v>
      </c>
      <c r="C16" s="173">
        <f>('Anual_1947-1989 (ref1987)'!AE18)</f>
        <v>1.3461780382950159</v>
      </c>
      <c r="D16" s="143">
        <f>'Anual_1947-1989 (ref1987)'!AO18</f>
        <v>1.2568376727272723E-3</v>
      </c>
      <c r="E16" s="143">
        <f>('Anual_1947-1989 (ref1987)'!AU18)</f>
        <v>6.5136084784024915E-5</v>
      </c>
      <c r="F16" s="143">
        <f>('Anual_1947-1989 (ref1987)'!AV18)</f>
        <v>6.9372792817463087E-5</v>
      </c>
      <c r="G16" s="143">
        <f t="shared" si="1"/>
        <v>1.2610743807607103E-3</v>
      </c>
      <c r="H16" s="143">
        <f>('Anual_1947-1989 (ref1987)'!G18/'Anual_1947-1989 (ref1987)'!AG18)</f>
        <v>7.3570925407907194E-5</v>
      </c>
      <c r="I16" s="143">
        <f>('Anual_1947-1989 (ref1987)'!H18/'Anual_1947-1989 (ref1987)'!AG18)</f>
        <v>7.8619375408078878E-5</v>
      </c>
      <c r="J16" s="143">
        <f t="shared" si="2"/>
        <v>1.2560259307605388E-3</v>
      </c>
      <c r="K16" s="143">
        <f t="shared" si="3"/>
        <v>-8.1174196673357984E-7</v>
      </c>
      <c r="L16" s="146">
        <f t="shared" si="4"/>
        <v>-6.4586062651363877E-4</v>
      </c>
      <c r="M16" s="146">
        <f>('Anual_1947-1989 (ref1987)'!Z18-1)</f>
        <v>8.5999999999999854E-2</v>
      </c>
      <c r="N16" s="146">
        <f>('Anual_1947-1989 (ref1987)'!BF18-1)</f>
        <v>8.5298595359605933E-2</v>
      </c>
      <c r="O16" s="146">
        <f t="shared" si="5"/>
        <v>-7.0140464039392114E-4</v>
      </c>
      <c r="P16" s="46">
        <f>('Anual_1947-1989 (ref1987)'!AI18/'Anual_1947-1989 (ref1987)'!AJ18)</f>
        <v>0.99665341220833414</v>
      </c>
      <c r="Q16" s="138">
        <f t="shared" si="6"/>
        <v>279.37237345359262</v>
      </c>
      <c r="R16" s="138">
        <f t="shared" si="6"/>
        <v>282.22718161112363</v>
      </c>
      <c r="S16" s="149">
        <f t="shared" si="0"/>
        <v>101.02186487598613</v>
      </c>
      <c r="T16" s="146">
        <f t="shared" si="7"/>
        <v>-6.4586062651383891E-4</v>
      </c>
    </row>
    <row r="17" spans="1:20">
      <c r="A17" s="113"/>
      <c r="B17" s="115">
        <v>1962</v>
      </c>
      <c r="C17" s="173">
        <f>('Anual_1947-1989 (ref1987)'!AE19)</f>
        <v>1.5024945740675268</v>
      </c>
      <c r="D17" s="143">
        <f>'Anual_1947-1989 (ref1987)'!AO19</f>
        <v>1.8035944727272726E-3</v>
      </c>
      <c r="E17" s="143">
        <f>('Anual_1947-1989 (ref1987)'!AU19)</f>
        <v>1.3600792614607352E-4</v>
      </c>
      <c r="F17" s="143">
        <f>('Anual_1947-1989 (ref1987)'!AV19)</f>
        <v>1.5317538988386428E-4</v>
      </c>
      <c r="G17" s="143">
        <f t="shared" si="1"/>
        <v>1.8207619364650634E-3</v>
      </c>
      <c r="H17" s="143">
        <f>('Anual_1947-1989 (ref1987)'!G19/'Anual_1947-1989 (ref1987)'!AG19)</f>
        <v>1.2073130358638651E-4</v>
      </c>
      <c r="I17" s="143">
        <f>('Anual_1947-1989 (ref1987)'!H19/'Anual_1947-1989 (ref1987)'!AG19)</f>
        <v>1.4541749882010575E-4</v>
      </c>
      <c r="J17" s="143">
        <f t="shared" si="2"/>
        <v>1.7960757412313442E-3</v>
      </c>
      <c r="K17" s="143">
        <f t="shared" si="3"/>
        <v>-7.5187314959284778E-6</v>
      </c>
      <c r="L17" s="146">
        <f t="shared" si="4"/>
        <v>-4.1687483575834896E-3</v>
      </c>
      <c r="M17" s="146">
        <f>('Anual_1947-1989 (ref1987)'!Z19-1)</f>
        <v>6.5999999999999837E-2</v>
      </c>
      <c r="N17" s="146">
        <f>('Anual_1947-1989 (ref1987)'!BF19-1)</f>
        <v>6.1556114250815863E-2</v>
      </c>
      <c r="O17" s="146">
        <f t="shared" si="5"/>
        <v>-4.4438857491839734E-3</v>
      </c>
      <c r="P17" s="46">
        <f>('Anual_1947-1989 (ref1987)'!AI19/'Anual_1947-1989 (ref1987)'!AJ19)</f>
        <v>0.93503527500935923</v>
      </c>
      <c r="Q17" s="138">
        <f t="shared" si="6"/>
        <v>297.81095010152967</v>
      </c>
      <c r="R17" s="138">
        <f t="shared" si="6"/>
        <v>299.59999024706372</v>
      </c>
      <c r="S17" s="149">
        <f t="shared" si="0"/>
        <v>100.60073014270434</v>
      </c>
      <c r="T17" s="146">
        <f t="shared" si="7"/>
        <v>-4.1687483575835182E-3</v>
      </c>
    </row>
    <row r="18" spans="1:20">
      <c r="A18" s="113"/>
      <c r="B18" s="115">
        <v>1963</v>
      </c>
      <c r="C18" s="173">
        <f>('Anual_1947-1989 (ref1987)'!AE20)</f>
        <v>1.784174318571542</v>
      </c>
      <c r="D18" s="143">
        <f>'Anual_1947-1989 (ref1987)'!AO20</f>
        <v>2.7261502545454551E-3</v>
      </c>
      <c r="E18" s="143">
        <f>('Anual_1947-1989 (ref1987)'!AU20)</f>
        <v>2.7881794664779834E-4</v>
      </c>
      <c r="F18" s="143">
        <f>('Anual_1947-1989 (ref1987)'!AV20)</f>
        <v>2.8791756465754734E-4</v>
      </c>
      <c r="G18" s="143">
        <f t="shared" si="1"/>
        <v>2.7352498725552042E-3</v>
      </c>
      <c r="H18" s="143">
        <f>('Anual_1947-1989 (ref1987)'!G20/'Anual_1947-1989 (ref1987)'!AG20)</f>
        <v>2.4341095723955946E-4</v>
      </c>
      <c r="I18" s="143">
        <f>('Anual_1947-1989 (ref1987)'!H20/'Anual_1947-1989 (ref1987)'!AG20)</f>
        <v>2.5402058471069478E-4</v>
      </c>
      <c r="J18" s="143">
        <f t="shared" si="2"/>
        <v>2.7246402450840689E-3</v>
      </c>
      <c r="K18" s="143">
        <f t="shared" si="3"/>
        <v>-1.5100094613862414E-6</v>
      </c>
      <c r="L18" s="146">
        <f t="shared" si="4"/>
        <v>-5.5389810553124221E-4</v>
      </c>
      <c r="M18" s="146">
        <f>('Anual_1947-1989 (ref1987)'!Z20-1)</f>
        <v>6.0000000000000053E-3</v>
      </c>
      <c r="N18" s="146">
        <f>('Anual_1947-1989 (ref1987)'!BF20-1)</f>
        <v>5.4427785058357436E-3</v>
      </c>
      <c r="O18" s="146">
        <f t="shared" si="5"/>
        <v>-5.572214941642617E-4</v>
      </c>
      <c r="P18" s="46">
        <f>('Anual_1947-1989 (ref1987)'!AI20/'Anual_1947-1989 (ref1987)'!AJ20)</f>
        <v>0.98950649358426146</v>
      </c>
      <c r="Q18" s="138">
        <f t="shared" si="6"/>
        <v>299.59781580213883</v>
      </c>
      <c r="R18" s="138">
        <f t="shared" si="6"/>
        <v>301.23064663432905</v>
      </c>
      <c r="S18" s="149">
        <f t="shared" si="0"/>
        <v>100.54500758886327</v>
      </c>
      <c r="T18" s="146">
        <f t="shared" si="7"/>
        <v>-5.5389810553085894E-4</v>
      </c>
    </row>
    <row r="19" spans="1:20">
      <c r="A19" s="113"/>
      <c r="B19" s="115">
        <v>1964</v>
      </c>
      <c r="C19" s="173">
        <f>('Anual_1947-1989 (ref1987)'!AE21)</f>
        <v>1.8953366602805268</v>
      </c>
      <c r="D19" s="143">
        <f>'Anual_1947-1989 (ref1987)'!AO21</f>
        <v>5.0293007999999998E-3</v>
      </c>
      <c r="E19" s="143">
        <f>('Anual_1947-1989 (ref1987)'!AU21)</f>
        <v>2.4099569301023937E-4</v>
      </c>
      <c r="F19" s="143">
        <f>('Anual_1947-1989 (ref1987)'!AV21)</f>
        <v>2.547052435219721E-4</v>
      </c>
      <c r="G19" s="143">
        <f t="shared" si="1"/>
        <v>5.0430103505117322E-3</v>
      </c>
      <c r="H19" s="143">
        <f>('Anual_1947-1989 (ref1987)'!G21/'Anual_1947-1989 (ref1987)'!AG21)</f>
        <v>3.2416047463658447E-4</v>
      </c>
      <c r="I19" s="143">
        <f>('Anual_1947-1989 (ref1987)'!H21/'Anual_1947-1989 (ref1987)'!AG21)</f>
        <v>2.7934207889811105E-4</v>
      </c>
      <c r="J19" s="143">
        <f t="shared" si="2"/>
        <v>5.0878287462502057E-3</v>
      </c>
      <c r="K19" s="143">
        <f t="shared" si="3"/>
        <v>5.8527946250205853E-5</v>
      </c>
      <c r="L19" s="146">
        <f t="shared" si="4"/>
        <v>1.1637392269359958E-2</v>
      </c>
      <c r="M19" s="146">
        <f>('Anual_1947-1989 (ref1987)'!Z21-1)</f>
        <v>3.400000000000003E-2</v>
      </c>
      <c r="N19" s="146">
        <f>('Anual_1947-1989 (ref1987)'!BF21-1)</f>
        <v>4.6033063606518265E-2</v>
      </c>
      <c r="O19" s="146">
        <f t="shared" si="5"/>
        <v>1.2033063606518235E-2</v>
      </c>
      <c r="P19" s="46">
        <f>('Anual_1947-1989 (ref1987)'!AI21/'Anual_1947-1989 (ref1987)'!AJ21)</f>
        <v>1.2264569350783991</v>
      </c>
      <c r="Q19" s="138">
        <f t="shared" si="6"/>
        <v>309.78414153941156</v>
      </c>
      <c r="R19" s="138">
        <f t="shared" si="6"/>
        <v>315.09721615107975</v>
      </c>
      <c r="S19" s="149">
        <f t="shared" si="0"/>
        <v>101.71508928290064</v>
      </c>
      <c r="T19" s="146">
        <f t="shared" si="7"/>
        <v>1.1637392269359781E-2</v>
      </c>
    </row>
    <row r="20" spans="1:20">
      <c r="A20" s="113"/>
      <c r="B20" s="115">
        <v>1965</v>
      </c>
      <c r="C20" s="173">
        <f>('Anual_1947-1989 (ref1987)'!AE22)</f>
        <v>1.589331849688711</v>
      </c>
      <c r="D20" s="143">
        <f>'Anual_1947-1989 (ref1987)'!AO22</f>
        <v>9.7609914181818191E-3</v>
      </c>
      <c r="E20" s="143">
        <f>('Anual_1947-1989 (ref1987)'!AU22)</f>
        <v>7.5082784694327086E-4</v>
      </c>
      <c r="F20" s="143">
        <f>('Anual_1947-1989 (ref1987)'!AV22)</f>
        <v>5.3883927888844071E-4</v>
      </c>
      <c r="G20" s="143">
        <f t="shared" si="1"/>
        <v>9.5490028501269888E-3</v>
      </c>
      <c r="H20" s="143">
        <f>('Anual_1947-1989 (ref1987)'!G22/'Anual_1947-1989 (ref1987)'!AG22)</f>
        <v>7.1242037647137064E-4</v>
      </c>
      <c r="I20" s="143">
        <f>('Anual_1947-1989 (ref1987)'!H22/'Anual_1947-1989 (ref1987)'!AG22)</f>
        <v>5.0592426143524221E-4</v>
      </c>
      <c r="J20" s="143">
        <f t="shared" si="2"/>
        <v>9.7554989651631174E-3</v>
      </c>
      <c r="K20" s="143">
        <f t="shared" si="3"/>
        <v>-5.4924530187017151E-6</v>
      </c>
      <c r="L20" s="146">
        <f t="shared" si="4"/>
        <v>-5.626941755599653E-4</v>
      </c>
      <c r="M20" s="146">
        <f>('Anual_1947-1989 (ref1987)'!Z22-1)</f>
        <v>2.4000000000000021E-2</v>
      </c>
      <c r="N20" s="146">
        <f>('Anual_1947-1989 (ref1987)'!BF22-1)</f>
        <v>2.342380116422671E-2</v>
      </c>
      <c r="O20" s="146">
        <f t="shared" si="5"/>
        <v>-5.7619883577331166E-4</v>
      </c>
      <c r="P20" s="46">
        <f>('Anual_1947-1989 (ref1987)'!AI22/'Anual_1947-1989 (ref1987)'!AJ22)</f>
        <v>1.0105776775259325</v>
      </c>
      <c r="Q20" s="138">
        <f t="shared" ref="Q20:R35" si="8">Q19*(M20+1)</f>
        <v>317.21896093635746</v>
      </c>
      <c r="R20" s="138">
        <f t="shared" si="8"/>
        <v>322.47799068960398</v>
      </c>
      <c r="S20" s="149">
        <f t="shared" si="0"/>
        <v>101.6578547945946</v>
      </c>
      <c r="T20" s="146">
        <f t="shared" si="7"/>
        <v>-5.6269417555987467E-4</v>
      </c>
    </row>
    <row r="21" spans="1:20">
      <c r="A21" s="113"/>
      <c r="B21" s="115">
        <v>1966</v>
      </c>
      <c r="C21" s="173">
        <f>('Anual_1947-1989 (ref1987)'!AE23)</f>
        <v>1.3793609777287761</v>
      </c>
      <c r="D21" s="143">
        <f>'Anual_1947-1989 (ref1987)'!AO23</f>
        <v>1.6552855999999998E-2</v>
      </c>
      <c r="E21" s="143">
        <f>('Anual_1947-1989 (ref1987)'!AU23)</f>
        <v>1.3179993796728416E-3</v>
      </c>
      <c r="F21" s="143">
        <f>('Anual_1947-1989 (ref1987)'!AV23)</f>
        <v>1.078556094702067E-3</v>
      </c>
      <c r="G21" s="143">
        <f t="shared" si="1"/>
        <v>1.6313412715029223E-2</v>
      </c>
      <c r="H21" s="143">
        <f>('Anual_1947-1989 (ref1987)'!G23/'Anual_1947-1989 (ref1987)'!AG23)</f>
        <v>1.0486205540718811E-3</v>
      </c>
      <c r="I21" s="143">
        <f>('Anual_1947-1989 (ref1987)'!H23/'Anual_1947-1989 (ref1987)'!AG23)</f>
        <v>9.3311375437929802E-4</v>
      </c>
      <c r="J21" s="143">
        <f t="shared" si="2"/>
        <v>1.6428919514721807E-2</v>
      </c>
      <c r="K21" s="143">
        <f t="shared" si="3"/>
        <v>-1.2393648527819073E-4</v>
      </c>
      <c r="L21" s="146">
        <f t="shared" si="4"/>
        <v>-7.4873173111752282E-3</v>
      </c>
      <c r="M21" s="146">
        <f>('Anual_1947-1989 (ref1987)'!Z23-1)</f>
        <v>6.6999999999999948E-2</v>
      </c>
      <c r="N21" s="146">
        <f>('Anual_1947-1989 (ref1987)'!BF23-1)</f>
        <v>5.9011032428975874E-2</v>
      </c>
      <c r="O21" s="146">
        <f t="shared" si="5"/>
        <v>-7.9889675710240748E-3</v>
      </c>
      <c r="P21" s="46">
        <f>('Anual_1947-1989 (ref1987)'!AI23/'Anual_1947-1989 (ref1987)'!AJ23)</f>
        <v>0.9196261378676015</v>
      </c>
      <c r="Q21" s="138">
        <f t="shared" si="8"/>
        <v>338.47263131909341</v>
      </c>
      <c r="R21" s="138">
        <f t="shared" si="8"/>
        <v>341.50774985581921</v>
      </c>
      <c r="S21" s="149">
        <f t="shared" si="0"/>
        <v>100.89671017857407</v>
      </c>
      <c r="T21" s="146">
        <f t="shared" si="7"/>
        <v>-7.4873173111754676E-3</v>
      </c>
    </row>
    <row r="22" spans="1:20">
      <c r="A22" s="113"/>
      <c r="B22" s="115">
        <v>1967</v>
      </c>
      <c r="C22" s="173">
        <f>('Anual_1947-1989 (ref1987)'!AE24)</f>
        <v>1.2652894168994049</v>
      </c>
      <c r="D22" s="143">
        <f>'Anual_1947-1989 (ref1987)'!AO24</f>
        <v>2.379132290909091E-2</v>
      </c>
      <c r="E22" s="143">
        <f>('Anual_1947-1989 (ref1987)'!AU24)</f>
        <v>1.4362616202389226E-3</v>
      </c>
      <c r="F22" s="143">
        <f>('Anual_1947-1989 (ref1987)'!AV24)</f>
        <v>1.4161669899885828E-3</v>
      </c>
      <c r="G22" s="143">
        <f t="shared" si="1"/>
        <v>2.3771228278840571E-2</v>
      </c>
      <c r="H22" s="143">
        <f>('Anual_1947-1989 (ref1987)'!G24/'Anual_1947-1989 (ref1987)'!AG24)</f>
        <v>1.3207354714071036E-3</v>
      </c>
      <c r="I22" s="143">
        <f>('Anual_1947-1989 (ref1987)'!H24/'Anual_1947-1989 (ref1987)'!AG24)</f>
        <v>1.3334471809550298E-3</v>
      </c>
      <c r="J22" s="143">
        <f t="shared" si="2"/>
        <v>2.3758516569292645E-2</v>
      </c>
      <c r="K22" s="143">
        <f t="shared" si="3"/>
        <v>-3.2806339798265721E-5</v>
      </c>
      <c r="L22" s="146">
        <f t="shared" si="4"/>
        <v>-1.3789203704065603E-3</v>
      </c>
      <c r="M22" s="146">
        <f>('Anual_1947-1989 (ref1987)'!Z24-1)</f>
        <v>4.2000000000000037E-2</v>
      </c>
      <c r="N22" s="146">
        <f>('Anual_1947-1989 (ref1987)'!BF24-1)</f>
        <v>4.0563164974036336E-2</v>
      </c>
      <c r="O22" s="146">
        <f t="shared" si="5"/>
        <v>-1.4368350259637008E-3</v>
      </c>
      <c r="P22" s="46">
        <f>('Anual_1947-1989 (ref1987)'!AI24/'Anual_1947-1989 (ref1987)'!AJ24)</f>
        <v>0.97660948072943365</v>
      </c>
      <c r="Q22" s="138">
        <f t="shared" si="8"/>
        <v>352.68848183449535</v>
      </c>
      <c r="R22" s="138">
        <f t="shared" si="8"/>
        <v>355.36038505313275</v>
      </c>
      <c r="S22" s="149">
        <f t="shared" si="0"/>
        <v>100.75758164960182</v>
      </c>
      <c r="T22" s="146">
        <f t="shared" si="7"/>
        <v>-1.3789203704066555E-3</v>
      </c>
    </row>
    <row r="23" spans="1:20">
      <c r="A23" s="113"/>
      <c r="B23" s="115">
        <v>1968</v>
      </c>
      <c r="C23" s="173">
        <f>('Anual_1947-1989 (ref1987)'!AE25)</f>
        <v>1.2670671651103012</v>
      </c>
      <c r="D23" s="143">
        <f>'Anual_1947-1989 (ref1987)'!AO25</f>
        <v>3.3052994181818181E-2</v>
      </c>
      <c r="E23" s="143">
        <f>('Anual_1947-1989 (ref1987)'!AU25)</f>
        <v>1.9783996552356145E-3</v>
      </c>
      <c r="F23" s="143">
        <f>('Anual_1947-1989 (ref1987)'!AV25)</f>
        <v>2.1203641430319361E-3</v>
      </c>
      <c r="G23" s="143">
        <f t="shared" si="1"/>
        <v>3.3194958669614499E-2</v>
      </c>
      <c r="H23" s="143">
        <f>('Anual_1947-1989 (ref1987)'!G25/'Anual_1947-1989 (ref1987)'!AG25)</f>
        <v>2.046773000351945E-3</v>
      </c>
      <c r="I23" s="143">
        <f>('Anual_1947-1989 (ref1987)'!H25/'Anual_1947-1989 (ref1987)'!AG25)</f>
        <v>2.3066059359180728E-3</v>
      </c>
      <c r="J23" s="143">
        <f t="shared" si="2"/>
        <v>3.2935125734048366E-2</v>
      </c>
      <c r="K23" s="143">
        <f t="shared" si="3"/>
        <v>-1.1786844776981442E-4</v>
      </c>
      <c r="L23" s="146">
        <f t="shared" si="4"/>
        <v>-3.5660444896895784E-3</v>
      </c>
      <c r="M23" s="146">
        <f>('Anual_1947-1989 (ref1987)'!Z25-1)</f>
        <v>9.8000000000000087E-2</v>
      </c>
      <c r="N23" s="146">
        <f>('Anual_1947-1989 (ref1987)'!BF25-1)</f>
        <v>9.4084483150321141E-2</v>
      </c>
      <c r="O23" s="146">
        <f t="shared" si="5"/>
        <v>-3.9155168496789461E-3</v>
      </c>
      <c r="P23" s="46">
        <f>('Anual_1947-1989 (ref1987)'!AI25/'Anual_1947-1989 (ref1987)'!AJ25)</f>
        <v>0.95102667349519954</v>
      </c>
      <c r="Q23" s="138">
        <f t="shared" si="8"/>
        <v>387.25195305427593</v>
      </c>
      <c r="R23" s="138">
        <f t="shared" si="8"/>
        <v>388.79428321295586</v>
      </c>
      <c r="S23" s="149">
        <f t="shared" si="0"/>
        <v>100.39827563076584</v>
      </c>
      <c r="T23" s="146">
        <f t="shared" si="7"/>
        <v>-3.5660444896892241E-3</v>
      </c>
    </row>
    <row r="24" spans="1:20">
      <c r="A24" s="113"/>
      <c r="B24" s="115">
        <v>1969</v>
      </c>
      <c r="C24" s="173">
        <f>('Anual_1947-1989 (ref1987)'!AE26)</f>
        <v>1.2005178402779206</v>
      </c>
      <c r="D24" s="143">
        <f>'Anual_1947-1989 (ref1987)'!AO26</f>
        <v>4.5858998181818184E-2</v>
      </c>
      <c r="E24" s="143">
        <f>('Anual_1947-1989 (ref1987)'!AU26)</f>
        <v>2.8498665469879722E-3</v>
      </c>
      <c r="F24" s="143">
        <f>('Anual_1947-1989 (ref1987)'!AV26)</f>
        <v>2.9889756538233826E-3</v>
      </c>
      <c r="G24" s="143">
        <f t="shared" si="1"/>
        <v>4.599810728865359E-2</v>
      </c>
      <c r="H24" s="143">
        <f>('Anual_1947-1989 (ref1987)'!G26/'Anual_1947-1989 (ref1987)'!AG26)</f>
        <v>3.0102941492009339E-3</v>
      </c>
      <c r="I24" s="143">
        <f>('Anual_1947-1989 (ref1987)'!H26/'Anual_1947-1989 (ref1987)'!AG26)</f>
        <v>3.0154235298489435E-3</v>
      </c>
      <c r="J24" s="143">
        <f t="shared" si="2"/>
        <v>4.5992977908005578E-2</v>
      </c>
      <c r="K24" s="143">
        <f t="shared" si="3"/>
        <v>1.3397972618739429E-4</v>
      </c>
      <c r="L24" s="146">
        <f t="shared" si="4"/>
        <v>2.9215580692845034E-3</v>
      </c>
      <c r="M24" s="146">
        <f>('Anual_1947-1989 (ref1987)'!Z26-1)</f>
        <v>9.4999999999999973E-2</v>
      </c>
      <c r="N24" s="146">
        <f>('Anual_1947-1989 (ref1987)'!BF26-1)</f>
        <v>9.8199106085866683E-2</v>
      </c>
      <c r="O24" s="146">
        <f t="shared" si="5"/>
        <v>3.1991060858667097E-3</v>
      </c>
      <c r="P24" s="46">
        <f>('Anual_1947-1989 (ref1987)'!AI26/'Anual_1947-1989 (ref1987)'!AJ26)</f>
        <v>1.0470284180288756</v>
      </c>
      <c r="Q24" s="138">
        <f t="shared" si="8"/>
        <v>424.04088859443215</v>
      </c>
      <c r="R24" s="138">
        <f t="shared" si="8"/>
        <v>426.97353427576343</v>
      </c>
      <c r="S24" s="149">
        <f t="shared" si="0"/>
        <v>100.69159502307716</v>
      </c>
      <c r="T24" s="146">
        <f t="shared" si="7"/>
        <v>2.9215580692845133E-3</v>
      </c>
    </row>
    <row r="25" spans="1:20">
      <c r="A25" s="113"/>
      <c r="B25" s="115">
        <v>1970</v>
      </c>
      <c r="C25" s="173">
        <f>('Anual_1947-1989 (ref1987)'!AE27)</f>
        <v>1.1625511160572717</v>
      </c>
      <c r="D25" s="143">
        <f>'Anual_1947-1989 (ref1987)'!AO27</f>
        <v>6.0780218181818182E-2</v>
      </c>
      <c r="E25" s="143">
        <f>('Anual_1947-1989 (ref1987)'!AU27)</f>
        <v>3.8330805689859161E-3</v>
      </c>
      <c r="F25" s="143">
        <f>('Anual_1947-1989 (ref1987)'!AV27)</f>
        <v>4.4659985538349637E-3</v>
      </c>
      <c r="G25" s="143">
        <f t="shared" si="1"/>
        <v>6.1413136166667229E-2</v>
      </c>
      <c r="H25" s="143">
        <f>('Anual_1947-1989 (ref1987)'!G27/'Anual_1947-1989 (ref1987)'!AG27)</f>
        <v>4.0583714270405746E-3</v>
      </c>
      <c r="I25" s="143">
        <f>('Anual_1947-1989 (ref1987)'!H27/'Anual_1947-1989 (ref1987)'!AG27)</f>
        <v>4.300804156503614E-3</v>
      </c>
      <c r="J25" s="143">
        <f t="shared" si="2"/>
        <v>6.1170703437204189E-2</v>
      </c>
      <c r="K25" s="143">
        <f t="shared" si="3"/>
        <v>3.9048525538600692E-4</v>
      </c>
      <c r="L25" s="146">
        <f t="shared" si="4"/>
        <v>6.4245451409520741E-3</v>
      </c>
      <c r="M25" s="146">
        <f>('Anual_1947-1989 (ref1987)'!Z27-1)</f>
        <v>0.10400000000000009</v>
      </c>
      <c r="N25" s="146">
        <f>('Anual_1947-1989 (ref1987)'!BF27-1)</f>
        <v>0.11109269783561104</v>
      </c>
      <c r="O25" s="146">
        <f t="shared" si="5"/>
        <v>7.0926978356109505E-3</v>
      </c>
      <c r="P25" s="46">
        <f>('Anual_1947-1989 (ref1987)'!AI27/'Anual_1947-1989 (ref1987)'!AJ27)</f>
        <v>1.0994430924831666</v>
      </c>
      <c r="Q25" s="138">
        <f t="shared" si="8"/>
        <v>468.14114100825316</v>
      </c>
      <c r="R25" s="138">
        <f t="shared" si="8"/>
        <v>474.40717610286373</v>
      </c>
      <c r="S25" s="149">
        <f t="shared" si="0"/>
        <v>101.33849272061737</v>
      </c>
      <c r="T25" s="146">
        <f t="shared" si="7"/>
        <v>6.4245451409519205E-3</v>
      </c>
    </row>
    <row r="26" spans="1:20">
      <c r="A26" s="113"/>
      <c r="B26" s="115">
        <v>1971</v>
      </c>
      <c r="C26" s="173">
        <f>('Anual_1947-1989 (ref1987)'!AE28)</f>
        <v>1.1938458508338818</v>
      </c>
      <c r="D26" s="143">
        <f>'Anual_1947-1989 (ref1987)'!AO28</f>
        <v>7.8675031693693609E-2</v>
      </c>
      <c r="E26" s="143">
        <f>('Anual_1947-1989 (ref1987)'!AU28)</f>
        <v>5.2640789420661275E-3</v>
      </c>
      <c r="F26" s="143">
        <f>('Anual_1947-1989 (ref1987)'!AV28)</f>
        <v>6.2949247783702826E-3</v>
      </c>
      <c r="G26" s="143">
        <f t="shared" si="1"/>
        <v>7.9705877529997762E-2</v>
      </c>
      <c r="H26" s="143">
        <f>('Anual_1947-1989 (ref1987)'!G28/'Anual_1947-1989 (ref1987)'!AG28)</f>
        <v>5.0486587575525677E-3</v>
      </c>
      <c r="I26" s="143">
        <f>('Anual_1947-1989 (ref1987)'!H28/'Anual_1947-1989 (ref1987)'!AG28)</f>
        <v>6.4062482130129231E-3</v>
      </c>
      <c r="J26" s="143">
        <f t="shared" si="2"/>
        <v>7.834828807453742E-2</v>
      </c>
      <c r="K26" s="143">
        <f t="shared" si="3"/>
        <v>-3.2674361915618899E-4</v>
      </c>
      <c r="L26" s="146">
        <f t="shared" si="4"/>
        <v>-4.1530789644712652E-3</v>
      </c>
      <c r="M26" s="146">
        <f>('Anual_1947-1989 (ref1987)'!Z28-1)</f>
        <v>0.11342921993190824</v>
      </c>
      <c r="N26" s="146">
        <f>('Anual_1947-1989 (ref1987)'!BF28-1)</f>
        <v>0.10880506046018112</v>
      </c>
      <c r="O26" s="146">
        <f t="shared" si="5"/>
        <v>-4.6241594717271184E-3</v>
      </c>
      <c r="P26" s="46">
        <f>('Anual_1947-1989 (ref1987)'!AI28/'Anual_1947-1989 (ref1987)'!AJ28)</f>
        <v>0.94241113134991128</v>
      </c>
      <c r="Q26" s="138">
        <f t="shared" si="8"/>
        <v>521.24202545085279</v>
      </c>
      <c r="R26" s="138">
        <f t="shared" si="8"/>
        <v>526.02507758147965</v>
      </c>
      <c r="S26" s="149">
        <f t="shared" si="0"/>
        <v>100.91762595820812</v>
      </c>
      <c r="T26" s="146">
        <f t="shared" si="7"/>
        <v>-4.1530789644714794E-3</v>
      </c>
    </row>
    <row r="27" spans="1:20">
      <c r="A27" s="113"/>
      <c r="B27" s="115">
        <v>1972</v>
      </c>
      <c r="C27" s="173">
        <f>('Anual_1947-1989 (ref1987)'!AE29)</f>
        <v>1.1986709172930583</v>
      </c>
      <c r="D27" s="143">
        <f>'Anual_1947-1989 (ref1987)'!AO29</f>
        <v>0.10514093482504097</v>
      </c>
      <c r="E27" s="143">
        <f>('Anual_1947-1989 (ref1987)'!AU29)</f>
        <v>7.5651141542806138E-3</v>
      </c>
      <c r="F27" s="143">
        <f>('Anual_1947-1989 (ref1987)'!AV29)</f>
        <v>9.2565204733376909E-3</v>
      </c>
      <c r="G27" s="143">
        <f t="shared" si="1"/>
        <v>0.10683234114409805</v>
      </c>
      <c r="H27" s="143">
        <f>('Anual_1947-1989 (ref1987)'!G29/'Anual_1947-1989 (ref1987)'!AG29)</f>
        <v>7.8615625774604413E-3</v>
      </c>
      <c r="I27" s="143">
        <f>('Anual_1947-1989 (ref1987)'!H29/'Anual_1947-1989 (ref1987)'!AG29)</f>
        <v>9.5781113559298622E-3</v>
      </c>
      <c r="J27" s="143">
        <f t="shared" si="2"/>
        <v>0.10511579236562862</v>
      </c>
      <c r="K27" s="143">
        <f t="shared" si="3"/>
        <v>-2.5142459412347273E-5</v>
      </c>
      <c r="L27" s="146">
        <f t="shared" si="4"/>
        <v>-2.391310240315573E-4</v>
      </c>
      <c r="M27" s="146">
        <f>('Anual_1947-1989 (ref1987)'!Z29-1)</f>
        <v>0.11940348116250821</v>
      </c>
      <c r="N27" s="146">
        <f>('Anual_1947-1989 (ref1987)'!BF29-1)</f>
        <v>0.11913579706175326</v>
      </c>
      <c r="O27" s="146">
        <f t="shared" si="5"/>
        <v>-2.6768410075495019E-4</v>
      </c>
      <c r="P27" s="46">
        <f>('Anual_1947-1989 (ref1987)'!AI29/'Anual_1947-1989 (ref1987)'!AJ29)</f>
        <v>1.0042949390459408</v>
      </c>
      <c r="Q27" s="138">
        <f t="shared" si="8"/>
        <v>583.48013781788131</v>
      </c>
      <c r="R27" s="138">
        <f t="shared" si="8"/>
        <v>588.69349447361981</v>
      </c>
      <c r="S27" s="149">
        <f t="shared" si="0"/>
        <v>100.8934934229699</v>
      </c>
      <c r="T27" s="146">
        <f t="shared" si="7"/>
        <v>-2.3913102403161357E-4</v>
      </c>
    </row>
    <row r="28" spans="1:20">
      <c r="A28" s="113"/>
      <c r="B28" s="115">
        <v>1973</v>
      </c>
      <c r="C28" s="173">
        <f>('Anual_1947-1989 (ref1987)'!AE30)</f>
        <v>1.2958035669273429</v>
      </c>
      <c r="D28" s="143">
        <f>'Anual_1947-1989 (ref1987)'!AO30</f>
        <v>0.14363407435523656</v>
      </c>
      <c r="E28" s="143">
        <f>('Anual_1947-1989 (ref1987)'!AU30)</f>
        <v>1.0458586249623193E-2</v>
      </c>
      <c r="F28" s="143">
        <f>('Anual_1947-1989 (ref1987)'!AV30)</f>
        <v>1.3438609233837729E-2</v>
      </c>
      <c r="G28" s="143">
        <f t="shared" si="1"/>
        <v>0.14661409733945108</v>
      </c>
      <c r="H28" s="143">
        <f>('Anual_1947-1989 (ref1987)'!G30/'Anual_1947-1989 (ref1987)'!AG30)</f>
        <v>1.2957507026666561E-2</v>
      </c>
      <c r="I28" s="143">
        <f>('Anual_1947-1989 (ref1987)'!H30/'Anual_1947-1989 (ref1987)'!AG30)</f>
        <v>1.4884416631573564E-2</v>
      </c>
      <c r="J28" s="143">
        <f t="shared" si="2"/>
        <v>0.14468718773454409</v>
      </c>
      <c r="K28" s="143">
        <f t="shared" si="3"/>
        <v>1.0531133793075242E-3</v>
      </c>
      <c r="L28" s="146">
        <f t="shared" si="4"/>
        <v>7.3319188642032018E-3</v>
      </c>
      <c r="M28" s="146">
        <f>('Anual_1947-1989 (ref1987)'!Z30-1)</f>
        <v>0.13968721779678095</v>
      </c>
      <c r="N28" s="146">
        <f>('Anual_1947-1989 (ref1987)'!BF30-1)</f>
        <v>0.14804331200823651</v>
      </c>
      <c r="O28" s="146">
        <f t="shared" si="5"/>
        <v>8.3560942114555559E-3</v>
      </c>
      <c r="P28" s="46">
        <f>('Anual_1947-1989 (ref1987)'!AI30/'Anual_1947-1989 (ref1987)'!AJ30)</f>
        <v>1.1185901187265608</v>
      </c>
      <c r="Q28" s="138">
        <f t="shared" si="8"/>
        <v>664.98485490934343</v>
      </c>
      <c r="R28" s="138">
        <f t="shared" si="8"/>
        <v>675.84562915319691</v>
      </c>
      <c r="S28" s="149">
        <f t="shared" si="0"/>
        <v>101.63323633067314</v>
      </c>
      <c r="T28" s="146">
        <f t="shared" si="7"/>
        <v>7.3319188642033684E-3</v>
      </c>
    </row>
    <row r="29" spans="1:20">
      <c r="A29" s="113"/>
      <c r="B29" s="115">
        <v>1974</v>
      </c>
      <c r="C29" s="173">
        <f>('Anual_1947-1989 (ref1987)'!AE31)</f>
        <v>1.3460585500794751</v>
      </c>
      <c r="D29" s="143">
        <f>'Anual_1947-1989 (ref1987)'!AO31</f>
        <v>0.20129778261180389</v>
      </c>
      <c r="E29" s="143">
        <f>('Anual_1947-1989 (ref1987)'!AU31)</f>
        <v>1.4941897740472323E-2</v>
      </c>
      <c r="F29" s="143">
        <f>('Anual_1947-1989 (ref1987)'!AV31)</f>
        <v>2.156886963902992E-2</v>
      </c>
      <c r="G29" s="143">
        <f t="shared" si="1"/>
        <v>0.20792475451036149</v>
      </c>
      <c r="H29" s="143">
        <f>('Anual_1947-1989 (ref1987)'!G31/'Anual_1947-1989 (ref1987)'!AG31)</f>
        <v>1.6294588706835349E-2</v>
      </c>
      <c r="I29" s="143">
        <f>('Anual_1947-1989 (ref1987)'!H31/'Anual_1947-1989 (ref1987)'!AG31)</f>
        <v>2.8233237759365041E-2</v>
      </c>
      <c r="J29" s="143">
        <f t="shared" si="2"/>
        <v>0.19598610545783179</v>
      </c>
      <c r="K29" s="143">
        <f t="shared" si="3"/>
        <v>-5.3116771539720997E-3</v>
      </c>
      <c r="L29" s="146">
        <f t="shared" si="4"/>
        <v>-2.6387161771252558E-2</v>
      </c>
      <c r="M29" s="146">
        <f>('Anual_1947-1989 (ref1987)'!Z31-1)</f>
        <v>8.153938684571882E-2</v>
      </c>
      <c r="N29" s="146">
        <f>('Anual_1947-1989 (ref1987)'!BF31-1)</f>
        <v>5.3000632083039623E-2</v>
      </c>
      <c r="O29" s="146">
        <f t="shared" si="5"/>
        <v>-2.8538754762679197E-2</v>
      </c>
      <c r="P29" s="46">
        <f>('Anual_1947-1989 (ref1987)'!AI31/'Anual_1947-1989 (ref1987)'!AJ31)</f>
        <v>0.83311382843720716</v>
      </c>
      <c r="Q29" s="138">
        <f t="shared" si="8"/>
        <v>719.20731224034057</v>
      </c>
      <c r="R29" s="138">
        <f t="shared" si="8"/>
        <v>711.66587468887599</v>
      </c>
      <c r="S29" s="149">
        <f t="shared" si="0"/>
        <v>98.951423682279753</v>
      </c>
      <c r="T29" s="146">
        <f t="shared" si="7"/>
        <v>-2.6387161771252332E-2</v>
      </c>
    </row>
    <row r="30" spans="1:20">
      <c r="A30" s="113"/>
      <c r="B30" s="115">
        <v>1975</v>
      </c>
      <c r="C30" s="173">
        <f>('Anual_1947-1989 (ref1987)'!AE32)</f>
        <v>1.3392943673812436</v>
      </c>
      <c r="D30" s="143">
        <f>'Anual_1947-1989 (ref1987)'!AO32</f>
        <v>0.28495808149390861</v>
      </c>
      <c r="E30" s="143">
        <f>('Anual_1947-1989 (ref1987)'!AU32)</f>
        <v>2.242829779380532E-2</v>
      </c>
      <c r="F30" s="143">
        <f>('Anual_1947-1989 (ref1987)'!AV32)</f>
        <v>3.2654362744085716E-2</v>
      </c>
      <c r="G30" s="143">
        <f t="shared" si="1"/>
        <v>0.295184146444189</v>
      </c>
      <c r="H30" s="143">
        <f>('Anual_1947-1989 (ref1987)'!G32/'Anual_1947-1989 (ref1987)'!AG32)</f>
        <v>2.1360725685212582E-2</v>
      </c>
      <c r="I30" s="143">
        <f>('Anual_1947-1989 (ref1987)'!H32/'Anual_1947-1989 (ref1987)'!AG32)</f>
        <v>3.2601090655902304E-2</v>
      </c>
      <c r="J30" s="143">
        <f t="shared" si="2"/>
        <v>0.2839437814734993</v>
      </c>
      <c r="K30" s="143">
        <f t="shared" si="3"/>
        <v>-1.0143000204093089E-3</v>
      </c>
      <c r="L30" s="146">
        <f t="shared" si="4"/>
        <v>-3.5594709758424276E-3</v>
      </c>
      <c r="M30" s="146">
        <f>('Anual_1947-1989 (ref1987)'!Z32-1)</f>
        <v>5.1666490840630352E-2</v>
      </c>
      <c r="N30" s="146">
        <f>('Anual_1947-1989 (ref1987)'!BF32-1)</f>
        <v>4.7923114490217245E-2</v>
      </c>
      <c r="O30" s="146">
        <f t="shared" si="5"/>
        <v>-3.7433763504131079E-3</v>
      </c>
      <c r="P30" s="46">
        <f>('Anual_1947-1989 (ref1987)'!AI32/'Anual_1947-1989 (ref1987)'!AJ32)</f>
        <v>0.9539569412069</v>
      </c>
      <c r="Q30" s="138">
        <f t="shared" si="8"/>
        <v>756.36623025072049</v>
      </c>
      <c r="R30" s="138">
        <f t="shared" si="8"/>
        <v>745.77111988037154</v>
      </c>
      <c r="S30" s="149">
        <f t="shared" si="0"/>
        <v>98.599208961664402</v>
      </c>
      <c r="T30" s="146">
        <f t="shared" si="7"/>
        <v>-3.5594709758423049E-3</v>
      </c>
    </row>
    <row r="31" spans="1:20">
      <c r="A31" s="113"/>
      <c r="B31" s="115">
        <v>1976</v>
      </c>
      <c r="C31" s="173">
        <f>('Anual_1947-1989 (ref1987)'!AE33)</f>
        <v>1.412036240109064</v>
      </c>
      <c r="D31" s="143">
        <f>'Anual_1947-1989 (ref1987)'!AO33</f>
        <v>0.42078834506959717</v>
      </c>
      <c r="E31" s="143">
        <f>('Anual_1947-1989 (ref1987)'!AU33)</f>
        <v>2.7165692711835006E-2</v>
      </c>
      <c r="F31" s="143">
        <f>('Anual_1947-1989 (ref1987)'!AV33)</f>
        <v>4.0612223254020356E-2</v>
      </c>
      <c r="G31" s="143">
        <f t="shared" si="1"/>
        <v>0.43423487561178253</v>
      </c>
      <c r="H31" s="143">
        <f>('Anual_1947-1989 (ref1987)'!G33/'Anual_1947-1989 (ref1987)'!AG33)</f>
        <v>2.9370046905457196E-2</v>
      </c>
      <c r="I31" s="143">
        <f>('Anual_1947-1989 (ref1987)'!H33/'Anual_1947-1989 (ref1987)'!AG33)</f>
        <v>3.9375695253455273E-2</v>
      </c>
      <c r="J31" s="143">
        <f t="shared" si="2"/>
        <v>0.42422922726378443</v>
      </c>
      <c r="K31" s="143">
        <f t="shared" si="3"/>
        <v>3.4408821941872558E-3</v>
      </c>
      <c r="L31" s="146">
        <f t="shared" si="4"/>
        <v>8.1772278973604746E-3</v>
      </c>
      <c r="M31" s="146">
        <f>('Anual_1947-1989 (ref1987)'!Z33-1)</f>
        <v>0.10257129534787301</v>
      </c>
      <c r="N31" s="146">
        <f>('Anual_1947-1989 (ref1987)'!BF33-1)</f>
        <v>0.11158727210302044</v>
      </c>
      <c r="O31" s="146">
        <f t="shared" si="5"/>
        <v>9.0159767551474257E-3</v>
      </c>
      <c r="P31" s="46">
        <f>('Anual_1947-1989 (ref1987)'!AI33/'Anual_1947-1989 (ref1987)'!AJ33)</f>
        <v>1.1150963289647406</v>
      </c>
      <c r="Q31" s="138">
        <f t="shared" si="8"/>
        <v>833.94769424492449</v>
      </c>
      <c r="R31" s="138">
        <f t="shared" si="8"/>
        <v>828.98968476103687</v>
      </c>
      <c r="S31" s="149">
        <f t="shared" si="0"/>
        <v>99.405477163843386</v>
      </c>
      <c r="T31" s="146">
        <f t="shared" si="7"/>
        <v>8.1772278973604173E-3</v>
      </c>
    </row>
    <row r="32" spans="1:20">
      <c r="A32" s="113"/>
      <c r="B32" s="115">
        <v>1977</v>
      </c>
      <c r="C32" s="173">
        <f>('Anual_1947-1989 (ref1987)'!AE34)</f>
        <v>1.453980562303093</v>
      </c>
      <c r="D32" s="143">
        <f>'Anual_1947-1989 (ref1987)'!AO34</f>
        <v>0.62348661043432152</v>
      </c>
      <c r="E32" s="143">
        <f>('Anual_1947-1989 (ref1987)'!AU34)</f>
        <v>3.9762882714375399E-2</v>
      </c>
      <c r="F32" s="143">
        <f>('Anual_1947-1989 (ref1987)'!AV34)</f>
        <v>5.0657902396488513E-2</v>
      </c>
      <c r="G32" s="143">
        <f t="shared" si="1"/>
        <v>0.63438163011643456</v>
      </c>
      <c r="H32" s="143">
        <f>('Anual_1947-1989 (ref1987)'!G34/'Anual_1947-1989 (ref1987)'!AG34)</f>
        <v>4.5692067450844594E-2</v>
      </c>
      <c r="I32" s="143">
        <f>('Anual_1947-1989 (ref1987)'!H34/'Anual_1947-1989 (ref1987)'!AG34)</f>
        <v>4.9883768162606076E-2</v>
      </c>
      <c r="J32" s="143">
        <f t="shared" si="2"/>
        <v>0.63018992940467311</v>
      </c>
      <c r="K32" s="143">
        <f t="shared" si="3"/>
        <v>6.7033189703515905E-3</v>
      </c>
      <c r="L32" s="146">
        <f t="shared" si="4"/>
        <v>1.0751343907260576E-2</v>
      </c>
      <c r="M32" s="146">
        <f>('Anual_1947-1989 (ref1987)'!Z34-1)</f>
        <v>4.934328069789351E-2</v>
      </c>
      <c r="N32" s="146">
        <f>('Anual_1947-1989 (ref1987)'!BF34-1)</f>
        <v>6.0625131185449543E-2</v>
      </c>
      <c r="O32" s="146">
        <f t="shared" si="5"/>
        <v>1.1281850487556033E-2</v>
      </c>
      <c r="P32" s="46">
        <f>('Anual_1947-1989 (ref1987)'!AI34/'Anual_1947-1989 (ref1987)'!AJ34)</f>
        <v>1.1669463710676247</v>
      </c>
      <c r="Q32" s="138">
        <f t="shared" si="8"/>
        <v>875.09740940941288</v>
      </c>
      <c r="R32" s="138">
        <f t="shared" si="8"/>
        <v>879.24729315105924</v>
      </c>
      <c r="S32" s="149">
        <f t="shared" si="0"/>
        <v>100.4742196350972</v>
      </c>
      <c r="T32" s="146">
        <f t="shared" si="7"/>
        <v>1.0751343907260624E-2</v>
      </c>
    </row>
    <row r="33" spans="1:22">
      <c r="A33" s="113"/>
      <c r="B33" s="115">
        <v>1978</v>
      </c>
      <c r="C33" s="173">
        <f>('Anual_1947-1989 (ref1987)'!AE35)</f>
        <v>1.382276112245914</v>
      </c>
      <c r="D33" s="143">
        <f>'Anual_1947-1989 (ref1987)'!AO35</f>
        <v>0.95159139434015527</v>
      </c>
      <c r="E33" s="143">
        <f>('Anual_1947-1989 (ref1987)'!AU35)</f>
        <v>7.3678021169506239E-2</v>
      </c>
      <c r="F33" s="143">
        <f>('Anual_1947-1989 (ref1987)'!AV35)</f>
        <v>7.4928559443513523E-2</v>
      </c>
      <c r="G33" s="143">
        <f t="shared" si="1"/>
        <v>0.9528419326141625</v>
      </c>
      <c r="H33" s="143">
        <f>('Anual_1947-1989 (ref1987)'!G35/'Anual_1947-1989 (ref1987)'!AG35)</f>
        <v>6.3478845206148132E-2</v>
      </c>
      <c r="I33" s="143">
        <f>('Anual_1947-1989 (ref1987)'!H35/'Anual_1947-1989 (ref1987)'!AG35)</f>
        <v>7.4783591618030276E-2</v>
      </c>
      <c r="J33" s="143">
        <f t="shared" si="2"/>
        <v>0.94153718620228044</v>
      </c>
      <c r="K33" s="143">
        <f t="shared" si="3"/>
        <v>-1.0054208137874832E-2</v>
      </c>
      <c r="L33" s="146">
        <f t="shared" si="4"/>
        <v>-1.056567787148447E-2</v>
      </c>
      <c r="M33" s="146">
        <f>('Anual_1947-1989 (ref1987)'!Z35-1)</f>
        <v>4.9698976892475377E-2</v>
      </c>
      <c r="N33" s="146">
        <f>('Anual_1947-1989 (ref1987)'!BF35-1)</f>
        <v>3.8608195640602805E-2</v>
      </c>
      <c r="O33" s="146">
        <f t="shared" si="5"/>
        <v>-1.1090781251872572E-2</v>
      </c>
      <c r="P33" s="46">
        <f>('Anual_1947-1989 (ref1987)'!AI35/'Anual_1947-1989 (ref1987)'!AJ35)</f>
        <v>0.86324113753831722</v>
      </c>
      <c r="Q33" s="138">
        <f t="shared" si="8"/>
        <v>918.58885533831631</v>
      </c>
      <c r="R33" s="138">
        <f t="shared" si="8"/>
        <v>913.19344466150574</v>
      </c>
      <c r="S33" s="149">
        <f t="shared" si="0"/>
        <v>99.412641396043995</v>
      </c>
      <c r="T33" s="146">
        <f t="shared" si="7"/>
        <v>-1.0565677871484325E-2</v>
      </c>
    </row>
    <row r="34" spans="1:22">
      <c r="A34" s="113"/>
      <c r="B34" s="115">
        <v>1979</v>
      </c>
      <c r="C34" s="173">
        <f>('Anual_1947-1989 (ref1987)'!AE36)</f>
        <v>1.5436596002247627</v>
      </c>
      <c r="D34" s="143">
        <f>'Anual_1947-1989 (ref1987)'!AO36</f>
        <v>1.4042747418112482</v>
      </c>
      <c r="E34" s="143">
        <f>('Anual_1947-1989 (ref1987)'!AU36)</f>
        <v>9.5227669076441909E-2</v>
      </c>
      <c r="F34" s="143">
        <f>('Anual_1947-1989 (ref1987)'!AV36)</f>
        <v>0.11300032011801459</v>
      </c>
      <c r="G34" s="143">
        <f t="shared" si="1"/>
        <v>1.4220473928528208</v>
      </c>
      <c r="H34" s="143">
        <f>('Anual_1947-1989 (ref1987)'!G36/'Anual_1947-1989 (ref1987)'!AG36)</f>
        <v>0.10278687188921316</v>
      </c>
      <c r="I34" s="143">
        <f>('Anual_1947-1989 (ref1987)'!H36/'Anual_1947-1989 (ref1987)'!AG36)</f>
        <v>0.13238924524152837</v>
      </c>
      <c r="J34" s="143">
        <f t="shared" si="2"/>
        <v>1.3924450195005056</v>
      </c>
      <c r="K34" s="143">
        <f t="shared" si="3"/>
        <v>-1.1829722310742641E-2</v>
      </c>
      <c r="L34" s="146">
        <f t="shared" si="4"/>
        <v>-8.4240796750958725E-3</v>
      </c>
      <c r="M34" s="146">
        <f>('Anual_1947-1989 (ref1987)'!Z36-1)</f>
        <v>6.7595601220407309E-2</v>
      </c>
      <c r="N34" s="146">
        <f>('Anual_1947-1989 (ref1987)'!BF36-1)</f>
        <v>5.8602090814944496E-2</v>
      </c>
      <c r="O34" s="146">
        <f t="shared" si="5"/>
        <v>-8.9935104054628123E-3</v>
      </c>
      <c r="P34" s="46">
        <f>('Anual_1947-1989 (ref1987)'!AI36/'Anual_1947-1989 (ref1987)'!AJ36)</f>
        <v>0.92130083096507642</v>
      </c>
      <c r="Q34" s="138">
        <f t="shared" si="8"/>
        <v>980.68142128927559</v>
      </c>
      <c r="R34" s="138">
        <f t="shared" si="8"/>
        <v>966.70848983717133</v>
      </c>
      <c r="S34" s="149">
        <f t="shared" si="0"/>
        <v>98.575181384211959</v>
      </c>
      <c r="T34" s="146">
        <f t="shared" si="7"/>
        <v>-8.4240796750961744E-3</v>
      </c>
    </row>
    <row r="35" spans="1:22">
      <c r="A35" s="113"/>
      <c r="B35" s="115">
        <v>1980</v>
      </c>
      <c r="C35" s="173">
        <f>('Anual_1947-1989 (ref1987)'!AE37)</f>
        <v>1.9214194461571201</v>
      </c>
      <c r="D35" s="143">
        <f>'Anual_1947-1989 (ref1987)'!AO37</f>
        <v>2.3671526277126915</v>
      </c>
      <c r="E35" s="143">
        <f>('Anual_1947-1989 (ref1987)'!AU37)</f>
        <v>0.19201079388964942</v>
      </c>
      <c r="F35" s="143">
        <f>('Anual_1947-1989 (ref1987)'!AV37)</f>
        <v>0.19331592110698534</v>
      </c>
      <c r="G35" s="143">
        <f t="shared" si="1"/>
        <v>2.3684577549300276</v>
      </c>
      <c r="H35" s="143">
        <f>('Anual_1947-1989 (ref1987)'!G37/'Anual_1947-1989 (ref1987)'!AG37)</f>
        <v>0.22297936832902993</v>
      </c>
      <c r="I35" s="143">
        <f>('Anual_1947-1989 (ref1987)'!H37/'Anual_1947-1989 (ref1987)'!AG37)</f>
        <v>0.27847557150815511</v>
      </c>
      <c r="J35" s="143">
        <f t="shared" si="2"/>
        <v>2.3129615517509023</v>
      </c>
      <c r="K35" s="143">
        <f t="shared" si="3"/>
        <v>-5.4191075961789181E-2</v>
      </c>
      <c r="L35" s="146">
        <f t="shared" si="4"/>
        <v>-2.2892936994160951E-2</v>
      </c>
      <c r="M35" s="146">
        <f>('Anual_1947-1989 (ref1987)'!Z37-1)</f>
        <v>9.2000000000000082E-2</v>
      </c>
      <c r="N35" s="146">
        <f>('Anual_1947-1989 (ref1987)'!BF37-1)</f>
        <v>6.7000912802376522E-2</v>
      </c>
      <c r="O35" s="146">
        <f t="shared" si="5"/>
        <v>-2.499908719762356E-2</v>
      </c>
      <c r="P35" s="46">
        <f>('Anual_1947-1989 (ref1987)'!AI37/'Anual_1947-1989 (ref1987)'!AJ37)</f>
        <v>0.80615686519862451</v>
      </c>
      <c r="Q35" s="138">
        <f t="shared" si="8"/>
        <v>1070.9041120478889</v>
      </c>
      <c r="R35" s="138">
        <f t="shared" si="8"/>
        <v>1031.4788410700687</v>
      </c>
      <c r="S35" s="149">
        <f t="shared" si="0"/>
        <v>96.318505967595229</v>
      </c>
      <c r="T35" s="146">
        <f t="shared" si="7"/>
        <v>-2.2892936994160729E-2</v>
      </c>
    </row>
    <row r="36" spans="1:22">
      <c r="A36" s="113"/>
      <c r="B36" s="115">
        <v>1981</v>
      </c>
      <c r="C36" s="173">
        <f>('Anual_1947-1989 (ref1987)'!AE38)</f>
        <v>2.0052887712107133</v>
      </c>
      <c r="D36" s="143">
        <f>'Anual_1947-1989 (ref1987)'!AO38</f>
        <v>4.3549906345454543</v>
      </c>
      <c r="E36" s="143">
        <f>('Anual_1947-1989 (ref1987)'!AU38)</f>
        <v>0.4941699040033764</v>
      </c>
      <c r="F36" s="143">
        <f>('Anual_1947-1989 (ref1987)'!AV38)</f>
        <v>0.45293692670791647</v>
      </c>
      <c r="G36" s="143">
        <f t="shared" si="1"/>
        <v>4.3137576572499947</v>
      </c>
      <c r="H36" s="143">
        <f>('Anual_1947-1989 (ref1987)'!G38/'Anual_1947-1989 (ref1987)'!AG38)</f>
        <v>0.4087671657367084</v>
      </c>
      <c r="I36" s="143">
        <f>('Anual_1947-1989 (ref1987)'!H38/'Anual_1947-1989 (ref1987)'!AG38)</f>
        <v>0.42521690455692213</v>
      </c>
      <c r="J36" s="143">
        <f t="shared" si="2"/>
        <v>4.2973079184297802</v>
      </c>
      <c r="K36" s="143">
        <f t="shared" si="3"/>
        <v>-5.7682716115674104E-2</v>
      </c>
      <c r="L36" s="146">
        <f t="shared" si="4"/>
        <v>-1.3245198659696924E-2</v>
      </c>
      <c r="M36" s="146">
        <f>('Anual_1947-1989 (ref1987)'!Z38-1)</f>
        <v>-4.2499999999999982E-2</v>
      </c>
      <c r="N36" s="146">
        <f>('Anual_1947-1989 (ref1987)'!BF38-1)</f>
        <v>-5.5182277716659844E-2</v>
      </c>
      <c r="O36" s="146">
        <f t="shared" si="5"/>
        <v>-1.2682277716659862E-2</v>
      </c>
      <c r="P36" s="46">
        <f>('Anual_1947-1989 (ref1987)'!AI38/'Anual_1947-1989 (ref1987)'!AJ38)</f>
        <v>0.88110348439798869</v>
      </c>
      <c r="Q36" s="138">
        <f t="shared" ref="Q36:R51" si="9">Q35*(M36+1)</f>
        <v>1025.3906872858536</v>
      </c>
      <c r="R36" s="138">
        <f t="shared" si="9"/>
        <v>974.55948920328171</v>
      </c>
      <c r="S36" s="149">
        <f t="shared" si="0"/>
        <v>95.04274822144923</v>
      </c>
      <c r="T36" s="146">
        <f t="shared" si="7"/>
        <v>-1.3245198659696866E-2</v>
      </c>
    </row>
    <row r="37" spans="1:22">
      <c r="A37" s="113"/>
      <c r="B37" s="115">
        <v>1982</v>
      </c>
      <c r="C37" s="173">
        <f>('Anual_1947-1989 (ref1987)'!AE39)</f>
        <v>2.0103439474644786</v>
      </c>
      <c r="D37" s="143">
        <f>'Anual_1947-1989 (ref1987)'!AO39</f>
        <v>8.805497832872728</v>
      </c>
      <c r="E37" s="143">
        <f>('Anual_1947-1989 (ref1987)'!AU39)</f>
        <v>0.76350677423409063</v>
      </c>
      <c r="F37" s="143">
        <f>('Anual_1947-1989 (ref1987)'!AV39)</f>
        <v>0.80706650432264626</v>
      </c>
      <c r="G37" s="143">
        <f t="shared" si="1"/>
        <v>8.8490575629612831</v>
      </c>
      <c r="H37" s="143">
        <f>('Anual_1947-1989 (ref1987)'!G39/'Anual_1947-1989 (ref1987)'!AG39)</f>
        <v>0.70634690431324276</v>
      </c>
      <c r="I37" s="143">
        <f>('Anual_1947-1989 (ref1987)'!H39/'Anual_1947-1989 (ref1987)'!AG39)</f>
        <v>0.76805583823140444</v>
      </c>
      <c r="J37" s="143">
        <f t="shared" si="2"/>
        <v>8.7873486290431213</v>
      </c>
      <c r="K37" s="143">
        <f t="shared" si="3"/>
        <v>-1.8149203829606719E-2</v>
      </c>
      <c r="L37" s="146">
        <f t="shared" si="4"/>
        <v>-2.0611218325274037E-3</v>
      </c>
      <c r="M37" s="146">
        <f>('Anual_1947-1989 (ref1987)'!Z39-1)</f>
        <v>8.2999999999999741E-3</v>
      </c>
      <c r="N37" s="146">
        <f>('Anual_1947-1989 (ref1987)'!BF39-1)</f>
        <v>6.2217708562626317E-3</v>
      </c>
      <c r="O37" s="146">
        <f t="shared" si="5"/>
        <v>-2.0782291437373424E-3</v>
      </c>
      <c r="P37" s="46">
        <f>('Anual_1947-1989 (ref1987)'!AI39/'Anual_1947-1989 (ref1987)'!AJ39)</f>
        <v>0.97212403283220372</v>
      </c>
      <c r="Q37" s="138">
        <f t="shared" si="9"/>
        <v>1033.9014299903261</v>
      </c>
      <c r="R37" s="138">
        <f t="shared" si="9"/>
        <v>980.62297503090088</v>
      </c>
      <c r="S37" s="149">
        <f t="shared" si="0"/>
        <v>94.846853538066611</v>
      </c>
      <c r="T37" s="146">
        <f t="shared" si="7"/>
        <v>-2.0611218325272684E-3</v>
      </c>
    </row>
    <row r="38" spans="1:22">
      <c r="A38" s="113"/>
      <c r="B38" s="115">
        <v>1983</v>
      </c>
      <c r="C38" s="173">
        <f>('Anual_1947-1989 (ref1987)'!AE40)</f>
        <v>2.3148404505668725</v>
      </c>
      <c r="D38" s="143">
        <f>'Anual_1947-1989 (ref1987)'!AO40</f>
        <v>17.183408350036363</v>
      </c>
      <c r="E38" s="143">
        <f>('Anual_1947-1989 (ref1987)'!AU40)</f>
        <v>1.5944076403586298</v>
      </c>
      <c r="F38" s="143">
        <f>('Anual_1947-1989 (ref1987)'!AV40)</f>
        <v>1.2442234909038838</v>
      </c>
      <c r="G38" s="143">
        <f t="shared" si="1"/>
        <v>16.833224200581615</v>
      </c>
      <c r="H38" s="143">
        <f>('Anual_1947-1989 (ref1987)'!G40/'Anual_1947-1989 (ref1987)'!AG40)</f>
        <v>2.0122884484833952</v>
      </c>
      <c r="I38" s="143">
        <f>('Anual_1947-1989 (ref1987)'!H40/'Anual_1947-1989 (ref1987)'!AG40)</f>
        <v>1.5870830195871057</v>
      </c>
      <c r="J38" s="143">
        <f t="shared" si="2"/>
        <v>17.258429629477906</v>
      </c>
      <c r="K38" s="143">
        <f t="shared" si="3"/>
        <v>7.5021279441543243E-2</v>
      </c>
      <c r="L38" s="146">
        <f t="shared" si="4"/>
        <v>4.3659137880747902E-3</v>
      </c>
      <c r="M38" s="146">
        <f>('Anual_1947-1989 (ref1987)'!Z40-1)</f>
        <v>-2.9300000000000104E-2</v>
      </c>
      <c r="N38" s="146">
        <f>('Anual_1947-1989 (ref1987)'!BF40-1)</f>
        <v>-2.5062007485915805E-2</v>
      </c>
      <c r="O38" s="146">
        <f t="shared" si="5"/>
        <v>4.2379925140842989E-3</v>
      </c>
      <c r="P38" s="46">
        <f>('Anual_1947-1989 (ref1987)'!AI40/'Anual_1947-1989 (ref1987)'!AJ40)</f>
        <v>0.98944035360062144</v>
      </c>
      <c r="Q38" s="138">
        <f t="shared" si="9"/>
        <v>1003.6081180916094</v>
      </c>
      <c r="R38" s="138">
        <f t="shared" si="9"/>
        <v>956.04659468981538</v>
      </c>
      <c r="S38" s="149">
        <f t="shared" si="0"/>
        <v>95.260946723683972</v>
      </c>
      <c r="T38" s="146">
        <f t="shared" si="7"/>
        <v>4.3659137880749377E-3</v>
      </c>
    </row>
    <row r="39" spans="1:22">
      <c r="A39" s="113"/>
      <c r="B39" s="115">
        <v>1984</v>
      </c>
      <c r="C39" s="173">
        <f>('Anual_1947-1989 (ref1987)'!AE41)</f>
        <v>3.0174028213371193</v>
      </c>
      <c r="D39" s="143">
        <f>'Anual_1947-1989 (ref1987)'!AO41</f>
        <v>41.924798558545461</v>
      </c>
      <c r="E39" s="143">
        <f>('Anual_1947-1989 (ref1987)'!AU41)</f>
        <v>5.7438198161068481</v>
      </c>
      <c r="F39" s="143">
        <f>('Anual_1947-1989 (ref1987)'!AV41)</f>
        <v>3.5602547107496534</v>
      </c>
      <c r="G39" s="143">
        <f t="shared" si="1"/>
        <v>39.741233453188265</v>
      </c>
      <c r="H39" s="143">
        <f>('Anual_1947-1989 (ref1987)'!G41/'Anual_1947-1989 (ref1987)'!AG41)</f>
        <v>6.409922978995052</v>
      </c>
      <c r="I39" s="143">
        <f>('Anual_1947-1989 (ref1987)'!H41/'Anual_1947-1989 (ref1987)'!AG41)</f>
        <v>3.7493135308062859</v>
      </c>
      <c r="J39" s="143">
        <f t="shared" si="2"/>
        <v>42.40184290137703</v>
      </c>
      <c r="K39" s="143">
        <f t="shared" si="3"/>
        <v>0.47704434283156871</v>
      </c>
      <c r="L39" s="146">
        <f t="shared" si="4"/>
        <v>1.1378572091775348E-2</v>
      </c>
      <c r="M39" s="146">
        <f>('Anual_1947-1989 (ref1987)'!Z41-1)</f>
        <v>5.4000000000000048E-2</v>
      </c>
      <c r="N39" s="146">
        <f>('Anual_1947-1989 (ref1987)'!BF41-1)</f>
        <v>6.5993014984731424E-2</v>
      </c>
      <c r="O39" s="146">
        <f t="shared" si="5"/>
        <v>1.1993014984731376E-2</v>
      </c>
      <c r="P39" s="46">
        <f>('Anual_1947-1989 (ref1987)'!AI41/'Anual_1947-1989 (ref1987)'!AJ41)</f>
        <v>1.059696046486118</v>
      </c>
      <c r="Q39" s="138">
        <f t="shared" si="9"/>
        <v>1057.8029564685564</v>
      </c>
      <c r="R39" s="138">
        <f t="shared" si="9"/>
        <v>1019.1389919392818</v>
      </c>
      <c r="S39" s="149">
        <f t="shared" si="0"/>
        <v>96.344880273510185</v>
      </c>
      <c r="T39" s="146">
        <f t="shared" si="7"/>
        <v>1.1378572091775396E-2</v>
      </c>
    </row>
    <row r="40" spans="1:22">
      <c r="A40" s="113"/>
      <c r="B40" s="115">
        <v>1985</v>
      </c>
      <c r="C40" s="173">
        <f>('Anual_1947-1989 (ref1987)'!AE42)</f>
        <v>3.4854365912581011</v>
      </c>
      <c r="D40" s="143">
        <f>'Anual_1947-1989 (ref1987)'!AO42</f>
        <v>136.43456988272729</v>
      </c>
      <c r="E40" s="143">
        <f>('Anual_1947-1989 (ref1987)'!AU42)</f>
        <v>19.719062446306577</v>
      </c>
      <c r="F40" s="143">
        <f>('Anual_1947-1989 (ref1987)'!AV42)</f>
        <v>10.954926784516882</v>
      </c>
      <c r="G40" s="143">
        <f t="shared" si="1"/>
        <v>127.67043422093759</v>
      </c>
      <c r="H40" s="143">
        <f>('Anual_1947-1989 (ref1987)'!G42/'Anual_1947-1989 (ref1987)'!AG42)</f>
        <v>18.830521081534307</v>
      </c>
      <c r="I40" s="143">
        <f>('Anual_1947-1989 (ref1987)'!H42/'Anual_1947-1989 (ref1987)'!AG42)</f>
        <v>10.908582214550355</v>
      </c>
      <c r="J40" s="143">
        <f t="shared" si="2"/>
        <v>135.59237308792154</v>
      </c>
      <c r="K40" s="143">
        <f t="shared" si="3"/>
        <v>-0.84219679480574428</v>
      </c>
      <c r="L40" s="146">
        <f t="shared" si="4"/>
        <v>-6.1728988153783668E-3</v>
      </c>
      <c r="M40" s="146">
        <f>('Anual_1947-1989 (ref1987)'!Z42-1)</f>
        <v>7.8500000000000014E-2</v>
      </c>
      <c r="N40" s="146">
        <f>('Anual_1947-1989 (ref1987)'!BF42-1)</f>
        <v>7.1842528627614533E-2</v>
      </c>
      <c r="O40" s="146">
        <f t="shared" si="5"/>
        <v>-6.6574713723854817E-3</v>
      </c>
      <c r="P40" s="46">
        <f>('Anual_1947-1989 (ref1987)'!AI42/'Anual_1947-1989 (ref1987)'!AJ42)</f>
        <v>0.95899699425229712</v>
      </c>
      <c r="Q40" s="138">
        <f t="shared" si="9"/>
        <v>1140.840488551338</v>
      </c>
      <c r="R40" s="138">
        <f t="shared" si="9"/>
        <v>1092.356514143198</v>
      </c>
      <c r="S40" s="149">
        <f t="shared" si="0"/>
        <v>95.750153076202096</v>
      </c>
      <c r="T40" s="146">
        <f t="shared" si="7"/>
        <v>-6.1728988153780806E-3</v>
      </c>
    </row>
    <row r="41" spans="1:22">
      <c r="A41" s="113"/>
      <c r="B41" s="115">
        <v>1986</v>
      </c>
      <c r="C41" s="173">
        <f>('Anual_1947-1989 (ref1987)'!AE43)</f>
        <v>2.4917931828968065</v>
      </c>
      <c r="D41" s="143">
        <f>'Anual_1947-1989 (ref1987)'!AO43</f>
        <v>511.1515419412363</v>
      </c>
      <c r="E41" s="143">
        <f>('Anual_1947-1989 (ref1987)'!AU43)</f>
        <v>51.522460037068853</v>
      </c>
      <c r="F41" s="143">
        <f>('Anual_1947-1989 (ref1987)'!AV43)</f>
        <v>47.189436480045828</v>
      </c>
      <c r="G41" s="143">
        <f t="shared" si="1"/>
        <v>506.81851838421323</v>
      </c>
      <c r="H41" s="143">
        <f>('Anual_1947-1989 (ref1987)'!G43/'Anual_1947-1989 (ref1987)'!AG43)</f>
        <v>48.168518774747199</v>
      </c>
      <c r="I41" s="143">
        <f>('Anual_1947-1989 (ref1987)'!H43/'Anual_1947-1989 (ref1987)'!AG43)</f>
        <v>34.717505263319737</v>
      </c>
      <c r="J41" s="143">
        <f t="shared" si="2"/>
        <v>520.26953189564074</v>
      </c>
      <c r="K41" s="143">
        <f t="shared" si="3"/>
        <v>9.117989954404436</v>
      </c>
      <c r="L41" s="146">
        <f t="shared" si="4"/>
        <v>1.7838134498775846E-2</v>
      </c>
      <c r="M41" s="146">
        <f>('Anual_1947-1989 (ref1987)'!Z43-1)</f>
        <v>7.4899999999999967E-2</v>
      </c>
      <c r="N41" s="146">
        <f>('Anual_1947-1989 (ref1987)'!BF43-1)</f>
        <v>9.4074210772734146E-2</v>
      </c>
      <c r="O41" s="146">
        <f t="shared" si="5"/>
        <v>1.9174210772734179E-2</v>
      </c>
      <c r="P41" s="46">
        <f>('Anual_1947-1989 (ref1987)'!AI43/'Anual_1947-1989 (ref1987)'!AJ43)</f>
        <v>1.2707583780920078</v>
      </c>
      <c r="Q41" s="138">
        <f t="shared" si="9"/>
        <v>1226.2894411438333</v>
      </c>
      <c r="R41" s="138">
        <f t="shared" si="9"/>
        <v>1195.1190910936743</v>
      </c>
      <c r="S41" s="174">
        <f t="shared" si="0"/>
        <v>97.458157185053764</v>
      </c>
      <c r="T41" s="146">
        <f t="shared" si="7"/>
        <v>1.7838134498775915E-2</v>
      </c>
    </row>
    <row r="42" spans="1:22">
      <c r="A42" s="113"/>
      <c r="B42" s="115">
        <v>1987</v>
      </c>
      <c r="C42" s="173">
        <f>('Anual_1947-1989 (ref1987)'!AE44)</f>
        <v>3.0620870865714838</v>
      </c>
      <c r="D42" s="143">
        <f>'Anual_1947-1989 (ref1987)'!AO44</f>
        <v>1318.6449702819273</v>
      </c>
      <c r="E42" s="143">
        <f>('Anual_1947-1989 (ref1987)'!AU44)</f>
        <v>137.76602723114948</v>
      </c>
      <c r="F42" s="143">
        <f>('Anual_1947-1989 (ref1987)'!AV44)</f>
        <v>80.397780028549604</v>
      </c>
      <c r="G42" s="143">
        <f t="shared" si="1"/>
        <v>1261.2767230793272</v>
      </c>
      <c r="H42" s="143">
        <f>('Anual_1947-1989 (ref1987)'!G44/'Anual_1947-1989 (ref1987)'!AG44)</f>
        <v>119.64394340635563</v>
      </c>
      <c r="I42" s="143">
        <f>('Anual_1947-1989 (ref1987)'!H44/'Anual_1947-1989 (ref1987)'!AG44)</f>
        <v>78.32151252246635</v>
      </c>
      <c r="J42" s="143">
        <f t="shared" si="2"/>
        <v>1302.5991539632166</v>
      </c>
      <c r="K42" s="143">
        <f t="shared" si="3"/>
        <v>-16.045816318710649</v>
      </c>
      <c r="L42" s="146">
        <f t="shared" si="4"/>
        <v>-1.2168412787620948E-2</v>
      </c>
      <c r="M42" s="146">
        <f>('Anual_1947-1989 (ref1987)'!Z44-1)</f>
        <v>3.5299999999999887E-2</v>
      </c>
      <c r="N42" s="146">
        <f>('Anual_1947-1989 (ref1987)'!BF44-1)</f>
        <v>2.270204224097605E-2</v>
      </c>
      <c r="O42" s="146">
        <f t="shared" si="5"/>
        <v>-1.2597957759023837E-2</v>
      </c>
      <c r="P42" s="46">
        <f>('Anual_1947-1989 (ref1987)'!AI44/'Anual_1947-1989 (ref1987)'!AJ44)</f>
        <v>0.891479939868144</v>
      </c>
      <c r="Q42" s="138">
        <f t="shared" si="9"/>
        <v>1269.5774584162104</v>
      </c>
      <c r="R42" s="138">
        <f t="shared" si="9"/>
        <v>1222.2507351826798</v>
      </c>
      <c r="S42" s="174">
        <f t="shared" si="0"/>
        <v>96.272246098905185</v>
      </c>
      <c r="T42" s="146">
        <f t="shared" si="7"/>
        <v>-1.216841278762093E-2</v>
      </c>
    </row>
    <row r="43" spans="1:22">
      <c r="A43" s="113"/>
      <c r="B43" s="115">
        <v>1988</v>
      </c>
      <c r="C43" s="173">
        <f>('Anual_1947-1989 (ref1987)'!AE45)</f>
        <v>7.2795147020427029</v>
      </c>
      <c r="D43" s="143">
        <f>'Anual_1947-1989 (ref1987)'!AO45</f>
        <v>4035.3830518315635</v>
      </c>
      <c r="E43" s="143">
        <f>('Anual_1947-1989 (ref1987)'!AU45)</f>
        <v>460.4897979914989</v>
      </c>
      <c r="F43" s="143">
        <f>('Anual_1947-1989 (ref1987)'!AV45)</f>
        <v>259.85585239547532</v>
      </c>
      <c r="G43" s="143">
        <f t="shared" si="1"/>
        <v>3834.7491062355398</v>
      </c>
      <c r="H43" s="143">
        <f>('Anual_1947-1989 (ref1987)'!G45/'Anual_1947-1989 (ref1987)'!AG45)</f>
        <v>438.06915885889578</v>
      </c>
      <c r="I43" s="143">
        <f>('Anual_1947-1989 (ref1987)'!H45/'Anual_1947-1989 (ref1987)'!AG45)</f>
        <v>229.02896837745533</v>
      </c>
      <c r="J43" s="143">
        <f t="shared" si="2"/>
        <v>4043.7892967169801</v>
      </c>
      <c r="K43" s="143">
        <f t="shared" si="3"/>
        <v>8.4062448854165268</v>
      </c>
      <c r="L43" s="146">
        <f t="shared" si="4"/>
        <v>2.0831343090468536E-3</v>
      </c>
      <c r="M43" s="146">
        <f>('Anual_1947-1989 (ref1987)'!Z45-1)</f>
        <v>-6.0000000000004494E-4</v>
      </c>
      <c r="N43" s="146">
        <f>('Anual_1947-1989 (ref1987)'!BF45-1)</f>
        <v>1.4818844284614219E-3</v>
      </c>
      <c r="O43" s="146">
        <f t="shared" si="5"/>
        <v>2.0818844284614668E-3</v>
      </c>
      <c r="P43" s="46">
        <f>('Anual_1947-1989 (ref1987)'!AI45/'Anual_1947-1989 (ref1987)'!AJ45)</f>
        <v>1.0793561025425611</v>
      </c>
      <c r="Q43" s="138">
        <f t="shared" si="9"/>
        <v>1268.8157119411608</v>
      </c>
      <c r="R43" s="138">
        <f t="shared" si="9"/>
        <v>1224.0619695148225</v>
      </c>
      <c r="S43" s="174">
        <f t="shared" si="0"/>
        <v>96.472794117762817</v>
      </c>
      <c r="T43" s="146">
        <f t="shared" si="7"/>
        <v>2.0831343090468302E-3</v>
      </c>
    </row>
    <row r="44" spans="1:22" s="130" customFormat="1" ht="15.75" thickBot="1">
      <c r="A44" s="113"/>
      <c r="B44" s="132">
        <v>1989</v>
      </c>
      <c r="C44" s="191">
        <f>('Anual_1947-1989 (ref1987)'!AE46)</f>
        <v>14.044242094348531</v>
      </c>
      <c r="D44" s="144">
        <f>'Anual_1947-1989 (ref1987)'!AO46</f>
        <v>30303.900170213965</v>
      </c>
      <c r="E44" s="144">
        <f>('Anual_1947-1989 (ref1987)'!AU46)</f>
        <v>3439.6293383573611</v>
      </c>
      <c r="F44" s="144">
        <f>('Anual_1947-1989 (ref1987)'!AV46)</f>
        <v>2006.1719325965855</v>
      </c>
      <c r="G44" s="144">
        <f t="shared" si="1"/>
        <v>28870.44276445319</v>
      </c>
      <c r="H44" s="144">
        <f>('Anual_1947-1989 (ref1987)'!G46/'Anual_1947-1989 (ref1987)'!AG46)</f>
        <v>2740.2201195684042</v>
      </c>
      <c r="I44" s="144">
        <f>('Anual_1947-1989 (ref1987)'!H46/'Anual_1947-1989 (ref1987)'!AG46)</f>
        <v>1675.8943039734888</v>
      </c>
      <c r="J44" s="144">
        <f t="shared" si="2"/>
        <v>29934.768580048105</v>
      </c>
      <c r="K44" s="144">
        <f t="shared" si="3"/>
        <v>-369.13159016585996</v>
      </c>
      <c r="L44" s="151">
        <f t="shared" si="4"/>
        <v>-1.2180992812558281E-2</v>
      </c>
      <c r="M44" s="151">
        <f>('Anual_1947-1989 (ref1987)'!Z46-1)</f>
        <v>3.1600000000000072E-2</v>
      </c>
      <c r="N44" s="151">
        <f>('Anual_1947-1989 (ref1987)'!BF46-1)</f>
        <v>1.9034087814564948E-2</v>
      </c>
      <c r="O44" s="151">
        <f t="shared" si="5"/>
        <v>-1.2565912185435124E-2</v>
      </c>
      <c r="P44" s="137">
        <f>('Anual_1947-1989 (ref1987)'!AI46/'Anual_1947-1989 (ref1987)'!AJ46)</f>
        <v>0.95366387405000119</v>
      </c>
      <c r="Q44" s="139">
        <f t="shared" si="9"/>
        <v>1308.9102884385015</v>
      </c>
      <c r="R44" s="139">
        <f t="shared" si="9"/>
        <v>1247.3608725330371</v>
      </c>
      <c r="S44" s="152">
        <f t="shared" si="0"/>
        <v>95.297659706006939</v>
      </c>
      <c r="T44" s="146">
        <f t="shared" si="7"/>
        <v>-1.2180992812558245E-2</v>
      </c>
      <c r="U44"/>
      <c r="V44"/>
    </row>
    <row r="45" spans="1:22" s="112" customFormat="1">
      <c r="A45" s="154" t="s">
        <v>81</v>
      </c>
      <c r="B45" s="116">
        <v>1990</v>
      </c>
      <c r="C45" s="173">
        <f>('Anual_1947-1989 (ref1987)'!AE47)</f>
        <v>28.369706776883156</v>
      </c>
      <c r="D45" s="143">
        <f>'Anual_1947-1989 (ref1987)'!AO47</f>
        <v>407081.91439133929</v>
      </c>
      <c r="E45" s="148">
        <f>('Anual_1947-1989 (ref1987)'!AU47)</f>
        <v>40176.325703111557</v>
      </c>
      <c r="F45" s="148">
        <f>('Anual_1947-1989 (ref1987)'!AV47)</f>
        <v>30825.668944518293</v>
      </c>
      <c r="G45" s="148">
        <f t="shared" si="1"/>
        <v>397731.25763274607</v>
      </c>
      <c r="H45" s="143">
        <f>('Anual_1947-1989 (ref1987)'!G47/'Anual_1947-1989 (ref1987)'!AG47)</f>
        <v>30858.400622526871</v>
      </c>
      <c r="I45" s="143">
        <f>('Anual_1947-1989 (ref1987)'!H47/'Anual_1947-1989 (ref1987)'!AG47)</f>
        <v>26194.678257667962</v>
      </c>
      <c r="J45" s="143">
        <f t="shared" si="2"/>
        <v>402394.97999760497</v>
      </c>
      <c r="K45" s="148">
        <f t="shared" si="3"/>
        <v>-4686.9343937343219</v>
      </c>
      <c r="L45" s="146">
        <f t="shared" si="4"/>
        <v>-1.1513492071349159E-2</v>
      </c>
      <c r="M45" s="146">
        <f>('Anual_1947-1989 (ref1987)'!Z47-1)</f>
        <v>-4.3499999999999983E-2</v>
      </c>
      <c r="N45" s="146">
        <f>('Anual_1947-1989 (ref1987)'!BF47-1)</f>
        <v>-5.4512655166245594E-2</v>
      </c>
      <c r="O45" s="146">
        <f t="shared" si="5"/>
        <v>-1.1012655166245611E-2</v>
      </c>
      <c r="P45" s="46">
        <f>('Anual_1947-1989 (ref1987)'!AI47/'Anual_1947-1989 (ref1987)'!AJ47)</f>
        <v>0.90386306159807417</v>
      </c>
      <c r="Q45" s="138">
        <f t="shared" si="9"/>
        <v>1251.9726908914267</v>
      </c>
      <c r="R45" s="138">
        <f t="shared" si="9"/>
        <v>1179.3639194207765</v>
      </c>
      <c r="S45" s="174">
        <f t="shared" si="0"/>
        <v>94.200450856563691</v>
      </c>
      <c r="T45" s="146">
        <f t="shared" si="7"/>
        <v>-1.1513492071349218E-2</v>
      </c>
      <c r="U45"/>
      <c r="V45"/>
    </row>
    <row r="46" spans="1:22">
      <c r="A46" s="112"/>
      <c r="B46" s="116">
        <v>1991</v>
      </c>
      <c r="C46" s="173">
        <f>('Anual_1900-2000 (ref1985e2000)'!L21)</f>
        <v>5.1668169466449356</v>
      </c>
      <c r="D46" s="143">
        <f>'Anual_1900-2000 (ref1985e2000)'!P21</f>
        <v>11.667918545454546</v>
      </c>
      <c r="E46" s="148">
        <f>('Anual_1900-2000 (ref1985e2000)'!U21)</f>
        <v>0.90097272727272726</v>
      </c>
      <c r="F46" s="148">
        <f>('Anual_1900-2000 (ref1985e2000)'!V21)</f>
        <v>0.89278181818181812</v>
      </c>
      <c r="G46" s="148">
        <f t="shared" si="1"/>
        <v>11.659727636363638</v>
      </c>
      <c r="H46" s="148">
        <f>('Anual_1900-2000 (ref1985e2000)'!G5/'Anual_1900-2000 (ref1985e2000)'!J21)</f>
        <v>1.0195836764808301</v>
      </c>
      <c r="I46" s="143">
        <f>('Anual_1900-2000 (ref1985e2000)'!H5/'Anual_1900-2000 (ref1985e2000)'!J21)</f>
        <v>0.92992432611405684</v>
      </c>
      <c r="J46" s="143">
        <f t="shared" si="2"/>
        <v>11.749386986730411</v>
      </c>
      <c r="K46" s="143">
        <f t="shared" si="3"/>
        <v>8.1468441275864834E-2</v>
      </c>
      <c r="L46" s="146">
        <f t="shared" si="4"/>
        <v>6.9822600285123155E-3</v>
      </c>
      <c r="M46" s="146">
        <f>('Anual_1900-2000 (ref1985e2000)'!R5-1)</f>
        <v>1.0314842776979249E-2</v>
      </c>
      <c r="N46" s="146">
        <f>('Anual_1900-2000 (ref1985e2000)'!AA21-1)</f>
        <v>1.7369123719913615E-2</v>
      </c>
      <c r="O46" s="146">
        <f t="shared" si="5"/>
        <v>7.0542809429343656E-3</v>
      </c>
      <c r="P46" s="46">
        <f>('Anual_1900-2000 (ref1985e2000)'!B21/'Anual_1900-2000 (ref1985e2000)'!C21)</f>
        <v>1.0864480313311555</v>
      </c>
      <c r="Q46" s="138">
        <f t="shared" si="9"/>
        <v>1264.8865923590433</v>
      </c>
      <c r="R46" s="138">
        <f t="shared" si="9"/>
        <v>1199.8484372479982</v>
      </c>
      <c r="S46" s="174">
        <f t="shared" si="0"/>
        <v>94.858182899247311</v>
      </c>
      <c r="T46" s="146">
        <f t="shared" si="7"/>
        <v>6.9822600285123215E-3</v>
      </c>
    </row>
    <row r="47" spans="1:22">
      <c r="A47" s="112"/>
      <c r="B47" s="116">
        <v>1992</v>
      </c>
      <c r="C47" s="173">
        <f>('Anual_1900-2000 (ref1985e2000)'!L22)</f>
        <v>10.690076313405617</v>
      </c>
      <c r="D47" s="143">
        <f>'Anual_1900-2000 (ref1985e2000)'!P22</f>
        <v>59.958296727272725</v>
      </c>
      <c r="E47" s="143">
        <f>('Anual_1900-2000 (ref1985e2000)'!U22)</f>
        <v>6.0966025454545454</v>
      </c>
      <c r="F47" s="143">
        <f>('Anual_1900-2000 (ref1985e2000)'!V22)</f>
        <v>4.987173454545454</v>
      </c>
      <c r="G47" s="143">
        <f t="shared" si="1"/>
        <v>58.848867636363636</v>
      </c>
      <c r="H47" s="143">
        <f>('Anual_1900-2000 (ref1985e2000)'!G6/'Anual_1900-2000 (ref1985e2000)'!J22)</f>
        <v>6.5587929987526543</v>
      </c>
      <c r="I47" s="143">
        <f>('Anual_1900-2000 (ref1985e2000)'!H6/'Anual_1900-2000 (ref1985e2000)'!J22)</f>
        <v>5.0602025409566194</v>
      </c>
      <c r="J47" s="143">
        <f t="shared" si="2"/>
        <v>60.34745809415967</v>
      </c>
      <c r="K47" s="143">
        <f t="shared" si="3"/>
        <v>0.38916136688694536</v>
      </c>
      <c r="L47" s="146">
        <f t="shared" si="4"/>
        <v>6.4905340566475903E-3</v>
      </c>
      <c r="M47" s="146">
        <f>('Anual_1900-2000 (ref1985e2000)'!R6-1)</f>
        <v>-5.4357985171988865E-3</v>
      </c>
      <c r="N47" s="146">
        <f>('Anual_1900-2000 (ref1985e2000)'!AA22-1)</f>
        <v>1.0194543040478177E-3</v>
      </c>
      <c r="O47" s="146">
        <f t="shared" si="5"/>
        <v>6.4552528212467042E-3</v>
      </c>
      <c r="P47" s="46">
        <f>('Anual_1900-2000 (ref1985e2000)'!B22/'Anual_1900-2000 (ref1985e2000)'!C22)</f>
        <v>1.0602849922713657</v>
      </c>
      <c r="Q47" s="138">
        <f t="shared" si="9"/>
        <v>1258.0109236958733</v>
      </c>
      <c r="R47" s="138">
        <f t="shared" si="9"/>
        <v>1201.0716279015558</v>
      </c>
      <c r="S47" s="174">
        <f t="shared" si="0"/>
        <v>95.473863165906607</v>
      </c>
      <c r="T47" s="146">
        <f t="shared" si="7"/>
        <v>6.4905340566479008E-3</v>
      </c>
    </row>
    <row r="48" spans="1:22">
      <c r="A48" s="112"/>
      <c r="B48" s="116">
        <v>1993</v>
      </c>
      <c r="C48" s="173">
        <f>('Anual_1900-2000 (ref1985e2000)'!L23)</f>
        <v>20.96148828144355</v>
      </c>
      <c r="D48" s="143">
        <f>'Anual_1900-2000 (ref1985e2000)'!P23</f>
        <v>672.52448836363635</v>
      </c>
      <c r="E48" s="143">
        <f>('Anual_1900-2000 (ref1985e2000)'!U23)</f>
        <v>77.800902181818174</v>
      </c>
      <c r="F48" s="143">
        <f>('Anual_1900-2000 (ref1985e2000)'!V23)</f>
        <v>68.136216000000005</v>
      </c>
      <c r="G48" s="143">
        <f t="shared" si="1"/>
        <v>662.85980218181817</v>
      </c>
      <c r="H48" s="143">
        <f>('Anual_1900-2000 (ref1985e2000)'!G7/'Anual_1900-2000 (ref1985e2000)'!J23)</f>
        <v>70.61567553278789</v>
      </c>
      <c r="I48" s="143">
        <f>('Anual_1900-2000 (ref1985e2000)'!H7/'Anual_1900-2000 (ref1985e2000)'!J23)</f>
        <v>61.15462381021694</v>
      </c>
      <c r="J48" s="143">
        <f t="shared" si="2"/>
        <v>672.3208539043892</v>
      </c>
      <c r="K48" s="143">
        <f t="shared" si="3"/>
        <v>-0.20363445924715506</v>
      </c>
      <c r="L48" s="146">
        <f t="shared" si="4"/>
        <v>-3.0279114407065158E-4</v>
      </c>
      <c r="M48" s="146">
        <f>('Anual_1900-2000 (ref1985e2000)'!R7-1)</f>
        <v>4.9247661973134793E-2</v>
      </c>
      <c r="N48" s="146">
        <f>('Anual_1900-2000 (ref1985e2000)'!AA23-1)</f>
        <v>4.8929959073152451E-2</v>
      </c>
      <c r="O48" s="146">
        <f t="shared" si="5"/>
        <v>-3.1770289998234169E-4</v>
      </c>
      <c r="P48" s="46">
        <f>('Anual_1900-2000 (ref1985e2000)'!B23/'Anual_1900-2000 (ref1985e2000)'!C23)</f>
        <v>1.0112655133811181</v>
      </c>
      <c r="Q48" s="138">
        <f t="shared" si="9"/>
        <v>1319.9650204245588</v>
      </c>
      <c r="R48" s="138">
        <f t="shared" si="9"/>
        <v>1259.8400134987035</v>
      </c>
      <c r="S48" s="174">
        <f t="shared" si="0"/>
        <v>95.444954525649734</v>
      </c>
      <c r="T48" s="146">
        <f t="shared" si="7"/>
        <v>-3.0279114407094632E-4</v>
      </c>
    </row>
    <row r="49" spans="1:20" ht="15.75" thickBot="1">
      <c r="A49" s="112"/>
      <c r="B49" s="312">
        <v>1994</v>
      </c>
      <c r="C49" s="191">
        <f>('Anual_1900-2000 (ref1985e2000)'!L24)</f>
        <v>23.401688121744463</v>
      </c>
      <c r="D49" s="144">
        <f>'Anual_1900-2000 (ref1985e2000)'!P24</f>
        <v>14922.200363636364</v>
      </c>
      <c r="E49" s="144">
        <f>('Anual_1900-2000 (ref1985e2000)'!U24)</f>
        <v>1539.9807272727271</v>
      </c>
      <c r="F49" s="144">
        <f>('Anual_1900-2000 (ref1985e2000)'!V24)</f>
        <v>1543.1759999999999</v>
      </c>
      <c r="G49" s="144">
        <f t="shared" si="1"/>
        <v>14925.395636363637</v>
      </c>
      <c r="H49" s="144">
        <f>('Anual_1900-2000 (ref1985e2000)'!G8/'Anual_1900-2000 (ref1985e2000)'!J24)</f>
        <v>1424.8712316161341</v>
      </c>
      <c r="I49" s="144">
        <f>('Anual_1900-2000 (ref1985e2000)'!H8/'Anual_1900-2000 (ref1985e2000)'!J24)</f>
        <v>1372.2394817204756</v>
      </c>
      <c r="J49" s="144">
        <f t="shared" si="2"/>
        <v>14978.027386259297</v>
      </c>
      <c r="K49" s="144">
        <f t="shared" si="3"/>
        <v>55.827022622932418</v>
      </c>
      <c r="L49" s="151">
        <f t="shared" si="4"/>
        <v>3.7412058049412244E-3</v>
      </c>
      <c r="M49" s="151">
        <f>('Anual_1900-2000 (ref1985e2000)'!R8-1)</f>
        <v>5.8528729438989791E-2</v>
      </c>
      <c r="N49" s="151">
        <f>('Anual_1900-2000 (ref1985e2000)'!AA24-1)</f>
        <v>6.2488903266263884E-2</v>
      </c>
      <c r="O49" s="151">
        <f t="shared" si="5"/>
        <v>3.9601738272740938E-3</v>
      </c>
      <c r="P49" s="137">
        <f>('Anual_1900-2000 (ref1985e2000)'!B24/'Anual_1900-2000 (ref1985e2000)'!C24)</f>
        <v>1.0405090985638821</v>
      </c>
      <c r="Q49" s="139">
        <f t="shared" si="9"/>
        <v>1397.2208959739185</v>
      </c>
      <c r="R49" s="139">
        <f t="shared" si="9"/>
        <v>1338.5660342331926</v>
      </c>
      <c r="S49" s="152">
        <f t="shared" si="0"/>
        <v>95.802033743573446</v>
      </c>
      <c r="T49" s="146">
        <f t="shared" si="7"/>
        <v>3.7412058049413055E-3</v>
      </c>
    </row>
    <row r="50" spans="1:20">
      <c r="A50" s="155" t="s">
        <v>82</v>
      </c>
      <c r="B50" s="117">
        <v>1995</v>
      </c>
      <c r="C50" s="173">
        <f>('Anual_1900-2000 (ref1985e2000)'!L25)</f>
        <v>1.7754740179458324</v>
      </c>
      <c r="D50" s="143">
        <f>'Anual_1900-2000 (ref1985e2000)'!P25</f>
        <v>363954.364</v>
      </c>
      <c r="E50" s="143">
        <f>('Anual_1900-2000 (ref1985e2000)'!U25)</f>
        <v>32545.187999999998</v>
      </c>
      <c r="F50" s="143">
        <f>('Anual_1900-2000 (ref1985e2000)'!V25)</f>
        <v>41810.048000000003</v>
      </c>
      <c r="G50" s="143">
        <f t="shared" si="1"/>
        <v>373219.22399999999</v>
      </c>
      <c r="H50" s="143">
        <f>('Anual_1900-2000 (ref1985e2000)'!G9/'Anual_1900-2000 (ref1985e2000)'!J25)</f>
        <v>28330.549360682529</v>
      </c>
      <c r="I50" s="143">
        <f>('Anual_1900-2000 (ref1985e2000)'!H9/'Anual_1900-2000 (ref1985e2000)'!J25)</f>
        <v>34799.223492650985</v>
      </c>
      <c r="J50" s="143">
        <f t="shared" si="2"/>
        <v>366750.54986803152</v>
      </c>
      <c r="K50" s="143">
        <f t="shared" si="3"/>
        <v>2796.1858680315199</v>
      </c>
      <c r="L50" s="146">
        <f t="shared" si="4"/>
        <v>7.6827925273387299E-3</v>
      </c>
      <c r="M50" s="146">
        <f>('Anual_1900-2000 (ref1985e2000)'!R9-1)</f>
        <v>4.2237936336471549E-2</v>
      </c>
      <c r="N50" s="146">
        <f>('Anual_1900-2000 (ref1985e2000)'!AA25-1)</f>
        <v>5.0245234165466446E-2</v>
      </c>
      <c r="O50" s="146">
        <f t="shared" si="5"/>
        <v>8.0072978289948971E-3</v>
      </c>
      <c r="P50" s="46">
        <f>('Anual_1900-2000 (ref1985e2000)'!B25/'Anual_1900-2000 (ref1985e2000)'!C25)</f>
        <v>1.0458738978519095</v>
      </c>
      <c r="Q50" s="138">
        <f t="shared" si="9"/>
        <v>1456.2366232260526</v>
      </c>
      <c r="R50" s="138">
        <f t="shared" si="9"/>
        <v>1405.8225980691791</v>
      </c>
      <c r="S50" s="174">
        <f t="shared" si="0"/>
        <v>96.538060892522424</v>
      </c>
      <c r="T50" s="146">
        <f t="shared" si="7"/>
        <v>7.6827925273386111E-3</v>
      </c>
    </row>
    <row r="51" spans="1:20" ht="15.75" thickBot="1">
      <c r="B51" s="133">
        <v>1996</v>
      </c>
      <c r="C51" s="191">
        <f>('Anual_1900-2000 (ref1985e2000)'!L26)</f>
        <v>1.1741342505699579</v>
      </c>
      <c r="D51" s="144">
        <f>'Anual_1900-2000 (ref1985e2000)'!P26</f>
        <v>663371.09799999988</v>
      </c>
      <c r="E51" s="144">
        <f>('Anual_1900-2000 (ref1985e2000)'!U26)</f>
        <v>50233.877999999997</v>
      </c>
      <c r="F51" s="144">
        <f>('Anual_1900-2000 (ref1985e2000)'!V26)</f>
        <v>64618.407000000007</v>
      </c>
      <c r="G51" s="144">
        <f t="shared" si="1"/>
        <v>677755.62699999986</v>
      </c>
      <c r="H51" s="144">
        <f>('Anual_1900-2000 (ref1985e2000)'!G10/'Anual_1900-2000 (ref1985e2000)'!J26)</f>
        <v>46474.993670908196</v>
      </c>
      <c r="I51" s="144">
        <f>('Anual_1900-2000 (ref1985e2000)'!H10/'Anual_1900-2000 (ref1985e2000)'!J26)</f>
        <v>59180.625331389565</v>
      </c>
      <c r="J51" s="144">
        <f t="shared" si="2"/>
        <v>665049.99533951841</v>
      </c>
      <c r="K51" s="144">
        <f t="shared" si="3"/>
        <v>1678.8973395185312</v>
      </c>
      <c r="L51" s="151">
        <f t="shared" si="4"/>
        <v>2.5308569284677091E-3</v>
      </c>
      <c r="M51" s="151">
        <f>('Anual_1900-2000 (ref1985e2000)'!R10-1)</f>
        <v>2.658589682476431E-2</v>
      </c>
      <c r="N51" s="151">
        <f>('Anual_1900-2000 (ref1985e2000)'!AA26-1)</f>
        <v>2.9184038854410677E-2</v>
      </c>
      <c r="O51" s="151">
        <f t="shared" si="5"/>
        <v>2.5981420296463664E-3</v>
      </c>
      <c r="P51" s="137">
        <f>('Anual_1900-2000 (ref1985e2000)'!B26/'Anual_1900-2000 (ref1985e2000)'!C26)</f>
        <v>1.0101813129872743</v>
      </c>
      <c r="Q51" s="139">
        <f t="shared" si="9"/>
        <v>1494.9519798435836</v>
      </c>
      <c r="R51" s="139">
        <f t="shared" si="9"/>
        <v>1446.8501793936387</v>
      </c>
      <c r="S51" s="152">
        <f t="shared" si="0"/>
        <v>96.782384912793134</v>
      </c>
      <c r="T51" s="146">
        <f t="shared" si="7"/>
        <v>2.5308569284681059E-3</v>
      </c>
    </row>
    <row r="52" spans="1:20">
      <c r="A52" s="156" t="s">
        <v>80</v>
      </c>
      <c r="B52" s="118">
        <v>1997</v>
      </c>
      <c r="C52" s="173">
        <f>('Trimestral_1996-2018 (ref2010)'!L33)</f>
        <v>1.077290234100478</v>
      </c>
      <c r="D52" s="140">
        <f>'Trimestral_1996-2018 (ref2010)'!P33</f>
        <v>883781.51583615888</v>
      </c>
      <c r="E52" s="140">
        <f>('Trimestral_1996-2018 (ref2010)'!U33)</f>
        <v>63866.491551254505</v>
      </c>
      <c r="F52" s="140">
        <f>('Trimestral_1996-2018 (ref2010)'!V33)</f>
        <v>87229.729806979405</v>
      </c>
      <c r="G52" s="140">
        <f t="shared" si="1"/>
        <v>907144.75409188378</v>
      </c>
      <c r="H52" s="140">
        <f>('Trimestral_1996-2018 (ref2010)'!F5/'Trimestral_1996-2018 (ref2010)'!J33)</f>
        <v>61630.110832687089</v>
      </c>
      <c r="I52" s="140">
        <f>('Trimestral_1996-2018 (ref2010)'!G5/'Trimestral_1996-2018 (ref2010)'!J33)</f>
        <v>84653.519635814446</v>
      </c>
      <c r="J52" s="140">
        <f t="shared" si="2"/>
        <v>884121.34528875642</v>
      </c>
      <c r="K52" s="140">
        <f t="shared" si="3"/>
        <v>339.82945259753615</v>
      </c>
      <c r="L52" s="146">
        <f t="shared" si="4"/>
        <v>3.845174927380309E-4</v>
      </c>
      <c r="M52" s="146">
        <f>('Trimestral_1996-2018 (ref2010)'!P5-1)</f>
        <v>3.3948459853159418E-2</v>
      </c>
      <c r="N52" s="146">
        <f>('Trimestral_1996-2018 (ref2010)'!AA33-1)</f>
        <v>3.4346031122562515E-2</v>
      </c>
      <c r="O52" s="146">
        <f t="shared" si="5"/>
        <v>3.9757126940309639E-4</v>
      </c>
      <c r="P52" s="46">
        <f>('Trimestral_1996-2018 (ref2010)'!B33/'Trimestral_1996-2018 (ref2010)'!C33)</f>
        <v>0.99435027299070466</v>
      </c>
      <c r="Q52" s="138">
        <f t="shared" ref="Q52:R67" si="10">Q51*(M52+1)</f>
        <v>1545.7032971137046</v>
      </c>
      <c r="R52" s="138">
        <f t="shared" si="10"/>
        <v>1496.5437406847777</v>
      </c>
      <c r="S52" s="174">
        <f t="shared" si="0"/>
        <v>96.819599432781018</v>
      </c>
      <c r="T52" s="146">
        <f t="shared" si="7"/>
        <v>3.8451749273815672E-4</v>
      </c>
    </row>
    <row r="53" spans="1:20">
      <c r="B53" s="118">
        <v>1998</v>
      </c>
      <c r="C53" s="173">
        <f>('Trimestral_1996-2018 (ref2010)'!L34)</f>
        <v>1.0492436158675287</v>
      </c>
      <c r="D53" s="140">
        <f>'Trimestral_1996-2018 (ref2010)'!P34</f>
        <v>955308.18968550186</v>
      </c>
      <c r="E53" s="140">
        <f>('Trimestral_1996-2018 (ref2010)'!U34)</f>
        <v>69754.066965353995</v>
      </c>
      <c r="F53" s="140">
        <f>('Trimestral_1996-2018 (ref2010)'!V34)</f>
        <v>91277.975848002403</v>
      </c>
      <c r="G53" s="140">
        <f t="shared" si="1"/>
        <v>976832.09856815019</v>
      </c>
      <c r="H53" s="140">
        <f>('Trimestral_1996-2018 (ref2010)'!F6/'Trimestral_1996-2018 (ref2010)'!J34)</f>
        <v>67809.832740252692</v>
      </c>
      <c r="I53" s="140">
        <f>('Trimestral_1996-2018 (ref2010)'!G6/'Trimestral_1996-2018 (ref2010)'!J34)</f>
        <v>90741.855107006922</v>
      </c>
      <c r="J53" s="140">
        <f t="shared" si="2"/>
        <v>953900.07620139595</v>
      </c>
      <c r="K53" s="140">
        <f t="shared" si="3"/>
        <v>-1408.1134841059102</v>
      </c>
      <c r="L53" s="146">
        <f t="shared" si="4"/>
        <v>-1.4739887078425204E-3</v>
      </c>
      <c r="M53" s="146">
        <f>('Trimestral_1996-2018 (ref2010)'!P6-1)</f>
        <v>3.380979019523167E-3</v>
      </c>
      <c r="N53" s="146">
        <f>('Trimestral_1996-2018 (ref2010)'!AA34-1)</f>
        <v>1.9020067867845381E-3</v>
      </c>
      <c r="O53" s="146">
        <f t="shared" si="5"/>
        <v>-1.478972232738629E-3</v>
      </c>
      <c r="P53" s="46">
        <f>('Trimestral_1996-2018 (ref2010)'!B34/'Trimestral_1996-2018 (ref2010)'!C34)</f>
        <v>0.97787081881831961</v>
      </c>
      <c r="Q53" s="138">
        <f t="shared" si="10"/>
        <v>1550.9292875316537</v>
      </c>
      <c r="R53" s="138">
        <f t="shared" si="10"/>
        <v>1499.3901770362802</v>
      </c>
      <c r="S53" s="174">
        <f t="shared" si="0"/>
        <v>96.676888436519278</v>
      </c>
      <c r="T53" s="146">
        <f t="shared" si="7"/>
        <v>-1.4739887078423219E-3</v>
      </c>
    </row>
    <row r="54" spans="1:20">
      <c r="B54" s="118">
        <v>1999</v>
      </c>
      <c r="C54" s="173">
        <f>('Trimestral_1996-2018 (ref2010)'!L35)</f>
        <v>1.0801050087686863</v>
      </c>
      <c r="D54" s="140">
        <f>'Trimestral_1996-2018 (ref2010)'!P35</f>
        <v>1007041.3961823739</v>
      </c>
      <c r="E54" s="140">
        <f>('Trimestral_1996-2018 (ref2010)'!U35)</f>
        <v>74491.530680084412</v>
      </c>
      <c r="F54" s="140">
        <f>('Trimestral_1996-2018 (ref2010)'!V35)</f>
        <v>80067.945932008603</v>
      </c>
      <c r="G54" s="140">
        <f t="shared" si="1"/>
        <v>1012617.8114342981</v>
      </c>
      <c r="H54" s="140">
        <f>('Trimestral_1996-2018 (ref2010)'!F7/'Trimestral_1996-2018 (ref2010)'!J35)</f>
        <v>96073.995994909521</v>
      </c>
      <c r="I54" s="140">
        <f>('Trimestral_1996-2018 (ref2010)'!G7/'Trimestral_1996-2018 (ref2010)'!J35)</f>
        <v>114680.00504846737</v>
      </c>
      <c r="J54" s="140">
        <f t="shared" si="2"/>
        <v>994011.80238074018</v>
      </c>
      <c r="K54" s="140">
        <f t="shared" si="3"/>
        <v>-13029.593801633688</v>
      </c>
      <c r="L54" s="146">
        <f t="shared" si="4"/>
        <v>-1.2938488776159551E-2</v>
      </c>
      <c r="M54" s="146">
        <f>('Trimestral_1996-2018 (ref2010)'!P7-1)</f>
        <v>4.6793756667951047E-3</v>
      </c>
      <c r="N54" s="146">
        <f>('Trimestral_1996-2018 (ref2010)'!AA35-1)</f>
        <v>-8.3196571589086998E-3</v>
      </c>
      <c r="O54" s="146">
        <f t="shared" si="5"/>
        <v>-1.2999032825703805E-2</v>
      </c>
      <c r="P54" s="46">
        <f>('Trimestral_1996-2018 (ref2010)'!B35/'Trimestral_1996-2018 (ref2010)'!C35)</f>
        <v>0.90047143396234353</v>
      </c>
      <c r="Q54" s="138">
        <f t="shared" si="10"/>
        <v>1558.1866683006492</v>
      </c>
      <c r="R54" s="138">
        <f t="shared" si="10"/>
        <v>1486.915764815903</v>
      </c>
      <c r="S54" s="174">
        <f t="shared" si="0"/>
        <v>95.42603560056935</v>
      </c>
      <c r="T54" s="146">
        <f t="shared" si="7"/>
        <v>-1.293848877615944E-2</v>
      </c>
    </row>
    <row r="55" spans="1:20" ht="15.75" thickBot="1">
      <c r="B55" s="135">
        <v>2000</v>
      </c>
      <c r="C55" s="81">
        <f>('Trimestral_1996-2018 (ref2010)'!L36)</f>
        <v>1.0560606515271738</v>
      </c>
      <c r="D55" s="141">
        <f>'Trimestral_1996-2018 (ref2010)'!P36</f>
        <v>1135438.6409589238</v>
      </c>
      <c r="E55" s="141">
        <f>('Trimestral_1996-2018 (ref2010)'!U36)</f>
        <v>117418.30805139701</v>
      </c>
      <c r="F55" s="141">
        <f>('Trimestral_1996-2018 (ref2010)'!V36)</f>
        <v>137597.241602066</v>
      </c>
      <c r="G55" s="141">
        <f t="shared" si="1"/>
        <v>1155617.574509593</v>
      </c>
      <c r="H55" s="141">
        <f>('Trimestral_1996-2018 (ref2010)'!F8/'Trimestral_1996-2018 (ref2010)'!J36)</f>
        <v>114317.03070746086</v>
      </c>
      <c r="I55" s="141">
        <f>('Trimestral_1996-2018 (ref2010)'!G8/'Trimestral_1996-2018 (ref2010)'!J36)</f>
        <v>139716.94056924642</v>
      </c>
      <c r="J55" s="141">
        <f t="shared" si="2"/>
        <v>1130217.6646478074</v>
      </c>
      <c r="K55" s="141">
        <f t="shared" si="3"/>
        <v>-5220.9763111164793</v>
      </c>
      <c r="L55" s="151">
        <f t="shared" si="4"/>
        <v>-4.5982020716743913E-3</v>
      </c>
      <c r="M55" s="151">
        <f>('Trimestral_1996-2018 (ref2010)'!P8-1)</f>
        <v>4.3879494436487976E-2</v>
      </c>
      <c r="N55" s="151">
        <f>('Trimestral_1996-2018 (ref2010)'!AA36-1)</f>
        <v>3.9079525582591534E-2</v>
      </c>
      <c r="O55" s="151">
        <f t="shared" si="5"/>
        <v>-4.7999688538964413E-3</v>
      </c>
      <c r="P55" s="137">
        <f>('Trimestral_1996-2018 (ref2010)'!B36/'Trimestral_1996-2018 (ref2010)'!C36)</f>
        <v>0.95881711569433592</v>
      </c>
      <c r="Q55" s="139">
        <f t="shared" si="10"/>
        <v>1626.5591115433572</v>
      </c>
      <c r="R55" s="139">
        <f t="shared" si="10"/>
        <v>1545.0237274861847</v>
      </c>
      <c r="S55" s="152">
        <f t="shared" si="0"/>
        <v>94.987247405979119</v>
      </c>
      <c r="T55" s="146">
        <f t="shared" si="7"/>
        <v>-4.5982020716746064E-3</v>
      </c>
    </row>
    <row r="56" spans="1:20">
      <c r="A56" s="157" t="s">
        <v>84</v>
      </c>
      <c r="B56" s="119">
        <v>2001</v>
      </c>
      <c r="C56" s="173">
        <f>('Anual_2000-2017 (ref2010)'!F28)</f>
        <v>1.0822509431643357</v>
      </c>
      <c r="D56" s="140">
        <f>'Anual_2000-2017 (ref2010)'!K5</f>
        <v>1215758.2085203498</v>
      </c>
      <c r="E56" s="140">
        <f>('Anual_2000-2017 (ref2010)'!N28)</f>
        <v>133440.46371399722</v>
      </c>
      <c r="F56" s="140">
        <f>('Anual_2000-2017 (ref2010)'!O28)</f>
        <v>154281.54206721316</v>
      </c>
      <c r="G56" s="140">
        <f t="shared" si="1"/>
        <v>1236599.2868735658</v>
      </c>
      <c r="H56" s="140">
        <f>('Anual_2000-2017 (ref2010)'!H5/'Anual_2000-2017 (ref2010)'!D28)</f>
        <v>149705.64522744436</v>
      </c>
      <c r="I56" s="140">
        <f>-('Anual_2000-2017 (ref2010)'!I5/'Anual_2000-2017 (ref2010)'!D28)</f>
        <v>176240.70418806313</v>
      </c>
      <c r="J56" s="140">
        <f t="shared" si="2"/>
        <v>1210064.2279129471</v>
      </c>
      <c r="K56" s="140">
        <f t="shared" si="3"/>
        <v>-5693.9806074027438</v>
      </c>
      <c r="L56" s="146">
        <f t="shared" si="4"/>
        <v>-4.683481112854387E-3</v>
      </c>
      <c r="M56" s="146">
        <f>('Anual_2000-2017 (ref2010)'!J28-1)</f>
        <v>1.3898964044580131E-2</v>
      </c>
      <c r="N56" s="146">
        <f>('Anual_2000-2017 (ref2010)'!T28-1)</f>
        <v>9.1503873961347182E-3</v>
      </c>
      <c r="O56" s="146">
        <f t="shared" si="5"/>
        <v>-4.7485766484454128E-3</v>
      </c>
      <c r="P56" s="46">
        <f>('Anual_2000-2017 (ref2010)'!B28/'Anual_2000-2017 (ref2010)'!C28)</f>
        <v>0.98210605030275633</v>
      </c>
      <c r="Q56" s="138">
        <f t="shared" si="10"/>
        <v>1649.1665981510826</v>
      </c>
      <c r="R56" s="138">
        <f t="shared" si="10"/>
        <v>1559.1612931289035</v>
      </c>
      <c r="S56" s="149">
        <f t="shared" si="0"/>
        <v>94.542376426791208</v>
      </c>
      <c r="T56" s="146">
        <f t="shared" si="7"/>
        <v>-4.6834811128542153E-3</v>
      </c>
    </row>
    <row r="57" spans="1:20">
      <c r="B57" s="119">
        <v>2002</v>
      </c>
      <c r="C57" s="173">
        <f>('Anual_2000-2017 (ref2010)'!F29)</f>
        <v>1.0979811223431275</v>
      </c>
      <c r="D57" s="140">
        <f>'Anual_2000-2017 (ref2010)'!K6</f>
        <v>1355931.5591703854</v>
      </c>
      <c r="E57" s="140">
        <f>('Anual_2000-2017 (ref2010)'!N29)</f>
        <v>173324.52495404103</v>
      </c>
      <c r="F57" s="140">
        <f>('Anual_2000-2017 (ref2010)'!O29)</f>
        <v>166132.90713136178</v>
      </c>
      <c r="G57" s="140">
        <f t="shared" si="1"/>
        <v>1348739.9413477061</v>
      </c>
      <c r="H57" s="140">
        <f>('Anual_2000-2017 (ref2010)'!H6/'Anual_2000-2017 (ref2010)'!D29)</f>
        <v>193565.06608545987</v>
      </c>
      <c r="I57" s="140">
        <f>-('Anual_2000-2017 (ref2010)'!I6/'Anual_2000-2017 (ref2010)'!D29)</f>
        <v>182100.95154421718</v>
      </c>
      <c r="J57" s="140">
        <f t="shared" si="2"/>
        <v>1360204.055888949</v>
      </c>
      <c r="K57" s="140">
        <f t="shared" si="3"/>
        <v>4272.4967185636051</v>
      </c>
      <c r="L57" s="146">
        <f t="shared" si="4"/>
        <v>3.1509678270027833E-3</v>
      </c>
      <c r="M57" s="146">
        <f>('Anual_2000-2017 (ref2010)'!J29-1)</f>
        <v>3.0534618568361704E-2</v>
      </c>
      <c r="N57" s="146">
        <f>('Anual_2000-2017 (ref2010)'!T29-1)</f>
        <v>3.3781799996082995E-2</v>
      </c>
      <c r="O57" s="146">
        <f t="shared" si="5"/>
        <v>3.2471814277212907E-3</v>
      </c>
      <c r="P57" s="46">
        <f>('Anual_2000-2017 (ref2010)'!B29/'Anual_2000-2017 (ref2010)'!C29)</f>
        <v>1.0188503787534173</v>
      </c>
      <c r="Q57" s="138">
        <f t="shared" si="10"/>
        <v>1699.5232711813085</v>
      </c>
      <c r="R57" s="138">
        <f t="shared" si="10"/>
        <v>1611.8325680950181</v>
      </c>
      <c r="S57" s="149">
        <f t="shared" si="0"/>
        <v>94.840276413200385</v>
      </c>
      <c r="T57" s="146">
        <f t="shared" si="7"/>
        <v>3.1509678270025265E-3</v>
      </c>
    </row>
    <row r="58" spans="1:20">
      <c r="B58" s="119">
        <v>2003</v>
      </c>
      <c r="C58" s="173">
        <f>('Anual_2000-2017 (ref2010)'!F30)</f>
        <v>1.1409102152726727</v>
      </c>
      <c r="D58" s="140">
        <f>'Anual_2000-2017 (ref2010)'!K7</f>
        <v>1505771.7718952212</v>
      </c>
      <c r="E58" s="140">
        <f>('Anual_2000-2017 (ref2010)'!N30)</f>
        <v>235201.93765973221</v>
      </c>
      <c r="F58" s="140">
        <f>('Anual_2000-2017 (ref2010)'!O30)</f>
        <v>198351.68658387841</v>
      </c>
      <c r="G58" s="140">
        <f t="shared" si="1"/>
        <v>1468921.5208193674</v>
      </c>
      <c r="H58" s="140">
        <f>('Anual_2000-2017 (ref2010)'!H7/'Anual_2000-2017 (ref2010)'!D30)</f>
        <v>228059.41513449323</v>
      </c>
      <c r="I58" s="140">
        <f>-('Anual_2000-2017 (ref2010)'!I7/'Anual_2000-2017 (ref2010)'!D30)</f>
        <v>194690.80683375685</v>
      </c>
      <c r="J58" s="140">
        <f t="shared" si="2"/>
        <v>1502290.1291201038</v>
      </c>
      <c r="K58" s="140">
        <f t="shared" si="3"/>
        <v>-3481.6427751174197</v>
      </c>
      <c r="L58" s="146">
        <f t="shared" si="4"/>
        <v>-2.3121981963676293E-3</v>
      </c>
      <c r="M58" s="146">
        <f>('Anual_2000-2017 (ref2010)'!J30-1)</f>
        <v>1.1408289987710818E-2</v>
      </c>
      <c r="N58" s="146">
        <f>('Anual_2000-2017 (ref2010)'!T30-1)</f>
        <v>9.0697135638098114E-3</v>
      </c>
      <c r="O58" s="146">
        <f t="shared" si="5"/>
        <v>-2.3385764239010065E-3</v>
      </c>
      <c r="P58" s="46">
        <f>('Anual_2000-2017 (ref2010)'!B30/'Anual_2000-2017 (ref2010)'!C30)</f>
        <v>0.98786492040016904</v>
      </c>
      <c r="Q58" s="138">
        <f t="shared" si="10"/>
        <v>1718.9119254998077</v>
      </c>
      <c r="R58" s="138">
        <f t="shared" si="10"/>
        <v>1626.4514278004599</v>
      </c>
      <c r="S58" s="149">
        <f t="shared" si="0"/>
        <v>94.620986897134756</v>
      </c>
      <c r="T58" s="146">
        <f t="shared" si="7"/>
        <v>-2.312198196367854E-3</v>
      </c>
    </row>
    <row r="59" spans="1:20">
      <c r="B59" s="119">
        <v>2004</v>
      </c>
      <c r="C59" s="173">
        <f>('Anual_2000-2017 (ref2010)'!F31)</f>
        <v>1.0775206075946304</v>
      </c>
      <c r="D59" s="140">
        <f>'Anual_2000-2017 (ref2010)'!K8</f>
        <v>1816903.7317373371</v>
      </c>
      <c r="E59" s="140">
        <f>('Anual_2000-2017 (ref2010)'!N31)</f>
        <v>298545.71017137886</v>
      </c>
      <c r="F59" s="140">
        <f>('Anual_2000-2017 (ref2010)'!O31)</f>
        <v>245713.97731488364</v>
      </c>
      <c r="G59" s="140">
        <f t="shared" si="1"/>
        <v>1764071.9988808418</v>
      </c>
      <c r="H59" s="140">
        <f>('Anual_2000-2017 (ref2010)'!H8/'Anual_2000-2017 (ref2010)'!D31)</f>
        <v>302193.83917709737</v>
      </c>
      <c r="I59" s="140">
        <f>-('Anual_2000-2017 (ref2010)'!I8/'Anual_2000-2017 (ref2010)'!D31)</f>
        <v>239853.44281538547</v>
      </c>
      <c r="J59" s="140">
        <f t="shared" si="2"/>
        <v>1826412.3952425537</v>
      </c>
      <c r="K59" s="140">
        <f t="shared" si="3"/>
        <v>9508.6635052165948</v>
      </c>
      <c r="L59" s="146">
        <f t="shared" si="4"/>
        <v>5.2334437643123443E-3</v>
      </c>
      <c r="M59" s="146">
        <f>('Anual_2000-2017 (ref2010)'!J31-1)</f>
        <v>5.7599646368599933E-2</v>
      </c>
      <c r="N59" s="146">
        <f>('Anual_2000-2017 (ref2010)'!T31-1)</f>
        <v>6.3134534643026541E-2</v>
      </c>
      <c r="O59" s="146">
        <f t="shared" si="5"/>
        <v>5.5348882744266081E-3</v>
      </c>
      <c r="P59" s="46">
        <f>('Anual_2000-2017 (ref2010)'!B31/'Anual_2000-2017 (ref2010)'!C31)</f>
        <v>1.0369520539142594</v>
      </c>
      <c r="Q59" s="138">
        <f t="shared" si="10"/>
        <v>1817.9206445473658</v>
      </c>
      <c r="R59" s="138">
        <f t="shared" si="10"/>
        <v>1729.136681814128</v>
      </c>
      <c r="S59" s="149">
        <f t="shared" si="0"/>
        <v>95.116180510984648</v>
      </c>
      <c r="T59" s="146">
        <f t="shared" si="7"/>
        <v>5.233443764312451E-3</v>
      </c>
    </row>
    <row r="60" spans="1:20">
      <c r="B60" s="119">
        <v>2005</v>
      </c>
      <c r="C60" s="173">
        <f>('Anual_2000-2017 (ref2010)'!F32)</f>
        <v>1.074312247547853</v>
      </c>
      <c r="D60" s="140">
        <f>'Anual_2000-2017 (ref2010)'!K9</f>
        <v>2020440.9922502143</v>
      </c>
      <c r="E60" s="140">
        <f>('Anual_2000-2017 (ref2010)'!N32)</f>
        <v>355164.72127344896</v>
      </c>
      <c r="F60" s="140">
        <f>('Anual_2000-2017 (ref2010)'!O32)</f>
        <v>276284.70035073918</v>
      </c>
      <c r="G60" s="140">
        <f t="shared" si="1"/>
        <v>1941560.9713275046</v>
      </c>
      <c r="H60" s="140">
        <f>('Anual_2000-2017 (ref2010)'!H9/'Anual_2000-2017 (ref2010)'!D32)</f>
        <v>306388.07938672591</v>
      </c>
      <c r="I60" s="140">
        <f>-('Anual_2000-2017 (ref2010)'!I9/'Anual_2000-2017 (ref2010)'!D32)</f>
        <v>238033.60203846465</v>
      </c>
      <c r="J60" s="140">
        <f t="shared" si="2"/>
        <v>2009915.4486757659</v>
      </c>
      <c r="K60" s="140">
        <f t="shared" si="3"/>
        <v>-10525.543574448442</v>
      </c>
      <c r="L60" s="146">
        <f t="shared" si="4"/>
        <v>-5.2095278282420351E-3</v>
      </c>
      <c r="M60" s="146">
        <f>('Anual_2000-2017 (ref2010)'!J32-1)</f>
        <v>3.2021320621623994E-2</v>
      </c>
      <c r="N60" s="146">
        <f>('Anual_2000-2017 (ref2010)'!T32-1)</f>
        <v>2.6644976832506551E-2</v>
      </c>
      <c r="O60" s="146">
        <f t="shared" si="5"/>
        <v>-5.3763437891174437E-3</v>
      </c>
      <c r="P60" s="46">
        <f>('Anual_2000-2017 (ref2010)'!B32/'Anual_2000-2017 (ref2010)'!C32)</f>
        <v>1.0012916881104064</v>
      </c>
      <c r="Q60" s="138">
        <f t="shared" si="10"/>
        <v>1876.1328643710863</v>
      </c>
      <c r="R60" s="138">
        <f t="shared" si="10"/>
        <v>1775.2094886413026</v>
      </c>
      <c r="S60" s="149">
        <f t="shared" si="0"/>
        <v>94.620670121696577</v>
      </c>
      <c r="T60" s="146">
        <f t="shared" si="7"/>
        <v>-5.2095278282421331E-3</v>
      </c>
    </row>
    <row r="61" spans="1:20">
      <c r="B61" s="119">
        <v>2006</v>
      </c>
      <c r="C61" s="173">
        <f>('Anual_2000-2017 (ref2010)'!F33)</f>
        <v>1.0677427411909708</v>
      </c>
      <c r="D61" s="140">
        <f>'Anual_2000-2017 (ref2010)'!K10</f>
        <v>2256582.8163669193</v>
      </c>
      <c r="E61" s="140">
        <f>('Anual_2000-2017 (ref2010)'!N33)</f>
        <v>346886.28672772244</v>
      </c>
      <c r="F61" s="140">
        <f>('Anual_2000-2017 (ref2010)'!O33)</f>
        <v>302722.36463419098</v>
      </c>
      <c r="G61" s="140">
        <f t="shared" si="1"/>
        <v>2212418.8942733877</v>
      </c>
      <c r="H61" s="140">
        <f>('Anual_2000-2017 (ref2010)'!H10/'Anual_2000-2017 (ref2010)'!D33)</f>
        <v>326868.19183188444</v>
      </c>
      <c r="I61" s="140">
        <f>-('Anual_2000-2017 (ref2010)'!I10/'Anual_2000-2017 (ref2010)'!D33)</f>
        <v>265313.25003015407</v>
      </c>
      <c r="J61" s="140">
        <f t="shared" si="2"/>
        <v>2273973.8360751183</v>
      </c>
      <c r="K61" s="140">
        <f t="shared" si="3"/>
        <v>17391.019708198961</v>
      </c>
      <c r="L61" s="146">
        <f t="shared" si="4"/>
        <v>7.7067943538621673E-3</v>
      </c>
      <c r="M61" s="146">
        <f>('Anual_2000-2017 (ref2010)'!J33-1)</f>
        <v>3.9619887089948458E-2</v>
      </c>
      <c r="N61" s="146">
        <f>('Anual_2000-2017 (ref2010)'!T33-1)</f>
        <v>4.7632023765936227E-2</v>
      </c>
      <c r="O61" s="146">
        <f t="shared" si="5"/>
        <v>8.0121366759877688E-3</v>
      </c>
      <c r="P61" s="46">
        <f>('Anual_2000-2017 (ref2010)'!B33/'Anual_2000-2017 (ref2010)'!C33)</f>
        <v>1.0751550437489548</v>
      </c>
      <c r="Q61" s="138">
        <f t="shared" si="10"/>
        <v>1950.4650366232104</v>
      </c>
      <c r="R61" s="138">
        <f t="shared" si="10"/>
        <v>1859.7663091937807</v>
      </c>
      <c r="S61" s="149">
        <f t="shared" si="0"/>
        <v>95.349892167949136</v>
      </c>
      <c r="T61" s="146">
        <f t="shared" si="7"/>
        <v>7.7067943538622341E-3</v>
      </c>
    </row>
    <row r="62" spans="1:20">
      <c r="B62" s="119">
        <v>2007</v>
      </c>
      <c r="C62" s="173">
        <f>('Anual_2000-2017 (ref2010)'!F34)</f>
        <v>1.0643903808921129</v>
      </c>
      <c r="D62" s="140">
        <f>'Anual_2000-2017 (ref2010)'!K11</f>
        <v>2555700.4146902794</v>
      </c>
      <c r="E62" s="140">
        <f>('Anual_2000-2017 (ref2010)'!N34)</f>
        <v>367732.38398960192</v>
      </c>
      <c r="F62" s="140">
        <f>('Anual_2000-2017 (ref2010)'!O34)</f>
        <v>336100.03997604398</v>
      </c>
      <c r="G62" s="140">
        <f t="shared" si="1"/>
        <v>2524068.0706767216</v>
      </c>
      <c r="H62" s="140">
        <f>('Anual_2000-2017 (ref2010)'!H11/'Anual_2000-2017 (ref2010)'!D34)</f>
        <v>341047.1741543762</v>
      </c>
      <c r="I62" s="140">
        <f>-('Anual_2000-2017 (ref2010)'!I11/'Anual_2000-2017 (ref2010)'!D34)</f>
        <v>306175.50855477783</v>
      </c>
      <c r="J62" s="140">
        <f t="shared" si="2"/>
        <v>2558939.7362763202</v>
      </c>
      <c r="K62" s="140">
        <f t="shared" si="3"/>
        <v>3239.3215860407799</v>
      </c>
      <c r="L62" s="146">
        <f t="shared" si="4"/>
        <v>1.2674887742792605E-3</v>
      </c>
      <c r="M62" s="146">
        <f>('Anual_2000-2017 (ref2010)'!J34-1)</f>
        <v>6.0698706073315289E-2</v>
      </c>
      <c r="N62" s="146">
        <f>('Anual_2000-2017 (ref2010)'!T34-1)</f>
        <v>6.204312977615567E-2</v>
      </c>
      <c r="O62" s="146">
        <f t="shared" si="5"/>
        <v>1.3444237028403805E-3</v>
      </c>
      <c r="P62" s="46">
        <f>('Anual_2000-2017 (ref2010)'!B34/'Anual_2000-2017 (ref2010)'!C34)</f>
        <v>1.0180771599836109</v>
      </c>
      <c r="Q62" s="138">
        <f t="shared" si="10"/>
        <v>2068.8557405874808</v>
      </c>
      <c r="R62" s="138">
        <f t="shared" si="10"/>
        <v>1975.1520316684125</v>
      </c>
      <c r="S62" s="149">
        <f t="shared" si="0"/>
        <v>95.47074708590074</v>
      </c>
      <c r="T62" s="146">
        <f t="shared" si="7"/>
        <v>1.2674887742791796E-3</v>
      </c>
    </row>
    <row r="63" spans="1:20">
      <c r="B63" s="119">
        <v>2008</v>
      </c>
      <c r="C63" s="173">
        <f>('Anual_2000-2017 (ref2010)'!F35)</f>
        <v>1.0877855272217616</v>
      </c>
      <c r="D63" s="140">
        <f>'Anual_2000-2017 (ref2010)'!K12</f>
        <v>2858838.4485945702</v>
      </c>
      <c r="E63" s="140">
        <f>('Anual_2000-2017 (ref2010)'!N35)</f>
        <v>364031.53667591058</v>
      </c>
      <c r="F63" s="140">
        <f>('Anual_2000-2017 (ref2010)'!O35)</f>
        <v>380892.62158459</v>
      </c>
      <c r="G63" s="140">
        <f t="shared" si="1"/>
        <v>2875699.5335032498</v>
      </c>
      <c r="H63" s="140">
        <f>('Anual_2000-2017 (ref2010)'!H12/'Anual_2000-2017 (ref2010)'!D35)</f>
        <v>388460.79075412074</v>
      </c>
      <c r="I63" s="140">
        <f>-('Anual_2000-2017 (ref2010)'!I12/'Anual_2000-2017 (ref2010)'!D35)</f>
        <v>393901.89352476009</v>
      </c>
      <c r="J63" s="140">
        <f t="shared" si="2"/>
        <v>2870258.4307326106</v>
      </c>
      <c r="K63" s="140">
        <f t="shared" si="3"/>
        <v>11419.982138040476</v>
      </c>
      <c r="L63" s="146">
        <f t="shared" si="4"/>
        <v>3.994623111234088E-3</v>
      </c>
      <c r="M63" s="146">
        <f>('Anual_2000-2017 (ref2010)'!J35-1)</f>
        <v>5.0941954481199314E-2</v>
      </c>
      <c r="N63" s="146">
        <f>('Anual_2000-2017 (ref2010)'!T35-1)</f>
        <v>5.5140071501135202E-2</v>
      </c>
      <c r="O63" s="146">
        <f t="shared" si="5"/>
        <v>4.1981170199358875E-3</v>
      </c>
      <c r="P63" s="46">
        <f>('Anual_2000-2017 (ref2010)'!B35/'Anual_2000-2017 (ref2010)'!C35)</f>
        <v>1.031864502196991</v>
      </c>
      <c r="Q63" s="138">
        <f t="shared" si="10"/>
        <v>2174.2472955526559</v>
      </c>
      <c r="R63" s="138">
        <f t="shared" si="10"/>
        <v>2084.0620559202212</v>
      </c>
      <c r="S63" s="149">
        <f t="shared" si="0"/>
        <v>95.852116738656846</v>
      </c>
      <c r="T63" s="146">
        <f t="shared" si="7"/>
        <v>3.9946231112339969E-3</v>
      </c>
    </row>
    <row r="64" spans="1:20">
      <c r="B64" s="119">
        <v>2009</v>
      </c>
      <c r="C64" s="173">
        <f>('Anual_2000-2017 (ref2010)'!F36)</f>
        <v>1.0731348274594561</v>
      </c>
      <c r="D64" s="140">
        <f>'Anual_2000-2017 (ref2010)'!K13</f>
        <v>3105890.583490863</v>
      </c>
      <c r="E64" s="140">
        <f>('Anual_2000-2017 (ref2010)'!N36)</f>
        <v>381961.64177881082</v>
      </c>
      <c r="F64" s="140">
        <f>('Anual_2000-2017 (ref2010)'!O36)</f>
        <v>394332.59932668612</v>
      </c>
      <c r="G64" s="140">
        <f t="shared" si="1"/>
        <v>3118261.5410387381</v>
      </c>
      <c r="H64" s="140">
        <f>('Anual_2000-2017 (ref2010)'!H13/'Anual_2000-2017 (ref2010)'!D36)</f>
        <v>337015.17511476361</v>
      </c>
      <c r="I64" s="140">
        <f>-('Anual_2000-2017 (ref2010)'!I13/'Anual_2000-2017 (ref2010)'!D36)</f>
        <v>349538.54675021087</v>
      </c>
      <c r="J64" s="140">
        <f t="shared" si="2"/>
        <v>3105738.1694032908</v>
      </c>
      <c r="K64" s="140">
        <f t="shared" si="3"/>
        <v>-152.41408757213503</v>
      </c>
      <c r="L64" s="146">
        <f t="shared" si="4"/>
        <v>-4.9072587547765236E-5</v>
      </c>
      <c r="M64" s="146">
        <f>('Anual_2000-2017 (ref2010)'!J36-1)</f>
        <v>-1.2581200299162099E-3</v>
      </c>
      <c r="N64" s="146">
        <f>('Anual_2000-2017 (ref2010)'!T36-1)</f>
        <v>-1.3071308782586222E-3</v>
      </c>
      <c r="O64" s="146">
        <f t="shared" si="5"/>
        <v>-4.9010848342412316E-5</v>
      </c>
      <c r="P64" s="46">
        <f>('Anual_2000-2017 (ref2010)'!B36/'Anual_2000-2017 (ref2010)'!C36)</f>
        <v>0.99539925318796751</v>
      </c>
      <c r="Q64" s="138">
        <f t="shared" si="10"/>
        <v>2171.5118314801298</v>
      </c>
      <c r="R64" s="138">
        <f t="shared" si="10"/>
        <v>2081.3379140547208</v>
      </c>
      <c r="S64" s="149">
        <f t="shared" si="0"/>
        <v>95.847413027266569</v>
      </c>
      <c r="T64" s="146">
        <f t="shared" si="7"/>
        <v>-4.9072587547605018E-5</v>
      </c>
    </row>
    <row r="65" spans="1:20">
      <c r="B65" s="119">
        <v>2010</v>
      </c>
      <c r="C65" s="173">
        <f>('Anual_2000-2017 (ref2010)'!F37)</f>
        <v>1.0842333833598186</v>
      </c>
      <c r="D65" s="140">
        <f>'Anual_2000-2017 (ref2010)'!K14</f>
        <v>3583958.0847054818</v>
      </c>
      <c r="E65" s="140">
        <f>('Anual_2000-2017 (ref2010)'!N37)</f>
        <v>404075.64799176366</v>
      </c>
      <c r="F65" s="140">
        <f>('Anual_2000-2017 (ref2010)'!O37)</f>
        <v>501307.23883000016</v>
      </c>
      <c r="G65" s="140">
        <f t="shared" si="1"/>
        <v>3681189.675543718</v>
      </c>
      <c r="H65" s="140">
        <f>('Anual_2000-2017 (ref2010)'!H14/'Anual_2000-2017 (ref2010)'!D37)</f>
        <v>395861.82937403931</v>
      </c>
      <c r="I65" s="140">
        <f>-('Anual_2000-2017 (ref2010)'!I14/'Anual_2000-2017 (ref2010)'!D37)</f>
        <v>433788.50911881367</v>
      </c>
      <c r="J65" s="140">
        <f t="shared" si="2"/>
        <v>3643262.995798944</v>
      </c>
      <c r="K65" s="140">
        <f t="shared" si="3"/>
        <v>59304.911093462259</v>
      </c>
      <c r="L65" s="146">
        <f t="shared" si="4"/>
        <v>1.6547322734198702E-2</v>
      </c>
      <c r="M65" s="146">
        <f>('Anual_2000-2017 (ref2010)'!J37-1)</f>
        <v>7.5282258181216255E-2</v>
      </c>
      <c r="N65" s="146">
        <f>('Anual_2000-2017 (ref2010)'!T37-1)</f>
        <v>9.3075300737698763E-2</v>
      </c>
      <c r="O65" s="146">
        <f t="shared" si="5"/>
        <v>1.7793042556482508E-2</v>
      </c>
      <c r="P65" s="46">
        <f>('Anual_2000-2017 (ref2010)'!B37/'Anual_2000-2017 (ref2010)'!C37)</f>
        <v>1.1321575876997159</v>
      </c>
      <c r="Q65" s="138">
        <f t="shared" si="10"/>
        <v>2334.9881458211826</v>
      </c>
      <c r="R65" s="138">
        <f t="shared" si="10"/>
        <v>2275.0590663421385</v>
      </c>
      <c r="S65" s="149">
        <f t="shared" si="0"/>
        <v>97.433431103866781</v>
      </c>
      <c r="T65" s="146">
        <f t="shared" si="7"/>
        <v>1.6547322734198566E-2</v>
      </c>
    </row>
    <row r="66" spans="1:20">
      <c r="B66" s="119">
        <v>2011</v>
      </c>
      <c r="C66" s="173">
        <f>('Anual_2000-2017 (ref2010)'!F38)</f>
        <v>1.083185922188201</v>
      </c>
      <c r="D66" s="140">
        <f>'Anual_2000-2017 (ref2010)'!K15</f>
        <v>4040287</v>
      </c>
      <c r="E66" s="140">
        <f>('Anual_2000-2017 (ref2010)'!N38)</f>
        <v>442537.00000000006</v>
      </c>
      <c r="F66" s="140">
        <f>('Anual_2000-2017 (ref2010)'!O38)</f>
        <v>506132.00000000006</v>
      </c>
      <c r="G66" s="140">
        <f t="shared" si="1"/>
        <v>4103882</v>
      </c>
      <c r="H66" s="140">
        <f>('Anual_2000-2017 (ref2010)'!H15/'Anual_2000-2017 (ref2010)'!D38)</f>
        <v>471703.46170216089</v>
      </c>
      <c r="I66" s="140">
        <f>-('Anual_2000-2017 (ref2010)'!I15/'Anual_2000-2017 (ref2010)'!D38)</f>
        <v>503036.82908391347</v>
      </c>
      <c r="J66" s="140">
        <f t="shared" si="2"/>
        <v>4072548.6326182471</v>
      </c>
      <c r="K66" s="140">
        <f t="shared" si="3"/>
        <v>32261.632618247066</v>
      </c>
      <c r="L66" s="146">
        <f t="shared" si="4"/>
        <v>7.9849853780800881E-3</v>
      </c>
      <c r="M66" s="146">
        <f>('Anual_2000-2017 (ref2010)'!J38-1)</f>
        <v>3.9744230794470203E-2</v>
      </c>
      <c r="N66" s="146">
        <f>('Anual_2000-2017 (ref2010)'!T38-1)</f>
        <v>4.8046573274307391E-2</v>
      </c>
      <c r="O66" s="146">
        <f t="shared" si="5"/>
        <v>8.3023424798371881E-3</v>
      </c>
      <c r="P66" s="46">
        <f>('Anual_2000-2017 (ref2010)'!B38/'Anual_2000-2017 (ref2010)'!C38)</f>
        <v>1.0724658939794138</v>
      </c>
      <c r="Q66" s="138">
        <f t="shared" si="10"/>
        <v>2427.7904535910516</v>
      </c>
      <c r="R66" s="138">
        <f t="shared" si="10"/>
        <v>2384.3678584765235</v>
      </c>
      <c r="S66" s="149">
        <f t="shared" si="0"/>
        <v>98.211435626567365</v>
      </c>
      <c r="T66" s="146">
        <f t="shared" si="7"/>
        <v>7.9849853780804558E-3</v>
      </c>
    </row>
    <row r="67" spans="1:20">
      <c r="B67" s="119">
        <v>2012</v>
      </c>
      <c r="C67" s="173">
        <f>('Anual_2000-2017 (ref2010)'!F39)</f>
        <v>1.0794312694206427</v>
      </c>
      <c r="D67" s="140">
        <f>'Anual_2000-2017 (ref2010)'!K16</f>
        <v>4460460</v>
      </c>
      <c r="E67" s="140">
        <f>('Anual_2000-2017 (ref2010)'!N39)</f>
        <v>510481.99999999994</v>
      </c>
      <c r="F67" s="140">
        <f>('Anual_2000-2017 (ref2010)'!O39)</f>
        <v>546679</v>
      </c>
      <c r="G67" s="140">
        <f t="shared" si="1"/>
        <v>4496657</v>
      </c>
      <c r="H67" s="140">
        <f>('Anual_2000-2017 (ref2010)'!H16/'Anual_2000-2017 (ref2010)'!D39)</f>
        <v>526930.18073329749</v>
      </c>
      <c r="I67" s="140">
        <f>-('Anual_2000-2017 (ref2010)'!I16/'Anual_2000-2017 (ref2010)'!D39)</f>
        <v>587228.96086452983</v>
      </c>
      <c r="J67" s="140">
        <f t="shared" si="2"/>
        <v>4436358.2198687671</v>
      </c>
      <c r="K67" s="140">
        <f t="shared" si="3"/>
        <v>-24101.780131232925</v>
      </c>
      <c r="L67" s="146">
        <f t="shared" si="4"/>
        <v>-5.403429272145233E-3</v>
      </c>
      <c r="M67" s="146">
        <f>('Anual_2000-2017 (ref2010)'!J39-1)</f>
        <v>1.9211759850945365E-2</v>
      </c>
      <c r="N67" s="146">
        <f>('Anual_2000-2017 (ref2010)'!T39-1)</f>
        <v>1.3704521193252273E-2</v>
      </c>
      <c r="O67" s="146">
        <f t="shared" si="5"/>
        <v>-5.5072386576930921E-3</v>
      </c>
      <c r="P67" s="46">
        <f>('Anual_2000-2017 (ref2010)'!B39/'Anual_2000-2017 (ref2010)'!C39)</f>
        <v>0.96094286494328662</v>
      </c>
      <c r="Q67" s="138">
        <f t="shared" si="10"/>
        <v>2474.4325807538607</v>
      </c>
      <c r="R67" s="138">
        <f t="shared" si="10"/>
        <v>2417.0444783255243</v>
      </c>
      <c r="S67" s="149">
        <f t="shared" ref="S67:S72" si="11">(R67/Q67)*100</f>
        <v>97.680757080443371</v>
      </c>
      <c r="T67" s="146">
        <f t="shared" si="7"/>
        <v>-5.4034292721452104E-3</v>
      </c>
    </row>
    <row r="68" spans="1:20" s="65" customFormat="1">
      <c r="B68" s="238">
        <v>2013</v>
      </c>
      <c r="C68" s="239">
        <f>('Anual_2000-2017 (ref2010)'!F40)</f>
        <v>1.0750456453204851</v>
      </c>
      <c r="D68" s="140">
        <f>'Anual_2000-2017 (ref2010)'!K17</f>
        <v>4959435</v>
      </c>
      <c r="E68" s="142">
        <f>('Anual_2000-2017 (ref2010)'!N40)</f>
        <v>582342</v>
      </c>
      <c r="F68" s="142">
        <f>('Anual_2000-2017 (ref2010)'!O40)</f>
        <v>679824</v>
      </c>
      <c r="G68" s="142">
        <f t="shared" ref="G68:G72" si="12">(D68-E68+F68)</f>
        <v>5056917</v>
      </c>
      <c r="H68" s="142">
        <f>('Anual_2000-2017 (ref2010)'!H17/'Anual_2000-2017 (ref2010)'!D40)</f>
        <v>580436.14275476011</v>
      </c>
      <c r="I68" s="142">
        <f>-('Anual_2000-2017 (ref2010)'!I17/'Anual_2000-2017 (ref2010)'!D40)</f>
        <v>694202.55758200004</v>
      </c>
      <c r="J68" s="142">
        <f t="shared" ref="J68:J72" si="13">(D68-E68+F68+H68-I68)</f>
        <v>4943150.5851727594</v>
      </c>
      <c r="K68" s="142">
        <f t="shared" ref="K68:K72" si="14">(J68-D68)</f>
        <v>-16284.414827240631</v>
      </c>
      <c r="L68" s="240">
        <f t="shared" ref="L68:L72" si="15">(K68/D68)</f>
        <v>-3.2835221809017824E-3</v>
      </c>
      <c r="M68" s="240">
        <f>('Anual_2000-2017 (ref2010)'!J40-1)</f>
        <v>3.0048226702888536E-2</v>
      </c>
      <c r="N68" s="240">
        <f>('Anual_2000-2017 (ref2010)'!T40-1)</f>
        <v>2.6666040503111388E-2</v>
      </c>
      <c r="O68" s="240">
        <f t="shared" ref="O68:O72" si="16">(N68-M68)</f>
        <v>-3.3821861997771485E-3</v>
      </c>
      <c r="P68" s="241">
        <f>('Anual_2000-2017 (ref2010)'!B40/'Anual_2000-2017 (ref2010)'!C40)</f>
        <v>0.97608270318654777</v>
      </c>
      <c r="Q68" s="242">
        <f t="shared" ref="Q68:R69" si="17">Q67*(M68+1)</f>
        <v>2548.7848919013663</v>
      </c>
      <c r="R68" s="242">
        <f t="shared" si="17"/>
        <v>2481.4974842823744</v>
      </c>
      <c r="S68" s="174">
        <f t="shared" si="11"/>
        <v>97.360020147922484</v>
      </c>
      <c r="T68" s="240">
        <f t="shared" ref="T68:T73" si="18">(S68/S67)-1</f>
        <v>-3.2835221809015547E-3</v>
      </c>
    </row>
    <row r="69" spans="1:20" s="112" customFormat="1">
      <c r="B69" s="238">
        <v>2014</v>
      </c>
      <c r="C69" s="239">
        <f>('Anual_2000-2017 (ref2010)'!F41)</f>
        <v>1.0784670974349482</v>
      </c>
      <c r="D69" s="140">
        <f>'Anual_2000-2017 (ref2010)'!K18</f>
        <v>5358488</v>
      </c>
      <c r="E69" s="142">
        <f>('Anual_2000-2017 (ref2010)'!N41)</f>
        <v>616224</v>
      </c>
      <c r="F69" s="142">
        <f>('Anual_2000-2017 (ref2010)'!O41)</f>
        <v>731747</v>
      </c>
      <c r="G69" s="142">
        <f t="shared" si="12"/>
        <v>5474011</v>
      </c>
      <c r="H69" s="142">
        <f>('Anual_2000-2017 (ref2010)'!H18/'Anual_2000-2017 (ref2010)'!D41)</f>
        <v>587167.38296469382</v>
      </c>
      <c r="I69" s="142">
        <f>-('Anual_2000-2017 (ref2010)'!I18/'Anual_2000-2017 (ref2010)'!D41)</f>
        <v>729082.19866146636</v>
      </c>
      <c r="J69" s="142">
        <f t="shared" si="13"/>
        <v>5332096.1843032278</v>
      </c>
      <c r="K69" s="142">
        <f t="shared" si="14"/>
        <v>-26391.815696772188</v>
      </c>
      <c r="L69" s="240">
        <f t="shared" si="15"/>
        <v>-4.9252355695808573E-3</v>
      </c>
      <c r="M69" s="240">
        <f>('Anual_2000-2017 (ref2010)'!J41-1)</f>
        <v>5.0395574027326528E-3</v>
      </c>
      <c r="N69" s="240">
        <f>('Anual_2000-2017 (ref2010)'!T41-1)</f>
        <v>8.9500825776855919E-5</v>
      </c>
      <c r="O69" s="240">
        <f t="shared" si="16"/>
        <v>-4.9500565769557969E-3</v>
      </c>
      <c r="P69" s="241">
        <f>('Anual_2000-2017 (ref2010)'!B41/'Anual_2000-2017 (ref2010)'!C41)</f>
        <v>0.95632997822700339</v>
      </c>
      <c r="Q69" s="242">
        <f t="shared" si="17"/>
        <v>2561.629639671321</v>
      </c>
      <c r="R69" s="242">
        <f t="shared" si="17"/>
        <v>2481.7195803563809</v>
      </c>
      <c r="S69" s="174">
        <f t="shared" si="11"/>
        <v>96.880499113634826</v>
      </c>
      <c r="T69" s="240">
        <f t="shared" si="18"/>
        <v>-4.9252355695809102E-3</v>
      </c>
    </row>
    <row r="70" spans="1:20" s="112" customFormat="1">
      <c r="B70" s="238">
        <v>2015</v>
      </c>
      <c r="C70" s="239">
        <f>('Anual_2000-2017 (ref2010)'!F42)</f>
        <v>1.0756617501293944</v>
      </c>
      <c r="D70" s="140">
        <f>'Anual_2000-2017 (ref2010)'!K19</f>
        <v>5574045</v>
      </c>
      <c r="E70" s="142">
        <f>('Anual_2000-2017 (ref2010)'!N42)</f>
        <v>679773</v>
      </c>
      <c r="F70" s="142">
        <f>('Anual_2000-2017 (ref2010)'!O42)</f>
        <v>678051</v>
      </c>
      <c r="G70" s="142">
        <f t="shared" si="12"/>
        <v>5572323</v>
      </c>
      <c r="H70" s="142">
        <f>('Anual_2000-2017 (ref2010)'!H19/'Anual_2000-2017 (ref2010)'!D42)</f>
        <v>710644.87046501588</v>
      </c>
      <c r="I70" s="142">
        <f>-('Anual_2000-2017 (ref2010)'!I19/'Anual_2000-2017 (ref2010)'!D42)</f>
        <v>774174.64831383969</v>
      </c>
      <c r="J70" s="142">
        <f t="shared" si="13"/>
        <v>5508793.2221511761</v>
      </c>
      <c r="K70" s="142">
        <f t="shared" si="14"/>
        <v>-65251.777848823927</v>
      </c>
      <c r="L70" s="240">
        <f t="shared" si="15"/>
        <v>-1.1706360075819971E-2</v>
      </c>
      <c r="M70" s="240">
        <f>('Anual_2000-2017 (ref2010)'!J42-1)</f>
        <v>-3.5457633934728339E-2</v>
      </c>
      <c r="N70" s="240">
        <f>('Anual_2000-2017 (ref2010)'!T42-1)</f>
        <v>-4.6748914180271717E-2</v>
      </c>
      <c r="O70" s="240">
        <f t="shared" si="16"/>
        <v>-1.1291280245543378E-2</v>
      </c>
      <c r="P70" s="241">
        <f>('Anual_2000-2017 (ref2010)'!B42/'Anual_2000-2017 (ref2010)'!C42)</f>
        <v>0.91561337926834319</v>
      </c>
      <c r="Q70" s="242">
        <f t="shared" ref="Q70" si="19">Q69*(M70+1)</f>
        <v>2470.8003136315051</v>
      </c>
      <c r="R70" s="242">
        <f t="shared" ref="R70" si="20">R69*(N70+1)</f>
        <v>2365.7018846748006</v>
      </c>
      <c r="S70" s="174">
        <f t="shared" si="11"/>
        <v>95.746381106685462</v>
      </c>
      <c r="T70" s="240">
        <f t="shared" si="18"/>
        <v>-1.1706360075819933E-2</v>
      </c>
    </row>
    <row r="71" spans="1:20" ht="15.75" thickBot="1">
      <c r="B71" s="136">
        <v>2016</v>
      </c>
      <c r="C71" s="239">
        <f>('Anual_2000-2017 (ref2010)'!F43)</f>
        <v>1.08103604357025</v>
      </c>
      <c r="D71" s="140">
        <f>'Anual_2000-2017 (ref2010)'!K20</f>
        <v>5799370</v>
      </c>
      <c r="E71" s="142">
        <f>('Anual_2000-2017 (ref2010)'!N43)</f>
        <v>780144</v>
      </c>
      <c r="F71" s="142">
        <f>('Anual_2000-2017 (ref2010)'!O43)</f>
        <v>755463</v>
      </c>
      <c r="G71" s="142">
        <f t="shared" si="12"/>
        <v>5774689</v>
      </c>
      <c r="H71" s="142">
        <f>('Anual_2000-2017 (ref2010)'!H20/'Anual_2000-2017 (ref2010)'!D43)</f>
        <v>722800.80485824519</v>
      </c>
      <c r="I71" s="142">
        <f>-('Anual_2000-2017 (ref2010)'!I20/'Anual_2000-2017 (ref2010)'!D43)</f>
        <v>699628.14270552958</v>
      </c>
      <c r="J71" s="142">
        <f t="shared" si="13"/>
        <v>5797861.662152715</v>
      </c>
      <c r="K71" s="142">
        <f t="shared" si="14"/>
        <v>-1508.3378472849727</v>
      </c>
      <c r="L71" s="240">
        <f t="shared" si="15"/>
        <v>-2.6008650030692515E-4</v>
      </c>
      <c r="M71" s="240">
        <f>('Anual_2000-2017 (ref2010)'!J43-1)</f>
        <v>-3.2759169063210525E-2</v>
      </c>
      <c r="N71" s="240">
        <f>('Anual_2000-2017 (ref2010)'!T43-1)</f>
        <v>-3.3010735345882725E-2</v>
      </c>
      <c r="O71" s="240">
        <f t="shared" si="16"/>
        <v>-2.5156628267219983E-4</v>
      </c>
      <c r="P71" s="241">
        <f>('Anual_2000-2017 (ref2010)'!B43/'Anual_2000-2017 (ref2010)'!C43)</f>
        <v>1.0004370868484982</v>
      </c>
      <c r="Q71" s="242">
        <f t="shared" ref="Q71" si="21">Q70*(M71+1)</f>
        <v>2389.8589484358172</v>
      </c>
      <c r="R71" s="242">
        <f t="shared" ref="R71" si="22">R70*(N71+1)</f>
        <v>2287.6083258525446</v>
      </c>
      <c r="S71" s="174">
        <f t="shared" ref="S71" si="23">(R71/Q71)*100</f>
        <v>95.721478765506376</v>
      </c>
      <c r="T71" s="240">
        <f t="shared" si="18"/>
        <v>-2.6008650030684421E-4</v>
      </c>
    </row>
    <row r="72" spans="1:20">
      <c r="A72" s="156" t="s">
        <v>80</v>
      </c>
      <c r="B72" s="118">
        <v>2017</v>
      </c>
      <c r="C72" s="173">
        <f>('Trimestral_1996-2018 (ref2010)'!L53)</f>
        <v>1.036713845128892</v>
      </c>
      <c r="D72" s="140">
        <f>'Trimestral_1996-2018 (ref2010)'!P53</f>
        <v>6352262.9999999991</v>
      </c>
      <c r="E72" s="140">
        <f>('Trimestral_1996-2018 (ref2010)'!U53)</f>
        <v>819943.00000000233</v>
      </c>
      <c r="F72" s="140">
        <f>('Trimestral_1996-2018 (ref2010)'!V53)</f>
        <v>807335.00000000419</v>
      </c>
      <c r="G72" s="140">
        <f t="shared" si="12"/>
        <v>6339655</v>
      </c>
      <c r="H72" s="140">
        <f>('Trimestral_1996-2018 (ref2010)'!F25/'Trimestral_1996-2018 (ref2010)'!J53)</f>
        <v>798121.94906483137</v>
      </c>
      <c r="I72" s="140">
        <f>('Trimestral_1996-2018 (ref2010)'!G25/'Trimestral_1996-2018 (ref2010)'!J53)</f>
        <v>752334.44657837495</v>
      </c>
      <c r="J72" s="142">
        <f t="shared" si="13"/>
        <v>6385442.5024864562</v>
      </c>
      <c r="K72" s="142">
        <f t="shared" si="14"/>
        <v>33179.502486457117</v>
      </c>
      <c r="L72" s="146">
        <f t="shared" si="15"/>
        <v>5.2232570481507336E-3</v>
      </c>
      <c r="M72" s="146">
        <f>('Trimestral_1996-2018 (ref2010)'!P25-1)</f>
        <v>1.3228690539081489E-2</v>
      </c>
      <c r="N72" s="146">
        <f>('Trimestral_1996-2018 (ref2010)'!AA53-1)</f>
        <v>1.8521044438328582E-2</v>
      </c>
      <c r="O72" s="146">
        <f t="shared" si="16"/>
        <v>5.2923538992470931E-3</v>
      </c>
      <c r="P72" s="46">
        <f>('Trimestral_1996-2018 (ref2010)'!B53/'Trimestral_1996-2018 (ref2010)'!C53)</f>
        <v>1.0445480569530299</v>
      </c>
      <c r="Q72" s="138">
        <f t="shared" ref="Q72" si="24">Q71*(M72+1)</f>
        <v>2421.4736528967292</v>
      </c>
      <c r="R72" s="138">
        <f t="shared" ref="R72" si="25">R71*(N72+1)</f>
        <v>2329.97722131315</v>
      </c>
      <c r="S72" s="149">
        <f t="shared" si="11"/>
        <v>96.221456654127749</v>
      </c>
      <c r="T72" s="146">
        <f t="shared" si="18"/>
        <v>5.2232570481509644E-3</v>
      </c>
    </row>
    <row r="73" spans="1:20">
      <c r="B73" s="118">
        <v>2018</v>
      </c>
      <c r="C73" s="173">
        <f>('Trimestral_1996-2018 (ref2010)'!L54)</f>
        <v>1.0449353433164164</v>
      </c>
      <c r="D73" s="140">
        <f>'Trimestral_1996-2018 (ref2010)'!P54</f>
        <v>6702941.9999999758</v>
      </c>
      <c r="E73" s="140">
        <f>('Trimestral_1996-2018 (ref2010)'!U54)</f>
        <v>857849.00000000221</v>
      </c>
      <c r="F73" s="140">
        <f>('Trimestral_1996-2018 (ref2010)'!V54)</f>
        <v>837309.00000000116</v>
      </c>
      <c r="G73" s="140">
        <f t="shared" ref="G73" si="26">(D73-E73+F73)</f>
        <v>6682401.9999999749</v>
      </c>
      <c r="H73" s="140">
        <f>('Trimestral_1996-2018 (ref2010)'!F26/'Trimestral_1996-2018 (ref2010)'!J54)</f>
        <v>983652.44677576481</v>
      </c>
      <c r="I73" s="140">
        <f>('Trimestral_1996-2018 (ref2010)'!G26/'Trimestral_1996-2018 (ref2010)'!J54)</f>
        <v>957184.52523102064</v>
      </c>
      <c r="J73" s="142">
        <f t="shared" ref="J73" si="27">(D73-E73+F73+H73-I73)</f>
        <v>6708869.9215447195</v>
      </c>
      <c r="K73" s="142">
        <f t="shared" ref="K73" si="28">(J73-D73)</f>
        <v>5927.9215447437018</v>
      </c>
      <c r="L73" s="146">
        <f t="shared" ref="L73" si="29">(K73/D73)</f>
        <v>8.8437607616830385E-4</v>
      </c>
      <c r="M73" s="146">
        <f>('Trimestral_1996-2018 (ref2010)'!P26-1)</f>
        <v>1.7836667613697621E-2</v>
      </c>
      <c r="N73" s="146">
        <f>('Trimestral_1996-2018 (ref2010)'!AA54-1)</f>
        <v>1.8736818011982015E-2</v>
      </c>
      <c r="O73" s="146">
        <f t="shared" ref="O73" si="30">(N73-M73)</f>
        <v>9.0015039828439392E-4</v>
      </c>
      <c r="P73" s="46">
        <f>('Trimestral_1996-2018 (ref2010)'!B54/'Trimestral_1996-2018 (ref2010)'!C54)</f>
        <v>1.0030461557615236</v>
      </c>
      <c r="Q73" s="138">
        <f t="shared" ref="Q73" si="31">Q72*(M73+1)</f>
        <v>2464.6646735787745</v>
      </c>
      <c r="R73" s="138">
        <f t="shared" ref="R73" si="32">R72*(N73+1)</f>
        <v>2373.6335804809582</v>
      </c>
      <c r="S73" s="149">
        <f t="shared" ref="S73" si="33">(R73/Q73)*100</f>
        <v>96.306552608406719</v>
      </c>
      <c r="T73" s="146">
        <f t="shared" si="18"/>
        <v>8.8437607616831393E-4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17</vt:i4>
      </vt:variant>
    </vt:vector>
  </HeadingPairs>
  <TitlesOfParts>
    <vt:vector size="32" baseType="lpstr">
      <vt:lpstr>Legenda</vt:lpstr>
      <vt:lpstr>Anual_1947-1989 (ref1987)</vt:lpstr>
      <vt:lpstr>Anual_1900-2000 (ref1985e2000)</vt:lpstr>
      <vt:lpstr>Trimestral_1996-2018 (ref2010)</vt:lpstr>
      <vt:lpstr>Anual_2000-2017 (ref2010)</vt:lpstr>
      <vt:lpstr>SNA 2008</vt:lpstr>
      <vt:lpstr>Kohli (2008) t</vt:lpstr>
      <vt:lpstr>Reinsdorf (2009) </vt:lpstr>
      <vt:lpstr>SNA 2008 IPC-RJ Média</vt:lpstr>
      <vt:lpstr>Kohli (2008) t IPC-RJ Média</vt:lpstr>
      <vt:lpstr>Reinsdorf (2009) IPC-RJ Média</vt:lpstr>
      <vt:lpstr>Cálculo Pa média harmônica</vt:lpstr>
      <vt:lpstr>SNA 2008 - Pa calculado até 90</vt:lpstr>
      <vt:lpstr>Kohli (2008) t - Pa calc até 90</vt:lpstr>
      <vt:lpstr>Reinsdorf (2009) - Pa calc 90</vt:lpstr>
      <vt:lpstr>Gráfico11</vt:lpstr>
      <vt:lpstr>Gráfico12</vt:lpstr>
      <vt:lpstr>Gráf PIBR RIBR Pa calc</vt:lpstr>
      <vt:lpstr>Gráf PIBR RIBR Pa calc (2)</vt:lpstr>
      <vt:lpstr>Gráf PIBR RIBR 1948</vt:lpstr>
      <vt:lpstr>Gráf PIBR RIBR 1969</vt:lpstr>
      <vt:lpstr>Gráf PIBR RIBR 1991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Felipe Simplício</cp:lastModifiedBy>
  <cp:lastPrinted>2016-09-01T15:38:38Z</cp:lastPrinted>
  <dcterms:created xsi:type="dcterms:W3CDTF">2016-08-29T20:10:26Z</dcterms:created>
  <dcterms:modified xsi:type="dcterms:W3CDTF">2021-02-08T19:30:04Z</dcterms:modified>
</cp:coreProperties>
</file>