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525" windowWidth="25440" windowHeight="15930" tabRatio="500" activeTab="2"/>
  </bookViews>
  <sheets>
    <sheet name="CT CRM DEV" sheetId="4" r:id="rId1"/>
    <sheet name="AT CRM DEV" sheetId="5" r:id="rId2"/>
    <sheet name="DBS" sheetId="1" r:id="rId3"/>
    <sheet name="Sheet1" sheetId="6" r:id="rId4"/>
  </sheets>
  <definedNames>
    <definedName name="_xlnm._FilterDatabase" localSheetId="2" hidden="1">DBS!$B$7:$BJ$97</definedName>
  </definedNames>
  <calcPr calcId="145621"/>
</workbook>
</file>

<file path=xl/calcChain.xml><?xml version="1.0" encoding="utf-8"?>
<calcChain xmlns="http://schemas.openxmlformats.org/spreadsheetml/2006/main">
  <c r="BA88" i="1" l="1"/>
  <c r="AL88" i="1"/>
  <c r="BB88" i="1"/>
  <c r="BD88" i="1"/>
  <c r="BC88" i="1"/>
  <c r="BE88" i="1"/>
  <c r="BG88" i="1"/>
  <c r="BI88" i="1"/>
  <c r="BF88" i="1"/>
  <c r="BH88" i="1"/>
  <c r="BJ88" i="1"/>
  <c r="BN32" i="1"/>
  <c r="BO32" i="1"/>
  <c r="AJ8" i="1"/>
  <c r="AI8" i="1"/>
  <c r="AL9" i="1"/>
  <c r="AL12" i="1"/>
  <c r="AL13" i="1"/>
  <c r="BB13" i="1"/>
  <c r="AL14" i="1"/>
  <c r="BB14" i="1"/>
  <c r="AL15" i="1"/>
  <c r="BB15" i="1"/>
  <c r="AL16" i="1"/>
  <c r="BB16" i="1"/>
  <c r="AL17" i="1"/>
  <c r="BB17" i="1"/>
  <c r="AL18" i="1"/>
  <c r="BB18" i="1"/>
  <c r="AL19" i="1"/>
  <c r="AL20" i="1"/>
  <c r="BB20" i="1"/>
  <c r="AL21" i="1"/>
  <c r="BB21" i="1"/>
  <c r="AL22" i="1"/>
  <c r="BB22" i="1"/>
  <c r="AL23" i="1"/>
  <c r="AL24" i="1"/>
  <c r="BB24" i="1"/>
  <c r="AL25" i="1"/>
  <c r="BB25" i="1"/>
  <c r="BD25" i="1" s="1"/>
  <c r="BQ25" i="1" s="1"/>
  <c r="AL26" i="1"/>
  <c r="BB26" i="1"/>
  <c r="AL27" i="1"/>
  <c r="BB27" i="1"/>
  <c r="AL28" i="1"/>
  <c r="BB28" i="1"/>
  <c r="AL29" i="1"/>
  <c r="BB29" i="1"/>
  <c r="AL30" i="1"/>
  <c r="BB30" i="1"/>
  <c r="AL31" i="1"/>
  <c r="BB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9" i="1"/>
  <c r="AL90" i="1"/>
  <c r="AL91" i="1"/>
  <c r="AL92" i="1"/>
  <c r="AL93" i="1"/>
  <c r="AL94" i="1"/>
  <c r="AL95" i="1"/>
  <c r="AL96" i="1"/>
  <c r="AL97" i="1"/>
  <c r="BB19" i="1"/>
  <c r="BA18" i="1"/>
  <c r="BB12" i="1"/>
  <c r="BC12" i="1"/>
  <c r="BB23" i="1"/>
  <c r="BB32" i="1"/>
  <c r="BA9" i="1"/>
  <c r="BA10" i="1"/>
  <c r="BA11" i="1"/>
  <c r="BA12" i="1"/>
  <c r="BA13" i="1"/>
  <c r="BA14" i="1"/>
  <c r="BA15" i="1"/>
  <c r="BA16" i="1"/>
  <c r="BA17" i="1"/>
  <c r="BA19" i="1"/>
  <c r="BA20" i="1"/>
  <c r="BA21" i="1"/>
  <c r="BA22" i="1"/>
  <c r="BA23" i="1"/>
  <c r="BA24" i="1"/>
  <c r="BA25" i="1"/>
  <c r="BA26" i="1"/>
  <c r="AV8" i="1"/>
  <c r="BD12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I20" i="1"/>
  <c r="AJ20" i="1"/>
  <c r="AK20" i="1"/>
  <c r="AI21" i="1"/>
  <c r="AJ21" i="1"/>
  <c r="AK21" i="1"/>
  <c r="AI22" i="1"/>
  <c r="AJ22" i="1"/>
  <c r="AK22" i="1"/>
  <c r="AI23" i="1"/>
  <c r="AJ23" i="1"/>
  <c r="AK23" i="1"/>
  <c r="AI24" i="1"/>
  <c r="AJ24" i="1"/>
  <c r="AK24" i="1"/>
  <c r="AI25" i="1"/>
  <c r="AJ25" i="1"/>
  <c r="AK25" i="1"/>
  <c r="AI26" i="1"/>
  <c r="AJ26" i="1"/>
  <c r="AK26" i="1"/>
  <c r="AI27" i="1"/>
  <c r="AJ27" i="1"/>
  <c r="AK27" i="1"/>
  <c r="AI28" i="1"/>
  <c r="AJ28" i="1"/>
  <c r="AK28" i="1"/>
  <c r="AI29" i="1"/>
  <c r="AJ29" i="1"/>
  <c r="AK29" i="1"/>
  <c r="AI30" i="1"/>
  <c r="AJ30" i="1"/>
  <c r="AK30" i="1"/>
  <c r="AI31" i="1"/>
  <c r="AJ31" i="1"/>
  <c r="AK31" i="1"/>
  <c r="AI32" i="1"/>
  <c r="AJ32" i="1"/>
  <c r="AK32" i="1"/>
  <c r="AI33" i="1"/>
  <c r="AJ33" i="1"/>
  <c r="AK33" i="1"/>
  <c r="AI34" i="1"/>
  <c r="AJ34" i="1"/>
  <c r="AK34" i="1"/>
  <c r="AI35" i="1"/>
  <c r="AJ35" i="1"/>
  <c r="AK35" i="1"/>
  <c r="AI36" i="1"/>
  <c r="AJ36" i="1"/>
  <c r="AK36" i="1"/>
  <c r="AI37" i="1"/>
  <c r="AJ37" i="1"/>
  <c r="AK37" i="1"/>
  <c r="AI38" i="1"/>
  <c r="AJ38" i="1"/>
  <c r="AK38" i="1"/>
  <c r="AI39" i="1"/>
  <c r="AJ39" i="1"/>
  <c r="AK39" i="1"/>
  <c r="AI40" i="1"/>
  <c r="AJ40" i="1"/>
  <c r="AK40" i="1"/>
  <c r="AI41" i="1"/>
  <c r="AJ41" i="1"/>
  <c r="AK41" i="1"/>
  <c r="AI42" i="1"/>
  <c r="AJ42" i="1"/>
  <c r="AK42" i="1"/>
  <c r="AI43" i="1"/>
  <c r="AJ43" i="1"/>
  <c r="AK43" i="1"/>
  <c r="AI44" i="1"/>
  <c r="AJ44" i="1"/>
  <c r="AK44" i="1"/>
  <c r="AI45" i="1"/>
  <c r="AJ45" i="1"/>
  <c r="AK45" i="1"/>
  <c r="AI46" i="1"/>
  <c r="AJ46" i="1"/>
  <c r="AK46" i="1"/>
  <c r="AI47" i="1"/>
  <c r="AJ47" i="1"/>
  <c r="AK47" i="1"/>
  <c r="AI48" i="1"/>
  <c r="AJ48" i="1"/>
  <c r="AK48" i="1"/>
  <c r="AI49" i="1"/>
  <c r="AJ49" i="1"/>
  <c r="AK49" i="1"/>
  <c r="AI50" i="1"/>
  <c r="AJ50" i="1"/>
  <c r="AK50" i="1"/>
  <c r="AI51" i="1"/>
  <c r="AJ51" i="1"/>
  <c r="AK51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58" i="1"/>
  <c r="AJ58" i="1"/>
  <c r="AK58" i="1"/>
  <c r="AI59" i="1"/>
  <c r="AJ59" i="1"/>
  <c r="AK59" i="1"/>
  <c r="AI60" i="1"/>
  <c r="AJ60" i="1"/>
  <c r="AK60" i="1"/>
  <c r="AI61" i="1"/>
  <c r="AJ61" i="1"/>
  <c r="AK61" i="1"/>
  <c r="AI62" i="1"/>
  <c r="AJ62" i="1"/>
  <c r="AK62" i="1"/>
  <c r="AI63" i="1"/>
  <c r="AJ63" i="1"/>
  <c r="AK63" i="1"/>
  <c r="AI64" i="1"/>
  <c r="AJ64" i="1"/>
  <c r="AK64" i="1"/>
  <c r="AI65" i="1"/>
  <c r="AJ65" i="1"/>
  <c r="AK65" i="1"/>
  <c r="AI66" i="1"/>
  <c r="AJ66" i="1"/>
  <c r="AK66" i="1"/>
  <c r="AI67" i="1"/>
  <c r="AJ67" i="1"/>
  <c r="AK67" i="1"/>
  <c r="AI68" i="1"/>
  <c r="AJ68" i="1"/>
  <c r="AK68" i="1"/>
  <c r="AI69" i="1"/>
  <c r="AJ69" i="1"/>
  <c r="AK69" i="1"/>
  <c r="AI70" i="1"/>
  <c r="AJ70" i="1"/>
  <c r="AK70" i="1"/>
  <c r="AI71" i="1"/>
  <c r="AJ71" i="1"/>
  <c r="AK71" i="1"/>
  <c r="AI72" i="1"/>
  <c r="AJ72" i="1"/>
  <c r="AK72" i="1"/>
  <c r="AI73" i="1"/>
  <c r="AJ73" i="1"/>
  <c r="AK73" i="1"/>
  <c r="AI74" i="1"/>
  <c r="AJ74" i="1"/>
  <c r="AK74" i="1"/>
  <c r="AI75" i="1"/>
  <c r="AJ75" i="1"/>
  <c r="AK75" i="1"/>
  <c r="AI76" i="1"/>
  <c r="AJ76" i="1"/>
  <c r="AK76" i="1"/>
  <c r="AI77" i="1"/>
  <c r="AJ77" i="1"/>
  <c r="AK77" i="1"/>
  <c r="AI78" i="1"/>
  <c r="AJ78" i="1"/>
  <c r="AK78" i="1"/>
  <c r="AI79" i="1"/>
  <c r="AJ79" i="1"/>
  <c r="AK79" i="1"/>
  <c r="AI80" i="1"/>
  <c r="AJ80" i="1"/>
  <c r="AK80" i="1"/>
  <c r="AI81" i="1"/>
  <c r="AJ81" i="1"/>
  <c r="AK81" i="1"/>
  <c r="AI82" i="1"/>
  <c r="AJ82" i="1"/>
  <c r="AK82" i="1"/>
  <c r="AI83" i="1"/>
  <c r="AJ83" i="1"/>
  <c r="AK83" i="1"/>
  <c r="AI84" i="1"/>
  <c r="AJ84" i="1"/>
  <c r="AK84" i="1"/>
  <c r="AI85" i="1"/>
  <c r="AJ85" i="1"/>
  <c r="AK85" i="1"/>
  <c r="AI86" i="1"/>
  <c r="AJ86" i="1"/>
  <c r="AK86" i="1"/>
  <c r="AI87" i="1"/>
  <c r="AJ87" i="1"/>
  <c r="AK87" i="1"/>
  <c r="AI88" i="1"/>
  <c r="AJ88" i="1"/>
  <c r="AK88" i="1"/>
  <c r="AI89" i="1"/>
  <c r="AJ89" i="1"/>
  <c r="AK89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I95" i="1"/>
  <c r="AJ95" i="1"/>
  <c r="AK95" i="1"/>
  <c r="AI96" i="1"/>
  <c r="AJ96" i="1"/>
  <c r="AK96" i="1"/>
  <c r="AI97" i="1"/>
  <c r="AJ97" i="1"/>
  <c r="AK97" i="1"/>
  <c r="AK8" i="1"/>
  <c r="AZ8" i="1"/>
  <c r="AT9" i="1"/>
  <c r="AT10" i="1"/>
  <c r="BK10" i="1"/>
  <c r="AT11" i="1"/>
  <c r="BF11" i="1"/>
  <c r="AT12" i="1"/>
  <c r="AT13" i="1"/>
  <c r="BL13" i="1"/>
  <c r="AT25" i="1"/>
  <c r="AT37" i="1"/>
  <c r="BK37" i="1"/>
  <c r="AT8" i="1"/>
  <c r="BF8" i="1"/>
  <c r="BF9" i="1"/>
  <c r="AT14" i="1"/>
  <c r="AT16" i="1"/>
  <c r="AT17" i="1"/>
  <c r="AT18" i="1"/>
  <c r="AT19" i="1"/>
  <c r="BE19" i="1"/>
  <c r="AT20" i="1"/>
  <c r="BL20" i="1"/>
  <c r="AT21" i="1"/>
  <c r="BE21" i="1"/>
  <c r="AT22" i="1"/>
  <c r="AT23" i="1"/>
  <c r="BE23" i="1"/>
  <c r="AT24" i="1"/>
  <c r="BL24" i="1"/>
  <c r="AT26" i="1"/>
  <c r="AT27" i="1"/>
  <c r="AT28" i="1"/>
  <c r="BE28" i="1"/>
  <c r="AT29" i="1"/>
  <c r="AT30" i="1"/>
  <c r="AT31" i="1"/>
  <c r="AT32" i="1"/>
  <c r="BL32" i="1"/>
  <c r="AT33" i="1"/>
  <c r="AT34" i="1"/>
  <c r="AT35" i="1"/>
  <c r="AT36" i="1"/>
  <c r="BK36" i="1"/>
  <c r="AT38" i="1"/>
  <c r="BL38" i="1"/>
  <c r="AT39" i="1"/>
  <c r="BE39" i="1"/>
  <c r="AT40" i="1"/>
  <c r="AT41" i="1"/>
  <c r="AT42" i="1"/>
  <c r="BL42" i="1"/>
  <c r="AT43" i="1"/>
  <c r="BD13" i="1"/>
  <c r="AT15" i="1"/>
  <c r="BL16" i="1"/>
  <c r="BD20" i="1"/>
  <c r="BC20" i="1"/>
  <c r="BD21" i="1"/>
  <c r="BA39" i="1"/>
  <c r="BB39" i="1"/>
  <c r="BC39" i="1"/>
  <c r="BA40" i="1"/>
  <c r="BB40" i="1"/>
  <c r="BC40" i="1"/>
  <c r="AT44" i="1"/>
  <c r="AT45" i="1"/>
  <c r="BE45" i="1"/>
  <c r="AT46" i="1"/>
  <c r="AT47" i="1"/>
  <c r="AT48" i="1"/>
  <c r="BK48" i="1"/>
  <c r="AT49" i="1"/>
  <c r="BE49" i="1"/>
  <c r="AT50" i="1"/>
  <c r="AT51" i="1"/>
  <c r="AT52" i="1"/>
  <c r="BE52" i="1"/>
  <c r="AT53" i="1"/>
  <c r="BF53" i="1"/>
  <c r="AT54" i="1"/>
  <c r="BK54" i="1"/>
  <c r="AT55" i="1"/>
  <c r="BL55" i="1"/>
  <c r="AT56" i="1"/>
  <c r="BF56" i="1"/>
  <c r="AT57" i="1"/>
  <c r="BE57" i="1"/>
  <c r="AT58" i="1"/>
  <c r="BF58" i="1"/>
  <c r="AT59" i="1"/>
  <c r="BE59" i="1"/>
  <c r="AT60" i="1"/>
  <c r="BF60" i="1"/>
  <c r="AT61" i="1"/>
  <c r="BE61" i="1"/>
  <c r="AT62" i="1"/>
  <c r="BF62" i="1"/>
  <c r="AT63" i="1"/>
  <c r="AT64" i="1"/>
  <c r="BF64" i="1"/>
  <c r="AT65" i="1"/>
  <c r="BE65" i="1"/>
  <c r="AT66" i="1"/>
  <c r="AT67" i="1"/>
  <c r="BE67" i="1"/>
  <c r="BA37" i="1"/>
  <c r="BB37" i="1"/>
  <c r="BC37" i="1"/>
  <c r="BA56" i="1"/>
  <c r="BB56" i="1"/>
  <c r="BA57" i="1"/>
  <c r="BB57" i="1"/>
  <c r="BC57" i="1"/>
  <c r="AT68" i="1"/>
  <c r="BF68" i="1"/>
  <c r="AT69" i="1"/>
  <c r="AT70" i="1"/>
  <c r="AT71" i="1"/>
  <c r="AT72" i="1"/>
  <c r="BL72" i="1"/>
  <c r="AT73" i="1"/>
  <c r="AT74" i="1"/>
  <c r="AT75" i="1"/>
  <c r="BE75" i="1"/>
  <c r="AT76" i="1"/>
  <c r="BL76" i="1"/>
  <c r="AT77" i="1"/>
  <c r="AT78" i="1"/>
  <c r="BL78" i="1"/>
  <c r="AT79" i="1"/>
  <c r="BK79" i="1"/>
  <c r="AT80" i="1"/>
  <c r="BL80" i="1"/>
  <c r="AT81" i="1"/>
  <c r="AT82" i="1"/>
  <c r="AT83" i="1"/>
  <c r="BF83" i="1"/>
  <c r="AT84" i="1"/>
  <c r="AT85" i="1"/>
  <c r="BF85" i="1"/>
  <c r="AT86" i="1"/>
  <c r="BE86" i="1"/>
  <c r="AT87" i="1"/>
  <c r="BE87" i="1"/>
  <c r="BL58" i="1"/>
  <c r="AT88" i="1"/>
  <c r="BL88" i="1"/>
  <c r="AT89" i="1"/>
  <c r="BL89" i="1"/>
  <c r="AT90" i="1"/>
  <c r="BL90" i="1"/>
  <c r="AT91" i="1"/>
  <c r="BL91" i="1"/>
  <c r="AT92" i="1"/>
  <c r="BL92" i="1"/>
  <c r="AT93" i="1"/>
  <c r="BE93" i="1"/>
  <c r="AT94" i="1"/>
  <c r="BL94" i="1"/>
  <c r="AT95" i="1"/>
  <c r="BL95" i="1"/>
  <c r="AT96" i="1"/>
  <c r="AT97" i="1"/>
  <c r="BL97" i="1"/>
  <c r="BF91" i="1"/>
  <c r="BF95" i="1"/>
  <c r="BF97" i="1"/>
  <c r="BE41" i="1"/>
  <c r="BC13" i="1"/>
  <c r="BK19" i="1"/>
  <c r="BC21" i="1"/>
  <c r="BK23" i="1"/>
  <c r="BE55" i="1"/>
  <c r="BK58" i="1"/>
  <c r="BK92" i="1"/>
  <c r="BB9" i="1"/>
  <c r="BD9" i="1"/>
  <c r="AL10" i="1"/>
  <c r="BB10" i="1"/>
  <c r="AL11" i="1"/>
  <c r="BB11" i="1"/>
  <c r="BC11" i="1"/>
  <c r="BD14" i="1"/>
  <c r="BD15" i="1"/>
  <c r="BD16" i="1"/>
  <c r="BD18" i="1"/>
  <c r="BD19" i="1"/>
  <c r="BD22" i="1"/>
  <c r="BD23" i="1"/>
  <c r="BD26" i="1"/>
  <c r="BA27" i="1"/>
  <c r="BD27" i="1"/>
  <c r="BA28" i="1"/>
  <c r="BD28" i="1"/>
  <c r="BA29" i="1"/>
  <c r="BA30" i="1"/>
  <c r="BD30" i="1"/>
  <c r="BA31" i="1"/>
  <c r="BD31" i="1"/>
  <c r="BA32" i="1"/>
  <c r="BD32" i="1"/>
  <c r="BA33" i="1"/>
  <c r="BB33" i="1"/>
  <c r="BC33" i="1"/>
  <c r="BA34" i="1"/>
  <c r="BB34" i="1"/>
  <c r="BC34" i="1"/>
  <c r="BA35" i="1"/>
  <c r="BB35" i="1"/>
  <c r="BC35" i="1"/>
  <c r="BA36" i="1"/>
  <c r="BB36" i="1"/>
  <c r="BC36" i="1"/>
  <c r="BA38" i="1"/>
  <c r="BB38" i="1"/>
  <c r="BC38" i="1"/>
  <c r="BA41" i="1"/>
  <c r="BB41" i="1"/>
  <c r="BC41" i="1"/>
  <c r="BA42" i="1"/>
  <c r="BB42" i="1"/>
  <c r="BC42" i="1"/>
  <c r="BA43" i="1"/>
  <c r="BB43" i="1"/>
  <c r="BA44" i="1"/>
  <c r="BB44" i="1"/>
  <c r="BC44" i="1"/>
  <c r="BA45" i="1"/>
  <c r="BB45" i="1"/>
  <c r="BC45" i="1"/>
  <c r="BA46" i="1"/>
  <c r="BB46" i="1"/>
  <c r="BC46" i="1"/>
  <c r="BA47" i="1"/>
  <c r="BB47" i="1"/>
  <c r="BC47" i="1"/>
  <c r="BA48" i="1"/>
  <c r="BB48" i="1"/>
  <c r="BC48" i="1"/>
  <c r="BA49" i="1"/>
  <c r="BB49" i="1"/>
  <c r="BC49" i="1"/>
  <c r="BA50" i="1"/>
  <c r="BB50" i="1"/>
  <c r="BC50" i="1"/>
  <c r="BA51" i="1"/>
  <c r="BB51" i="1"/>
  <c r="BC51" i="1"/>
  <c r="BA52" i="1"/>
  <c r="BB52" i="1"/>
  <c r="BC52" i="1"/>
  <c r="BA53" i="1"/>
  <c r="BB53" i="1"/>
  <c r="BC53" i="1"/>
  <c r="BA54" i="1"/>
  <c r="BB54" i="1"/>
  <c r="BC54" i="1"/>
  <c r="BA55" i="1"/>
  <c r="BB55" i="1"/>
  <c r="BA58" i="1"/>
  <c r="BB58" i="1"/>
  <c r="BC58" i="1"/>
  <c r="BA59" i="1"/>
  <c r="BB59" i="1"/>
  <c r="BC59" i="1"/>
  <c r="BA60" i="1"/>
  <c r="BB60" i="1"/>
  <c r="BC60" i="1"/>
  <c r="BA61" i="1"/>
  <c r="BB61" i="1"/>
  <c r="BA62" i="1"/>
  <c r="BB62" i="1"/>
  <c r="BC62" i="1"/>
  <c r="BA63" i="1"/>
  <c r="BB63" i="1"/>
  <c r="BC63" i="1"/>
  <c r="BA64" i="1"/>
  <c r="BB64" i="1"/>
  <c r="BC64" i="1"/>
  <c r="BA65" i="1"/>
  <c r="BB65" i="1"/>
  <c r="BC65" i="1"/>
  <c r="BA66" i="1"/>
  <c r="BB66" i="1"/>
  <c r="BC66" i="1"/>
  <c r="BA67" i="1"/>
  <c r="BB67" i="1"/>
  <c r="BC67" i="1"/>
  <c r="BA68" i="1"/>
  <c r="BB68" i="1"/>
  <c r="BC68" i="1"/>
  <c r="BA69" i="1"/>
  <c r="BB69" i="1"/>
  <c r="BC69" i="1"/>
  <c r="BA70" i="1"/>
  <c r="BB70" i="1"/>
  <c r="BC70" i="1"/>
  <c r="BA71" i="1"/>
  <c r="BB71" i="1"/>
  <c r="BC71" i="1"/>
  <c r="BA72" i="1"/>
  <c r="BB72" i="1"/>
  <c r="BC72" i="1"/>
  <c r="BA73" i="1"/>
  <c r="BB73" i="1"/>
  <c r="BC73" i="1"/>
  <c r="BA74" i="1"/>
  <c r="BB74" i="1"/>
  <c r="BC74" i="1"/>
  <c r="BA75" i="1"/>
  <c r="BB75" i="1"/>
  <c r="BC75" i="1"/>
  <c r="BA76" i="1"/>
  <c r="BB76" i="1"/>
  <c r="BC76" i="1"/>
  <c r="BA77" i="1"/>
  <c r="BB77" i="1"/>
  <c r="BA78" i="1"/>
  <c r="BB78" i="1"/>
  <c r="BC78" i="1"/>
  <c r="BA79" i="1"/>
  <c r="BB79" i="1"/>
  <c r="BC79" i="1"/>
  <c r="BA80" i="1"/>
  <c r="BB80" i="1"/>
  <c r="BC80" i="1"/>
  <c r="BA81" i="1"/>
  <c r="BB81" i="1"/>
  <c r="BC81" i="1"/>
  <c r="BA82" i="1"/>
  <c r="BB82" i="1"/>
  <c r="BC82" i="1"/>
  <c r="BA83" i="1"/>
  <c r="BB83" i="1"/>
  <c r="BA84" i="1"/>
  <c r="BB84" i="1"/>
  <c r="BA85" i="1"/>
  <c r="BB85" i="1"/>
  <c r="BC85" i="1"/>
  <c r="BA86" i="1"/>
  <c r="BB86" i="1"/>
  <c r="BC86" i="1"/>
  <c r="BA87" i="1"/>
  <c r="BB87" i="1"/>
  <c r="BC87" i="1"/>
  <c r="BA89" i="1"/>
  <c r="BB89" i="1"/>
  <c r="BC89" i="1"/>
  <c r="BA90" i="1"/>
  <c r="BB90" i="1"/>
  <c r="BC90" i="1"/>
  <c r="BA91" i="1"/>
  <c r="BB91" i="1"/>
  <c r="BC91" i="1"/>
  <c r="BA92" i="1"/>
  <c r="BB92" i="1"/>
  <c r="BC92" i="1"/>
  <c r="BA93" i="1"/>
  <c r="BB93" i="1"/>
  <c r="BC93" i="1"/>
  <c r="BA94" i="1"/>
  <c r="BB94" i="1"/>
  <c r="BA95" i="1"/>
  <c r="BB95" i="1"/>
  <c r="BA96" i="1"/>
  <c r="BB96" i="1"/>
  <c r="BC96" i="1"/>
  <c r="BA97" i="1"/>
  <c r="BB97" i="1"/>
  <c r="BD97" i="1"/>
  <c r="BA8" i="1"/>
  <c r="AL8" i="1"/>
  <c r="BB8" i="1"/>
  <c r="BC14" i="1"/>
  <c r="BC15" i="1"/>
  <c r="BE15" i="1"/>
  <c r="BC16" i="1"/>
  <c r="BC18" i="1"/>
  <c r="BC19" i="1"/>
  <c r="BC22" i="1"/>
  <c r="BC23" i="1"/>
  <c r="BC24" i="1"/>
  <c r="BC26" i="1"/>
  <c r="BC27" i="1"/>
  <c r="BC28" i="1"/>
  <c r="BC29" i="1"/>
  <c r="BC30" i="1"/>
  <c r="BC31" i="1"/>
  <c r="BC32" i="1"/>
  <c r="BC83" i="1"/>
  <c r="BC97" i="1"/>
  <c r="AZ11" i="1"/>
  <c r="AZ14" i="1"/>
  <c r="AZ18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59" i="1"/>
  <c r="AZ63" i="1"/>
  <c r="AZ67" i="1"/>
  <c r="AZ69" i="1"/>
  <c r="AZ71" i="1"/>
  <c r="AZ75" i="1"/>
  <c r="AZ79" i="1"/>
  <c r="AZ85" i="1"/>
  <c r="AZ89" i="1"/>
  <c r="AZ93" i="1"/>
  <c r="AZ97" i="1"/>
  <c r="AU9" i="1"/>
  <c r="AW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W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8" i="1"/>
  <c r="BE97" i="1"/>
  <c r="AW97" i="1"/>
  <c r="BK97" i="1"/>
  <c r="BE54" i="1"/>
  <c r="BF30" i="1"/>
  <c r="BE30" i="1"/>
  <c r="BL93" i="1"/>
  <c r="BD93" i="1"/>
  <c r="BK89" i="1"/>
  <c r="BF93" i="1"/>
  <c r="BL52" i="1"/>
  <c r="BF54" i="1"/>
  <c r="BK83" i="1"/>
  <c r="BK95" i="1"/>
  <c r="BL53" i="1"/>
  <c r="AW76" i="1"/>
  <c r="AW72" i="1"/>
  <c r="AW16" i="1"/>
  <c r="BE95" i="1"/>
  <c r="BK53" i="1"/>
  <c r="BE32" i="1"/>
  <c r="BF87" i="1"/>
  <c r="AW86" i="1"/>
  <c r="BD95" i="1"/>
  <c r="BK93" i="1"/>
  <c r="BK80" i="1"/>
  <c r="BE79" i="1"/>
  <c r="BK20" i="1"/>
  <c r="BF90" i="1"/>
  <c r="BL64" i="1"/>
  <c r="BL54" i="1"/>
  <c r="BK52" i="1"/>
  <c r="AW75" i="1"/>
  <c r="AW65" i="1"/>
  <c r="AW37" i="1"/>
  <c r="BL87" i="1"/>
  <c r="BF52" i="1"/>
  <c r="AW96" i="1"/>
  <c r="AW95" i="1"/>
  <c r="AW62" i="1"/>
  <c r="AW58" i="1"/>
  <c r="AW46" i="1"/>
  <c r="BC9" i="1"/>
  <c r="BD72" i="1"/>
  <c r="BD68" i="1"/>
  <c r="BE91" i="1"/>
  <c r="BK88" i="1"/>
  <c r="BK13" i="1"/>
  <c r="AW17" i="1"/>
  <c r="AW94" i="1"/>
  <c r="AW45" i="1"/>
  <c r="AW30" i="1"/>
  <c r="AW28" i="1"/>
  <c r="BD8" i="1"/>
  <c r="BD85" i="1"/>
  <c r="BD83" i="1"/>
  <c r="BE89" i="1"/>
  <c r="BK87" i="1"/>
  <c r="BK62" i="1"/>
  <c r="BF94" i="1"/>
  <c r="BF89" i="1"/>
  <c r="BL83" i="1"/>
  <c r="BL62" i="1"/>
  <c r="BD56" i="1"/>
  <c r="BK91" i="1"/>
  <c r="AW81" i="1"/>
  <c r="AW87" i="1"/>
  <c r="AW49" i="1"/>
  <c r="AW43" i="1"/>
  <c r="AW26" i="1"/>
  <c r="AW12" i="1"/>
  <c r="BE94" i="1"/>
  <c r="BE90" i="1"/>
  <c r="BK60" i="1"/>
  <c r="AW92" i="1"/>
  <c r="AW90" i="1"/>
  <c r="AW74" i="1"/>
  <c r="AW56" i="1"/>
  <c r="AW52" i="1"/>
  <c r="AW33" i="1"/>
  <c r="AW29" i="1"/>
  <c r="BE96" i="1"/>
  <c r="BD73" i="1"/>
  <c r="BD69" i="1"/>
  <c r="BD67" i="1"/>
  <c r="BD65" i="1"/>
  <c r="BD63" i="1"/>
  <c r="BD36" i="1"/>
  <c r="BD11" i="1"/>
  <c r="BK94" i="1"/>
  <c r="BK90" i="1"/>
  <c r="BK85" i="1"/>
  <c r="BK68" i="1"/>
  <c r="BK55" i="1"/>
  <c r="BK42" i="1"/>
  <c r="BE53" i="1"/>
  <c r="BF92" i="1"/>
  <c r="BL85" i="1"/>
  <c r="BL60" i="1"/>
  <c r="BL56" i="1"/>
  <c r="BE50" i="1"/>
  <c r="AW88" i="1"/>
  <c r="AW78" i="1"/>
  <c r="AW53" i="1"/>
  <c r="AW20" i="1"/>
  <c r="AW84" i="1"/>
  <c r="AW93" i="1"/>
  <c r="AW89" i="1"/>
  <c r="AW60" i="1"/>
  <c r="AW44" i="1"/>
  <c r="AW42" i="1"/>
  <c r="BE92" i="1"/>
  <c r="BK64" i="1"/>
  <c r="BC56" i="1"/>
  <c r="BK30" i="1"/>
  <c r="BL68" i="1"/>
  <c r="BF55" i="1"/>
  <c r="BK69" i="1"/>
  <c r="BF69" i="1"/>
  <c r="BL69" i="1"/>
  <c r="AW21" i="1"/>
  <c r="BC95" i="1"/>
  <c r="BE84" i="1"/>
  <c r="BL67" i="1"/>
  <c r="BF67" i="1"/>
  <c r="BK67" i="1"/>
  <c r="AW91" i="1"/>
  <c r="BD94" i="1"/>
  <c r="BC94" i="1"/>
  <c r="BD89" i="1"/>
  <c r="BE69" i="1"/>
  <c r="BK86" i="1"/>
  <c r="BF86" i="1"/>
  <c r="BL86" i="1"/>
  <c r="AW41" i="1"/>
  <c r="BF36" i="1"/>
  <c r="BE36" i="1"/>
  <c r="BL36" i="1"/>
  <c r="AW36" i="1"/>
  <c r="BF32" i="1"/>
  <c r="BK32" i="1"/>
  <c r="BF28" i="1"/>
  <c r="BK28" i="1"/>
  <c r="BL28" i="1"/>
  <c r="BD84" i="1"/>
  <c r="BC84" i="1"/>
  <c r="BL84" i="1"/>
  <c r="BF84" i="1"/>
  <c r="BK84" i="1"/>
  <c r="BD10" i="1"/>
  <c r="BC10" i="1"/>
  <c r="BL63" i="1"/>
  <c r="BF63" i="1"/>
  <c r="BK63" i="1"/>
  <c r="BL59" i="1"/>
  <c r="BF59" i="1"/>
  <c r="BK59" i="1"/>
  <c r="AW69" i="1"/>
  <c r="AW59" i="1"/>
  <c r="BD96" i="1"/>
  <c r="BE71" i="1"/>
  <c r="BE63" i="1"/>
  <c r="AW77" i="1"/>
  <c r="AW73" i="1"/>
  <c r="BK65" i="1"/>
  <c r="BF65" i="1"/>
  <c r="BL65" i="1"/>
  <c r="BK61" i="1"/>
  <c r="BF61" i="1"/>
  <c r="BL61" i="1"/>
  <c r="AW61" i="1"/>
  <c r="BK57" i="1"/>
  <c r="AW57" i="1"/>
  <c r="BF57" i="1"/>
  <c r="BL57" i="1"/>
  <c r="BE12" i="1"/>
  <c r="BF12" i="1"/>
  <c r="AW83" i="1"/>
  <c r="AW82" i="1"/>
  <c r="AW80" i="1"/>
  <c r="AW68" i="1"/>
  <c r="AW67" i="1"/>
  <c r="AW50" i="1"/>
  <c r="AW38" i="1"/>
  <c r="AW24" i="1"/>
  <c r="AW14" i="1"/>
  <c r="BD91" i="1"/>
  <c r="BD86" i="1"/>
  <c r="BD81" i="1"/>
  <c r="BD79" i="1"/>
  <c r="BD35" i="1"/>
  <c r="BK75" i="1"/>
  <c r="BK56" i="1"/>
  <c r="BE83" i="1"/>
  <c r="BE68" i="1"/>
  <c r="BE66" i="1"/>
  <c r="BE62" i="1"/>
  <c r="BE58" i="1"/>
  <c r="BE51" i="1"/>
  <c r="BK8" i="1"/>
  <c r="BE47" i="1"/>
  <c r="BF15" i="1"/>
  <c r="AW8" i="1"/>
  <c r="AW85" i="1"/>
  <c r="AW66" i="1"/>
  <c r="AW64" i="1"/>
  <c r="AW54" i="1"/>
  <c r="AW51" i="1"/>
  <c r="AW34" i="1"/>
  <c r="AW32" i="1"/>
  <c r="BD92" i="1"/>
  <c r="BD90" i="1"/>
  <c r="BD87" i="1"/>
  <c r="BD82" i="1"/>
  <c r="BE85" i="1"/>
  <c r="BE64" i="1"/>
  <c r="BE60" i="1"/>
  <c r="BE56" i="1"/>
  <c r="BE8" i="1"/>
  <c r="BL30" i="1"/>
  <c r="AW40" i="1"/>
  <c r="AW13" i="1"/>
  <c r="BC55" i="1"/>
  <c r="BD55" i="1"/>
  <c r="BD51" i="1"/>
  <c r="BD49" i="1"/>
  <c r="BD47" i="1"/>
  <c r="BD45" i="1"/>
  <c r="BD54" i="1"/>
  <c r="BD50" i="1"/>
  <c r="BF50" i="1"/>
  <c r="BD37" i="1"/>
  <c r="AW48" i="1"/>
  <c r="AW11" i="1"/>
  <c r="AZ94" i="1"/>
  <c r="AZ90" i="1"/>
  <c r="AZ86" i="1"/>
  <c r="AZ95" i="1"/>
  <c r="AZ91" i="1"/>
  <c r="AZ87" i="1"/>
  <c r="AZ83" i="1"/>
  <c r="AZ96" i="1"/>
  <c r="AZ92" i="1"/>
  <c r="AZ88" i="1"/>
  <c r="AZ84" i="1"/>
  <c r="AZ81" i="1"/>
  <c r="AZ77" i="1"/>
  <c r="AZ73" i="1"/>
  <c r="AZ65" i="1"/>
  <c r="AZ61" i="1"/>
  <c r="AZ82" i="1"/>
  <c r="AZ78" i="1"/>
  <c r="AZ74" i="1"/>
  <c r="AZ70" i="1"/>
  <c r="AZ66" i="1"/>
  <c r="AZ62" i="1"/>
  <c r="AZ58" i="1"/>
  <c r="AZ54" i="1"/>
  <c r="AZ50" i="1"/>
  <c r="AZ46" i="1"/>
  <c r="AZ80" i="1"/>
  <c r="AZ76" i="1"/>
  <c r="AZ72" i="1"/>
  <c r="AZ68" i="1"/>
  <c r="AZ64" i="1"/>
  <c r="AZ60" i="1"/>
  <c r="AZ51" i="1"/>
  <c r="AZ56" i="1"/>
  <c r="AZ52" i="1"/>
  <c r="AZ48" i="1"/>
  <c r="AZ55" i="1"/>
  <c r="AZ47" i="1"/>
  <c r="AZ57" i="1"/>
  <c r="AZ53" i="1"/>
  <c r="AZ49" i="1"/>
  <c r="AZ45" i="1"/>
  <c r="AZ19" i="1"/>
  <c r="AZ9" i="1"/>
  <c r="AZ20" i="1"/>
  <c r="AZ16" i="1"/>
  <c r="AZ12" i="1"/>
  <c r="AZ10" i="1"/>
  <c r="AZ15" i="1"/>
  <c r="AZ21" i="1"/>
  <c r="AZ17" i="1"/>
  <c r="AZ13" i="1"/>
  <c r="AZ22" i="1"/>
  <c r="BL35" i="1"/>
  <c r="BF35" i="1"/>
  <c r="BE35" i="1"/>
  <c r="BK35" i="1"/>
  <c r="AW35" i="1"/>
  <c r="BK25" i="1"/>
  <c r="BF25" i="1"/>
  <c r="BH27" i="1" s="1"/>
  <c r="BJ27" i="1" s="1"/>
  <c r="BL27" i="1" s="1"/>
  <c r="BL25" i="1"/>
  <c r="BE25" i="1"/>
  <c r="BG32" i="1" s="1"/>
  <c r="BI32" i="1" s="1"/>
  <c r="AW79" i="1"/>
  <c r="AW71" i="1"/>
  <c r="AW63" i="1"/>
  <c r="AW55" i="1"/>
  <c r="AW47" i="1"/>
  <c r="AW39" i="1"/>
  <c r="AW23" i="1"/>
  <c r="AW15" i="1"/>
  <c r="BC8" i="1"/>
  <c r="BD17" i="1"/>
  <c r="BC17" i="1"/>
  <c r="BE70" i="1"/>
  <c r="BF70" i="1"/>
  <c r="BK70" i="1"/>
  <c r="BL70" i="1"/>
  <c r="AW70" i="1"/>
  <c r="BF40" i="1"/>
  <c r="BE40" i="1"/>
  <c r="BL40" i="1"/>
  <c r="BK40" i="1"/>
  <c r="BL31" i="1"/>
  <c r="BF31" i="1"/>
  <c r="BE31" i="1"/>
  <c r="BK31" i="1"/>
  <c r="AW31" i="1"/>
  <c r="BF27" i="1"/>
  <c r="BE27" i="1"/>
  <c r="AW27" i="1"/>
  <c r="BF22" i="1"/>
  <c r="BE22" i="1"/>
  <c r="BK22" i="1"/>
  <c r="BL22" i="1"/>
  <c r="AW22" i="1"/>
  <c r="BF18" i="1"/>
  <c r="BE18" i="1"/>
  <c r="BK18" i="1"/>
  <c r="BL18" i="1"/>
  <c r="AW18" i="1"/>
  <c r="BF10" i="1"/>
  <c r="BL10" i="1"/>
  <c r="BE10" i="1"/>
  <c r="AW10" i="1"/>
  <c r="AW25" i="1"/>
  <c r="BD77" i="1"/>
  <c r="BC77" i="1"/>
  <c r="BD61" i="1"/>
  <c r="BC61" i="1"/>
  <c r="BD43" i="1"/>
  <c r="BC43" i="1"/>
  <c r="BL81" i="1"/>
  <c r="BF81" i="1"/>
  <c r="BE81" i="1"/>
  <c r="BK81" i="1"/>
  <c r="BL77" i="1"/>
  <c r="BF77" i="1"/>
  <c r="BE77" i="1"/>
  <c r="BK77" i="1"/>
  <c r="BL73" i="1"/>
  <c r="BF73" i="1"/>
  <c r="BK73" i="1"/>
  <c r="BE73" i="1"/>
  <c r="BD80" i="1"/>
  <c r="BD46" i="1"/>
  <c r="BF48" i="1"/>
  <c r="BE48" i="1"/>
  <c r="BL48" i="1"/>
  <c r="BE44" i="1"/>
  <c r="BD76" i="1"/>
  <c r="BD75" i="1"/>
  <c r="BD60" i="1"/>
  <c r="BD59" i="1"/>
  <c r="BD42" i="1"/>
  <c r="BD41" i="1"/>
  <c r="BD33" i="1"/>
  <c r="BD29" i="1"/>
  <c r="BD24" i="1"/>
  <c r="BD64" i="1"/>
  <c r="BD71" i="1"/>
  <c r="BD53" i="1"/>
  <c r="BD34" i="1"/>
  <c r="BD78" i="1"/>
  <c r="BD74" i="1"/>
  <c r="BD70" i="1"/>
  <c r="BD66" i="1"/>
  <c r="BF66" i="1"/>
  <c r="BD62" i="1"/>
  <c r="BD58" i="1"/>
  <c r="BD52" i="1"/>
  <c r="BD48" i="1"/>
  <c r="BD44" i="1"/>
  <c r="BD38" i="1"/>
  <c r="BF82" i="1"/>
  <c r="BE82" i="1"/>
  <c r="BF78" i="1"/>
  <c r="BE78" i="1"/>
  <c r="BK78" i="1"/>
  <c r="BF74" i="1"/>
  <c r="BE74" i="1"/>
  <c r="BK74" i="1"/>
  <c r="BL74" i="1"/>
  <c r="BF43" i="1"/>
  <c r="BL43" i="1"/>
  <c r="BK43" i="1"/>
  <c r="BE43" i="1"/>
  <c r="BF39" i="1"/>
  <c r="BL39" i="1"/>
  <c r="BK39" i="1"/>
  <c r="BF34" i="1"/>
  <c r="BK34" i="1"/>
  <c r="BL34" i="1"/>
  <c r="BE34" i="1"/>
  <c r="BF26" i="1"/>
  <c r="BK26" i="1"/>
  <c r="BL26" i="1"/>
  <c r="BE26" i="1"/>
  <c r="BF21" i="1"/>
  <c r="BL21" i="1"/>
  <c r="BK21" i="1"/>
  <c r="BF17" i="1"/>
  <c r="BL17" i="1"/>
  <c r="BE17" i="1"/>
  <c r="BK17" i="1"/>
  <c r="BF13" i="1"/>
  <c r="BE13" i="1"/>
  <c r="BL9" i="1"/>
  <c r="BK9" i="1"/>
  <c r="BE9" i="1"/>
  <c r="BF80" i="1"/>
  <c r="BE80" i="1"/>
  <c r="BF76" i="1"/>
  <c r="BE76" i="1"/>
  <c r="BK76" i="1"/>
  <c r="BF72" i="1"/>
  <c r="BE72" i="1"/>
  <c r="BK72" i="1"/>
  <c r="BD57" i="1"/>
  <c r="BE46" i="1"/>
  <c r="BD39" i="1"/>
  <c r="BE42" i="1"/>
  <c r="BF42" i="1"/>
  <c r="BE38" i="1"/>
  <c r="BK38" i="1"/>
  <c r="BF38" i="1"/>
  <c r="BE33" i="1"/>
  <c r="BE29" i="1"/>
  <c r="BK29" i="1"/>
  <c r="BF29" i="1"/>
  <c r="BL29" i="1"/>
  <c r="BE24" i="1"/>
  <c r="BK24" i="1"/>
  <c r="BF24" i="1"/>
  <c r="BE20" i="1"/>
  <c r="BF20" i="1"/>
  <c r="BE16" i="1"/>
  <c r="BK16" i="1"/>
  <c r="BF16" i="1"/>
  <c r="BF79" i="1"/>
  <c r="BL79" i="1"/>
  <c r="BF75" i="1"/>
  <c r="BL75" i="1"/>
  <c r="BK49" i="1"/>
  <c r="BF49" i="1"/>
  <c r="BL49" i="1"/>
  <c r="BK45" i="1"/>
  <c r="BF45" i="1"/>
  <c r="BL45" i="1"/>
  <c r="BD40" i="1"/>
  <c r="BF41" i="1"/>
  <c r="BK41" i="1"/>
  <c r="BL41" i="1"/>
  <c r="BF23" i="1"/>
  <c r="BL23" i="1"/>
  <c r="BF19" i="1"/>
  <c r="BL19" i="1"/>
  <c r="BF14" i="1"/>
  <c r="BL14" i="1"/>
  <c r="BE14" i="1"/>
  <c r="BK14" i="1"/>
  <c r="BF37" i="1"/>
  <c r="BL37" i="1"/>
  <c r="BE37" i="1"/>
  <c r="BL11" i="1"/>
  <c r="BK11" i="1"/>
  <c r="BE11" i="1"/>
  <c r="BF46" i="1"/>
  <c r="BN19" i="1"/>
  <c r="BN23" i="1"/>
  <c r="BN27" i="1"/>
  <c r="BN16" i="1"/>
  <c r="BP16" i="1"/>
  <c r="BN20" i="1"/>
  <c r="BP20" i="1"/>
  <c r="BN24" i="1"/>
  <c r="BP24" i="1"/>
  <c r="BN15" i="1"/>
  <c r="BN22" i="1"/>
  <c r="BN13" i="1"/>
  <c r="BN17" i="1"/>
  <c r="BP17" i="1"/>
  <c r="BN25" i="1"/>
  <c r="BN14" i="1"/>
  <c r="BP14" i="1"/>
  <c r="BN18" i="1"/>
  <c r="BP18" i="1"/>
  <c r="BN26" i="1"/>
  <c r="BN21" i="1"/>
  <c r="BP21" i="1"/>
  <c r="BN55" i="1"/>
  <c r="BP55" i="1"/>
  <c r="BN59" i="1"/>
  <c r="BN63" i="1"/>
  <c r="BN51" i="1"/>
  <c r="BP51" i="1"/>
  <c r="BN52" i="1"/>
  <c r="BP52" i="1"/>
  <c r="BN56" i="1"/>
  <c r="BP56" i="1"/>
  <c r="BN60" i="1"/>
  <c r="BP60" i="1"/>
  <c r="BN64" i="1"/>
  <c r="BP64" i="1"/>
  <c r="BN53" i="1"/>
  <c r="BN57" i="1"/>
  <c r="BN61" i="1"/>
  <c r="BN65" i="1"/>
  <c r="BP65" i="1"/>
  <c r="BN54" i="1"/>
  <c r="BP54" i="1"/>
  <c r="BN58" i="1"/>
  <c r="BN62" i="1"/>
  <c r="BN66" i="1"/>
  <c r="BP66" i="1"/>
  <c r="BF96" i="1"/>
  <c r="BG59" i="1"/>
  <c r="BN72" i="1"/>
  <c r="BP72" i="1"/>
  <c r="BN76" i="1"/>
  <c r="BP76" i="1"/>
  <c r="BN80" i="1"/>
  <c r="BP80" i="1"/>
  <c r="BN84" i="1"/>
  <c r="BP84" i="1"/>
  <c r="BN88" i="1"/>
  <c r="BP88" i="1"/>
  <c r="BN92" i="1"/>
  <c r="BP92" i="1"/>
  <c r="BN96" i="1"/>
  <c r="BP96" i="1"/>
  <c r="BN73" i="1"/>
  <c r="BP73" i="1"/>
  <c r="BN77" i="1"/>
  <c r="BP77" i="1"/>
  <c r="BN81" i="1"/>
  <c r="BN85" i="1"/>
  <c r="BP85" i="1"/>
  <c r="BN89" i="1"/>
  <c r="BP89" i="1"/>
  <c r="BN93" i="1"/>
  <c r="BP93" i="1"/>
  <c r="BN74" i="1"/>
  <c r="BP74" i="1"/>
  <c r="BN78" i="1"/>
  <c r="BP78" i="1"/>
  <c r="BN82" i="1"/>
  <c r="BN86" i="1"/>
  <c r="BP86" i="1"/>
  <c r="BN90" i="1"/>
  <c r="BP90" i="1"/>
  <c r="BN94" i="1"/>
  <c r="BP94" i="1"/>
  <c r="BN70" i="1"/>
  <c r="BP70" i="1"/>
  <c r="BN75" i="1"/>
  <c r="BP75" i="1"/>
  <c r="BN79" i="1"/>
  <c r="BP79" i="1"/>
  <c r="BN83" i="1"/>
  <c r="BP83" i="1"/>
  <c r="BN87" i="1"/>
  <c r="BP87" i="1"/>
  <c r="BN91" i="1"/>
  <c r="BP91" i="1"/>
  <c r="BN95" i="1"/>
  <c r="BP95" i="1"/>
  <c r="BN71" i="1"/>
  <c r="BP71" i="1"/>
  <c r="BG84" i="1"/>
  <c r="BI84" i="1"/>
  <c r="BO52" i="1"/>
  <c r="BQ52" i="1"/>
  <c r="BO53" i="1"/>
  <c r="BQ53" i="1"/>
  <c r="BF47" i="1"/>
  <c r="BN36" i="1"/>
  <c r="BP36" i="1"/>
  <c r="BN40" i="1"/>
  <c r="BP40" i="1"/>
  <c r="BN44" i="1"/>
  <c r="BN48" i="1"/>
  <c r="BP48" i="1"/>
  <c r="BN37" i="1"/>
  <c r="BN41" i="1"/>
  <c r="BP41" i="1"/>
  <c r="BN45" i="1"/>
  <c r="BP45" i="1"/>
  <c r="BN49" i="1"/>
  <c r="BP49" i="1"/>
  <c r="BN35" i="1"/>
  <c r="BP35" i="1"/>
  <c r="BN43" i="1"/>
  <c r="BP43" i="1"/>
  <c r="BN33" i="1"/>
  <c r="BN38" i="1"/>
  <c r="BN46" i="1"/>
  <c r="BP46" i="1"/>
  <c r="BN39" i="1"/>
  <c r="BP39" i="1"/>
  <c r="BN47" i="1"/>
  <c r="BP47" i="1"/>
  <c r="BN34" i="1"/>
  <c r="BP34" i="1"/>
  <c r="BN42" i="1"/>
  <c r="BP42" i="1"/>
  <c r="BN50" i="1"/>
  <c r="BP50" i="1"/>
  <c r="BO13" i="1"/>
  <c r="BO16" i="1"/>
  <c r="BO20" i="1"/>
  <c r="BO24" i="1"/>
  <c r="BO15" i="1"/>
  <c r="BO14" i="1"/>
  <c r="BO17" i="1"/>
  <c r="BO21" i="1"/>
  <c r="BO25" i="1"/>
  <c r="BO19" i="1"/>
  <c r="BO27" i="1"/>
  <c r="BO22" i="1"/>
  <c r="BO23" i="1"/>
  <c r="BO18" i="1"/>
  <c r="BO26" i="1"/>
  <c r="BG92" i="1"/>
  <c r="BI92" i="1"/>
  <c r="BK46" i="1"/>
  <c r="BG85" i="1"/>
  <c r="BI85" i="1"/>
  <c r="BG49" i="1"/>
  <c r="BI49" i="1" s="1"/>
  <c r="BG52" i="1"/>
  <c r="BI52" i="1"/>
  <c r="BG90" i="1"/>
  <c r="BI90" i="1"/>
  <c r="BG20" i="1"/>
  <c r="BI20" i="1" s="1"/>
  <c r="BG40" i="1"/>
  <c r="BI40" i="1" s="1"/>
  <c r="BK44" i="1"/>
  <c r="BG21" i="1"/>
  <c r="BI21" i="1" s="1"/>
  <c r="BG29" i="1"/>
  <c r="BG37" i="1"/>
  <c r="BI37" i="1" s="1"/>
  <c r="BG14" i="1"/>
  <c r="BI14" i="1" s="1"/>
  <c r="BG23" i="1"/>
  <c r="BI23" i="1" s="1"/>
  <c r="BG51" i="1"/>
  <c r="BI51" i="1"/>
  <c r="BK51" i="1"/>
  <c r="BG54" i="1"/>
  <c r="BI54" i="1"/>
  <c r="BG57" i="1"/>
  <c r="BI57" i="1"/>
  <c r="BG64" i="1"/>
  <c r="BI64" i="1"/>
  <c r="BG87" i="1"/>
  <c r="BI87" i="1"/>
  <c r="BF71" i="1"/>
  <c r="BH94" i="1"/>
  <c r="BJ94" i="1"/>
  <c r="BG94" i="1"/>
  <c r="BI94" i="1"/>
  <c r="BG91" i="1"/>
  <c r="BI91" i="1"/>
  <c r="BG63" i="1"/>
  <c r="BI63" i="1"/>
  <c r="BG82" i="1"/>
  <c r="BI82" i="1"/>
  <c r="BK82" i="1"/>
  <c r="BG66" i="1"/>
  <c r="BI66" i="1"/>
  <c r="BK66" i="1"/>
  <c r="BG50" i="1"/>
  <c r="BI50" i="1"/>
  <c r="BK50" i="1"/>
  <c r="BG69" i="1"/>
  <c r="BI69" i="1"/>
  <c r="BG53" i="1"/>
  <c r="BI53" i="1"/>
  <c r="BG76" i="1"/>
  <c r="BI76" i="1"/>
  <c r="BG60" i="1"/>
  <c r="BI60" i="1"/>
  <c r="BG95" i="1"/>
  <c r="BI95" i="1"/>
  <c r="BG89" i="1"/>
  <c r="BI89" i="1"/>
  <c r="BP82" i="1"/>
  <c r="BP58" i="1"/>
  <c r="BP62" i="1"/>
  <c r="BP59" i="1"/>
  <c r="BP63" i="1"/>
  <c r="BP57" i="1"/>
  <c r="BP81" i="1"/>
  <c r="BP53" i="1"/>
  <c r="BP61" i="1"/>
  <c r="BG83" i="1"/>
  <c r="BI83" i="1"/>
  <c r="BI59" i="1"/>
  <c r="BG78" i="1"/>
  <c r="BI78" i="1"/>
  <c r="BG62" i="1"/>
  <c r="BI62" i="1"/>
  <c r="BG81" i="1"/>
  <c r="BI81" i="1"/>
  <c r="BG65" i="1"/>
  <c r="BI65" i="1"/>
  <c r="BG79" i="1"/>
  <c r="BI79" i="1"/>
  <c r="BG72" i="1"/>
  <c r="BG56" i="1"/>
  <c r="BI56" i="1"/>
  <c r="BG71" i="1"/>
  <c r="BI71" i="1"/>
  <c r="BK71" i="1"/>
  <c r="BG70" i="1"/>
  <c r="BI70" i="1"/>
  <c r="BG73" i="1"/>
  <c r="BI73" i="1"/>
  <c r="BG80" i="1"/>
  <c r="BI80" i="1"/>
  <c r="BF33" i="1"/>
  <c r="BK47" i="1"/>
  <c r="BP38" i="1"/>
  <c r="BP22" i="1"/>
  <c r="BP26" i="1"/>
  <c r="BP44" i="1"/>
  <c r="BP15" i="1"/>
  <c r="BP19" i="1"/>
  <c r="BP23" i="1"/>
  <c r="BP27" i="1"/>
  <c r="BP33" i="1"/>
  <c r="BP37" i="1"/>
  <c r="BP13" i="1"/>
  <c r="BP32" i="1"/>
  <c r="BG86" i="1"/>
  <c r="BI86" i="1"/>
  <c r="BG96" i="1"/>
  <c r="BG93" i="1"/>
  <c r="BI93" i="1"/>
  <c r="BG97" i="1"/>
  <c r="BI97" i="1"/>
  <c r="BG75" i="1"/>
  <c r="BI75" i="1"/>
  <c r="BG55" i="1"/>
  <c r="BI55" i="1"/>
  <c r="BG74" i="1"/>
  <c r="BI74" i="1"/>
  <c r="BG58" i="1"/>
  <c r="BI58" i="1"/>
  <c r="BG77" i="1"/>
  <c r="BI77" i="1"/>
  <c r="BG61" i="1"/>
  <c r="BI61" i="1"/>
  <c r="BG67" i="1"/>
  <c r="BI67" i="1"/>
  <c r="BG68" i="1"/>
  <c r="BI68" i="1"/>
  <c r="BF51" i="1"/>
  <c r="BO63" i="1"/>
  <c r="BQ63" i="1"/>
  <c r="BF44" i="1"/>
  <c r="BI72" i="1"/>
  <c r="BI96" i="1"/>
  <c r="BK96" i="1"/>
  <c r="BO54" i="1"/>
  <c r="BQ54" i="1"/>
  <c r="BO55" i="1"/>
  <c r="BQ55" i="1"/>
  <c r="BO70" i="1"/>
  <c r="BQ70" i="1"/>
  <c r="BO75" i="1"/>
  <c r="BQ75" i="1"/>
  <c r="BO79" i="1"/>
  <c r="BQ79" i="1"/>
  <c r="BO83" i="1"/>
  <c r="BQ83" i="1"/>
  <c r="BO87" i="1"/>
  <c r="BQ87" i="1"/>
  <c r="BO91" i="1"/>
  <c r="BQ91" i="1"/>
  <c r="BO95" i="1"/>
  <c r="BQ95" i="1"/>
  <c r="BO72" i="1"/>
  <c r="BQ72" i="1"/>
  <c r="BO76" i="1"/>
  <c r="BQ76" i="1"/>
  <c r="BO80" i="1"/>
  <c r="BQ80" i="1"/>
  <c r="BO84" i="1"/>
  <c r="BQ84" i="1"/>
  <c r="BO88" i="1"/>
  <c r="BQ88" i="1"/>
  <c r="BO92" i="1"/>
  <c r="BQ92" i="1"/>
  <c r="BO96" i="1"/>
  <c r="BQ96" i="1"/>
  <c r="BO73" i="1"/>
  <c r="BQ73" i="1"/>
  <c r="BO77" i="1"/>
  <c r="BQ77" i="1"/>
  <c r="BO81" i="1"/>
  <c r="BQ81" i="1"/>
  <c r="BO85" i="1"/>
  <c r="BQ85" i="1"/>
  <c r="BO89" i="1"/>
  <c r="BQ89" i="1"/>
  <c r="BO93" i="1"/>
  <c r="BQ93" i="1"/>
  <c r="BO71" i="1"/>
  <c r="BQ71" i="1"/>
  <c r="BO74" i="1"/>
  <c r="BQ74" i="1"/>
  <c r="BO78" i="1"/>
  <c r="BQ78" i="1"/>
  <c r="BO82" i="1"/>
  <c r="BQ82" i="1"/>
  <c r="BO86" i="1"/>
  <c r="BQ86" i="1"/>
  <c r="BO90" i="1"/>
  <c r="BQ90" i="1"/>
  <c r="BO94" i="1"/>
  <c r="BQ94" i="1"/>
  <c r="BO66" i="1"/>
  <c r="BQ66" i="1"/>
  <c r="BO65" i="1"/>
  <c r="BQ65" i="1"/>
  <c r="BO64" i="1"/>
  <c r="BQ64" i="1"/>
  <c r="BO51" i="1"/>
  <c r="BQ51" i="1"/>
  <c r="BH96" i="1"/>
  <c r="BJ96" i="1"/>
  <c r="BL96" i="1"/>
  <c r="BH91" i="1"/>
  <c r="BJ91" i="1"/>
  <c r="BO62" i="1"/>
  <c r="BQ62" i="1"/>
  <c r="BO61" i="1"/>
  <c r="BQ61" i="1"/>
  <c r="BO60" i="1"/>
  <c r="BQ60" i="1"/>
  <c r="BH92" i="1"/>
  <c r="BJ92" i="1"/>
  <c r="BO37" i="1"/>
  <c r="BO34" i="1"/>
  <c r="BQ34" i="1"/>
  <c r="BO38" i="1"/>
  <c r="BQ38" i="1"/>
  <c r="BO42" i="1"/>
  <c r="BQ42" i="1"/>
  <c r="BO46" i="1"/>
  <c r="BQ46" i="1"/>
  <c r="BO50" i="1"/>
  <c r="BQ50" i="1"/>
  <c r="BO35" i="1"/>
  <c r="BQ35" i="1"/>
  <c r="BO39" i="1"/>
  <c r="BO43" i="1"/>
  <c r="BO47" i="1"/>
  <c r="BQ47" i="1"/>
  <c r="BO33" i="1"/>
  <c r="BQ33" i="1"/>
  <c r="BO36" i="1"/>
  <c r="BQ36" i="1"/>
  <c r="BO45" i="1"/>
  <c r="BQ45" i="1"/>
  <c r="BO40" i="1"/>
  <c r="BQ40" i="1"/>
  <c r="BO48" i="1"/>
  <c r="BQ48" i="1"/>
  <c r="BO41" i="1"/>
  <c r="BO49" i="1"/>
  <c r="BQ49" i="1"/>
  <c r="BO44" i="1"/>
  <c r="BO58" i="1"/>
  <c r="BQ58" i="1"/>
  <c r="BO57" i="1"/>
  <c r="BQ57" i="1"/>
  <c r="BO56" i="1"/>
  <c r="BQ56" i="1"/>
  <c r="BO59" i="1"/>
  <c r="BQ59" i="1"/>
  <c r="BH86" i="1"/>
  <c r="BJ86" i="1"/>
  <c r="BH85" i="1"/>
  <c r="BJ85" i="1"/>
  <c r="BH89" i="1"/>
  <c r="BJ89" i="1"/>
  <c r="BH93" i="1"/>
  <c r="BJ93" i="1"/>
  <c r="BH87" i="1"/>
  <c r="BJ87" i="1"/>
  <c r="BH95" i="1"/>
  <c r="BJ95" i="1"/>
  <c r="BH83" i="1"/>
  <c r="BJ83" i="1"/>
  <c r="BH73" i="1"/>
  <c r="BJ73" i="1"/>
  <c r="BH97" i="1"/>
  <c r="BJ97" i="1"/>
  <c r="BH90" i="1"/>
  <c r="BJ90" i="1"/>
  <c r="BH71" i="1"/>
  <c r="BH80" i="1"/>
  <c r="BJ80" i="1"/>
  <c r="BH67" i="1"/>
  <c r="BJ67" i="1"/>
  <c r="BH33" i="1"/>
  <c r="BJ33" i="1" s="1"/>
  <c r="BL33" i="1"/>
  <c r="BH22" i="1"/>
  <c r="BJ22" i="1" s="1"/>
  <c r="BH17" i="1"/>
  <c r="BJ17" i="1" s="1"/>
  <c r="BH84" i="1"/>
  <c r="BJ84" i="1"/>
  <c r="BH52" i="1"/>
  <c r="BJ52" i="1"/>
  <c r="BH20" i="1"/>
  <c r="BJ20" i="1" s="1"/>
  <c r="BH32" i="1"/>
  <c r="BH57" i="1"/>
  <c r="BJ57" i="1"/>
  <c r="BH64" i="1"/>
  <c r="BJ64" i="1"/>
  <c r="BH38" i="1"/>
  <c r="BJ38" i="1" s="1"/>
  <c r="BH66" i="1"/>
  <c r="BJ66" i="1"/>
  <c r="BL66" i="1"/>
  <c r="BH78" i="1"/>
  <c r="BJ78" i="1"/>
  <c r="BQ13" i="1"/>
  <c r="BQ17" i="1"/>
  <c r="BQ21" i="1"/>
  <c r="BQ15" i="1"/>
  <c r="BQ19" i="1"/>
  <c r="BQ23" i="1"/>
  <c r="BQ27" i="1"/>
  <c r="BQ39" i="1"/>
  <c r="BQ43" i="1"/>
  <c r="BQ16" i="1"/>
  <c r="BQ20" i="1"/>
  <c r="BQ24" i="1"/>
  <c r="BQ32" i="1"/>
  <c r="BQ44" i="1"/>
  <c r="BQ18" i="1"/>
  <c r="BQ22" i="1"/>
  <c r="BQ37" i="1"/>
  <c r="BQ26" i="1"/>
  <c r="BQ41" i="1"/>
  <c r="BQ14" i="1"/>
  <c r="BH44" i="1"/>
  <c r="BJ44" i="1" s="1"/>
  <c r="BL44" i="1"/>
  <c r="BL12" i="1"/>
  <c r="BH29" i="1"/>
  <c r="BJ29" i="1" s="1"/>
  <c r="BH13" i="1"/>
  <c r="BJ13" i="1" s="1"/>
  <c r="BH59" i="1"/>
  <c r="BJ59" i="1"/>
  <c r="BH54" i="1"/>
  <c r="BJ54" i="1"/>
  <c r="BH69" i="1"/>
  <c r="BJ69" i="1"/>
  <c r="BH53" i="1"/>
  <c r="BJ53" i="1"/>
  <c r="BH63" i="1"/>
  <c r="BJ63" i="1"/>
  <c r="BH70" i="1"/>
  <c r="BJ70" i="1"/>
  <c r="BH76" i="1"/>
  <c r="BJ76" i="1"/>
  <c r="BH60" i="1"/>
  <c r="BJ60" i="1"/>
  <c r="BH45" i="1"/>
  <c r="BJ45" i="1" s="1"/>
  <c r="BH36" i="1"/>
  <c r="BJ36" i="1" s="1"/>
  <c r="BH43" i="1"/>
  <c r="BJ43" i="1" s="1"/>
  <c r="BH19" i="1"/>
  <c r="BJ19" i="1" s="1"/>
  <c r="BH30" i="1"/>
  <c r="BJ30" i="1" s="1"/>
  <c r="BH14" i="1"/>
  <c r="BJ14" i="1" s="1"/>
  <c r="BH39" i="1"/>
  <c r="BJ39" i="1" s="1"/>
  <c r="BH41" i="1"/>
  <c r="BH82" i="1"/>
  <c r="BJ82" i="1"/>
  <c r="BL82" i="1"/>
  <c r="BH81" i="1"/>
  <c r="BJ81" i="1"/>
  <c r="BH65" i="1"/>
  <c r="BJ65" i="1"/>
  <c r="BH50" i="1"/>
  <c r="BJ50" i="1"/>
  <c r="BL50" i="1"/>
  <c r="BH55" i="1"/>
  <c r="BJ55" i="1"/>
  <c r="BH62" i="1"/>
  <c r="BJ62" i="1"/>
  <c r="BH72" i="1"/>
  <c r="BJ72" i="1"/>
  <c r="BH56" i="1"/>
  <c r="BJ56" i="1"/>
  <c r="BH79" i="1"/>
  <c r="BJ79" i="1"/>
  <c r="BH74" i="1"/>
  <c r="BJ74" i="1"/>
  <c r="BH77" i="1"/>
  <c r="BJ77" i="1"/>
  <c r="BH61" i="1"/>
  <c r="BJ61" i="1"/>
  <c r="BH75" i="1"/>
  <c r="BJ75" i="1"/>
  <c r="BH51" i="1"/>
  <c r="BJ51" i="1"/>
  <c r="BL51" i="1"/>
  <c r="BH58" i="1"/>
  <c r="BJ58" i="1"/>
  <c r="BH68" i="1"/>
  <c r="BJ68" i="1"/>
  <c r="BJ71" i="1"/>
  <c r="BL71" i="1"/>
  <c r="BH46" i="1"/>
  <c r="BJ46" i="1" s="1"/>
  <c r="BL46" i="1"/>
  <c r="BH9" i="1"/>
  <c r="BJ9" i="1" s="1"/>
  <c r="BJ32" i="1"/>
  <c r="BK12" i="1"/>
  <c r="BI29" i="1"/>
  <c r="BL47" i="1"/>
  <c r="BJ41" i="1"/>
  <c r="BH11" i="1" l="1"/>
  <c r="BJ11" i="1" s="1"/>
  <c r="BH47" i="1"/>
  <c r="BJ47" i="1" s="1"/>
  <c r="BN3" i="1"/>
  <c r="BG10" i="1"/>
  <c r="BI10" i="1" s="1"/>
  <c r="BH10" i="1"/>
  <c r="BJ10" i="1" s="1"/>
  <c r="BP3" i="1"/>
  <c r="BH48" i="1"/>
  <c r="BJ48" i="1" s="1"/>
  <c r="BH21" i="1"/>
  <c r="BJ21" i="1" s="1"/>
  <c r="BH31" i="1"/>
  <c r="BJ31" i="1" s="1"/>
  <c r="BH26" i="1"/>
  <c r="BJ26" i="1" s="1"/>
  <c r="BH35" i="1"/>
  <c r="BJ35" i="1" s="1"/>
  <c r="BH24" i="1"/>
  <c r="BJ24" i="1" s="1"/>
  <c r="BH34" i="1"/>
  <c r="BJ34" i="1" s="1"/>
  <c r="BH16" i="1"/>
  <c r="BJ16" i="1" s="1"/>
  <c r="BH25" i="1"/>
  <c r="BJ25" i="1" s="1"/>
  <c r="BG11" i="1"/>
  <c r="BI11" i="1" s="1"/>
  <c r="BG43" i="1"/>
  <c r="BI43" i="1" s="1"/>
  <c r="BG35" i="1"/>
  <c r="BI35" i="1" s="1"/>
  <c r="BG42" i="1"/>
  <c r="BI42" i="1" s="1"/>
  <c r="BG34" i="1"/>
  <c r="BI34" i="1" s="1"/>
  <c r="BG26" i="1"/>
  <c r="BI26" i="1" s="1"/>
  <c r="BG19" i="1"/>
  <c r="BI19" i="1" s="1"/>
  <c r="BG28" i="1"/>
  <c r="BI28" i="1" s="1"/>
  <c r="BG46" i="1"/>
  <c r="BI46" i="1" s="1"/>
  <c r="BC25" i="1"/>
  <c r="BG27" i="1"/>
  <c r="BI27" i="1" s="1"/>
  <c r="BK27" i="1" s="1"/>
  <c r="BG22" i="1"/>
  <c r="BI22" i="1" s="1"/>
  <c r="BG12" i="1"/>
  <c r="BI12" i="1" s="1"/>
  <c r="BG25" i="1"/>
  <c r="BG17" i="1"/>
  <c r="BI17" i="1" s="1"/>
  <c r="BG44" i="1"/>
  <c r="BI44" i="1" s="1"/>
  <c r="BG36" i="1"/>
  <c r="BI36" i="1" s="1"/>
  <c r="BG24" i="1"/>
  <c r="BI24" i="1" s="1"/>
  <c r="BG16" i="1"/>
  <c r="BI16" i="1" s="1"/>
  <c r="BG15" i="1"/>
  <c r="BI15" i="1" s="1"/>
  <c r="BK15" i="1" s="1"/>
  <c r="BN4" i="1" s="1"/>
  <c r="BH8" i="1"/>
  <c r="BJ8" i="1" s="1"/>
  <c r="BG9" i="1"/>
  <c r="BI9" i="1" s="1"/>
  <c r="BG8" i="1"/>
  <c r="BI8" i="1" s="1"/>
  <c r="BO3" i="1"/>
  <c r="BH49" i="1"/>
  <c r="BJ49" i="1" s="1"/>
  <c r="BH37" i="1"/>
  <c r="BJ37" i="1" s="1"/>
  <c r="BH40" i="1"/>
  <c r="BJ40" i="1" s="1"/>
  <c r="BH42" i="1"/>
  <c r="BJ42" i="1" s="1"/>
  <c r="BH28" i="1"/>
  <c r="BJ28" i="1" s="1"/>
  <c r="BH12" i="1"/>
  <c r="BJ12" i="1" s="1"/>
  <c r="BH18" i="1"/>
  <c r="BJ18" i="1" s="1"/>
  <c r="BH23" i="1"/>
  <c r="BJ23" i="1" s="1"/>
  <c r="BH15" i="1"/>
  <c r="BJ15" i="1" s="1"/>
  <c r="BL15" i="1" s="1"/>
  <c r="BP4" i="1" s="1"/>
  <c r="BM3" i="1"/>
  <c r="BG45" i="1"/>
  <c r="BI45" i="1" s="1"/>
  <c r="BG48" i="1"/>
  <c r="BI48" i="1" s="1"/>
  <c r="BG47" i="1"/>
  <c r="BI47" i="1" s="1"/>
  <c r="BG39" i="1"/>
  <c r="BI39" i="1" s="1"/>
  <c r="BG31" i="1"/>
  <c r="BI31" i="1" s="1"/>
  <c r="BG38" i="1"/>
  <c r="BI38" i="1" s="1"/>
  <c r="BG30" i="1"/>
  <c r="BI30" i="1" s="1"/>
  <c r="BG41" i="1"/>
  <c r="BI41" i="1" s="1"/>
  <c r="BG33" i="1"/>
  <c r="BI33" i="1" s="1"/>
  <c r="BK33" i="1" s="1"/>
  <c r="BG13" i="1"/>
  <c r="BI13" i="1" s="1"/>
  <c r="BG18" i="1"/>
  <c r="BI18" i="1" s="1"/>
  <c r="BI25" i="1" l="1"/>
  <c r="BP25" i="1"/>
  <c r="BM4" i="1"/>
  <c r="BO4" i="1"/>
</calcChain>
</file>

<file path=xl/sharedStrings.xml><?xml version="1.0" encoding="utf-8"?>
<sst xmlns="http://schemas.openxmlformats.org/spreadsheetml/2006/main" count="545" uniqueCount="174">
  <si>
    <t>Type</t>
  </si>
  <si>
    <t>Bottle</t>
  </si>
  <si>
    <t>Depth</t>
  </si>
  <si>
    <t>I.S.T.</t>
  </si>
  <si>
    <t>Sal.</t>
  </si>
  <si>
    <t>Counts</t>
  </si>
  <si>
    <t>Runtime</t>
  </si>
  <si>
    <t>CT</t>
  </si>
  <si>
    <t>FactorCT</t>
  </si>
  <si>
    <t>Blank</t>
  </si>
  <si>
    <t>TCT</t>
  </si>
  <si>
    <t>LAST CT</t>
  </si>
  <si>
    <t>CMRCT</t>
  </si>
  <si>
    <t>LAST AT</t>
  </si>
  <si>
    <t>CRMAT</t>
  </si>
  <si>
    <t>CRM#</t>
  </si>
  <si>
    <t>AT</t>
  </si>
  <si>
    <t>FactorAT</t>
  </si>
  <si>
    <t>AT RMS</t>
  </si>
  <si>
    <t>CalcID</t>
  </si>
  <si>
    <t>Titrino</t>
  </si>
  <si>
    <t>A/B</t>
  </si>
  <si>
    <t>Pip.Vol.</t>
  </si>
  <si>
    <t>Comments</t>
  </si>
  <si>
    <t>Lat.</t>
  </si>
  <si>
    <t>Long.</t>
  </si>
  <si>
    <t>DOA</t>
  </si>
  <si>
    <t>TOA</t>
  </si>
  <si>
    <t>Cell ID</t>
  </si>
  <si>
    <t>CT GOOD?</t>
  </si>
  <si>
    <t>AT GOOD?</t>
  </si>
  <si>
    <t>Baseline</t>
  </si>
  <si>
    <t>CTFactor</t>
  </si>
  <si>
    <t>CT CORRECTED</t>
  </si>
  <si>
    <t>ATFactor</t>
  </si>
  <si>
    <t>AT CORRECTED</t>
  </si>
  <si>
    <t>Is CRM</t>
  </si>
  <si>
    <t>Is STD</t>
  </si>
  <si>
    <t>Is Junk</t>
  </si>
  <si>
    <t>Is SMP</t>
  </si>
  <si>
    <t>CRM Batch</t>
  </si>
  <si>
    <t>CT StDev</t>
  </si>
  <si>
    <t>AT StDev</t>
  </si>
  <si>
    <t>FROM DBS FILE</t>
  </si>
  <si>
    <t>ENTER CORRECT VALUES</t>
  </si>
  <si>
    <t>True SAL</t>
  </si>
  <si>
    <t>True AT pipvol</t>
  </si>
  <si>
    <t>True CT pipvol</t>
  </si>
  <si>
    <t>Working AT pipvol</t>
  </si>
  <si>
    <t>CALCULATED</t>
  </si>
  <si>
    <t>DateTime</t>
  </si>
  <si>
    <t>Year</t>
  </si>
  <si>
    <t>Month</t>
  </si>
  <si>
    <t>Day</t>
  </si>
  <si>
    <t>True TEMP</t>
  </si>
  <si>
    <t>Working density during analysis</t>
  </si>
  <si>
    <t>True density during analysis</t>
  </si>
  <si>
    <t>Recalculated CT</t>
  </si>
  <si>
    <t>Recalculated AT</t>
  </si>
  <si>
    <t>Working AT acid strenght</t>
  </si>
  <si>
    <t>True AT acid strength</t>
  </si>
  <si>
    <t>adj</t>
  </si>
  <si>
    <t>raw</t>
  </si>
  <si>
    <t>for stats only</t>
  </si>
  <si>
    <t>do not change anthing else in the yellow section!</t>
  </si>
  <si>
    <t>smooth CTFactor</t>
  </si>
  <si>
    <t>smooth ATFactor</t>
  </si>
  <si>
    <t>bottle</t>
  </si>
  <si>
    <t>CRM Batch 171</t>
  </si>
  <si>
    <t>Salinity33.434</t>
  </si>
  <si>
    <t>counter #CRM</t>
  </si>
  <si>
    <t>JUNK1</t>
  </si>
  <si>
    <t>red</t>
  </si>
  <si>
    <t>08/13/18</t>
  </si>
  <si>
    <t>C_Aug13-18_1008</t>
  </si>
  <si>
    <t>JUNK2</t>
  </si>
  <si>
    <t>JUNK3</t>
  </si>
  <si>
    <t>JUNK4</t>
  </si>
  <si>
    <t>JUNK5</t>
  </si>
  <si>
    <t>CRM160-OPEN</t>
  </si>
  <si>
    <t>NUTSLAB_SUB1</t>
  </si>
  <si>
    <t>CRM#171-0891</t>
  </si>
  <si>
    <t>WALCRN2_2018005576</t>
  </si>
  <si>
    <t>WALCRN20_2018005588</t>
  </si>
  <si>
    <t>WALCRN70_2018005600</t>
  </si>
  <si>
    <t>SCHOUWN10_2018005612</t>
  </si>
  <si>
    <t>GOERE2_2018005624</t>
  </si>
  <si>
    <t>GOERE6_2018005636</t>
  </si>
  <si>
    <t>NOORDWK2_2018005648</t>
  </si>
  <si>
    <t>NOORDWK10_2018005660</t>
  </si>
  <si>
    <t>NOORDWK20A_2018005672</t>
  </si>
  <si>
    <t>NOORDWK70_2018005684</t>
  </si>
  <si>
    <t>Estimated Salinity</t>
  </si>
  <si>
    <t>NUTSLAB_SUB2</t>
  </si>
  <si>
    <t>CRM#171-0831</t>
  </si>
  <si>
    <t>JUNK6_WAD</t>
  </si>
  <si>
    <t>08/14/18</t>
  </si>
  <si>
    <t>C_Aug14-18_0708</t>
  </si>
  <si>
    <t>JUNK7_WAD</t>
  </si>
  <si>
    <t>JUNK8_WAD</t>
  </si>
  <si>
    <t>JUNK9_WAD</t>
  </si>
  <si>
    <t>NUTSLAB_SUB3</t>
  </si>
  <si>
    <t>CRM#171-0769</t>
  </si>
  <si>
    <t>TERSLG10_2018005696</t>
  </si>
  <si>
    <t>TERSLG50_2018005708</t>
  </si>
  <si>
    <t>TERSLG100_2018005720</t>
  </si>
  <si>
    <t>TERSLG135_2018005732</t>
  </si>
  <si>
    <t>DIC Orbo Trap</t>
  </si>
  <si>
    <t>CRM#171</t>
  </si>
  <si>
    <t>CRM#171B</t>
  </si>
  <si>
    <t>JUNK10_WAD</t>
  </si>
  <si>
    <t>C_Aug14-18_1108</t>
  </si>
  <si>
    <t>JUNK12_WAD</t>
  </si>
  <si>
    <t>JUNK11_WAD</t>
  </si>
  <si>
    <t>CRM#171-0745</t>
  </si>
  <si>
    <t>CRM#171-0745B</t>
  </si>
  <si>
    <t>JUNK13-WAD</t>
  </si>
  <si>
    <t>C_Aug14-18_1308</t>
  </si>
  <si>
    <t>JUNK14-WAD</t>
  </si>
  <si>
    <t>NUTSLAB_SUB4</t>
  </si>
  <si>
    <t>CRM#171-0152</t>
  </si>
  <si>
    <t>WALCRN2_2018005577</t>
  </si>
  <si>
    <t>WALCRN20_2018005589</t>
  </si>
  <si>
    <t>WALCRN70_2018005601</t>
  </si>
  <si>
    <t>SCHOUWN10_2018005613</t>
  </si>
  <si>
    <t>GOERE2_2018005625</t>
  </si>
  <si>
    <t>GOERE6_2018005637</t>
  </si>
  <si>
    <t>NOORDWK2_2018005649</t>
  </si>
  <si>
    <t>NOORDWK10_2018005661</t>
  </si>
  <si>
    <t>NOORDWK20_2018005673</t>
  </si>
  <si>
    <t>NOORDWK70_2018005685</t>
  </si>
  <si>
    <t>NUTSL</t>
  </si>
  <si>
    <t>CRM#171-0460</t>
  </si>
  <si>
    <t>JUNK15_WAD</t>
  </si>
  <si>
    <t>08/15/18</t>
  </si>
  <si>
    <t>C_Aug15-18_0708</t>
  </si>
  <si>
    <t>JUNK16_WAD</t>
  </si>
  <si>
    <t>JUNK17_WAD</t>
  </si>
  <si>
    <t>NUTSLAB_SUB6</t>
  </si>
  <si>
    <t>CRM#171-0276</t>
  </si>
  <si>
    <t>TERSLG10_2018005697</t>
  </si>
  <si>
    <t>TERSLG50_2018005709</t>
  </si>
  <si>
    <t>TERSLG100_2018005721</t>
  </si>
  <si>
    <t>TERSLG135_2018005733</t>
  </si>
  <si>
    <t>TERSLG175_2018005742</t>
  </si>
  <si>
    <t>TERSLG235_2018005746</t>
  </si>
  <si>
    <t>WALCRN2_2018005578</t>
  </si>
  <si>
    <t>WALCRN20_2018005590</t>
  </si>
  <si>
    <t>WALCRN70_2018005602</t>
  </si>
  <si>
    <t>SCHOUWN10_2018005614</t>
  </si>
  <si>
    <t>GOERE2_2018005626</t>
  </si>
  <si>
    <t>GOERE6_2018005638</t>
  </si>
  <si>
    <t>NOORDWK2_2018005650</t>
  </si>
  <si>
    <t>NOORDWK10_2018005662</t>
  </si>
  <si>
    <t>NOORDWK20_2018005674</t>
  </si>
  <si>
    <t>NOORDWK70_2018005686</t>
  </si>
  <si>
    <t>TERSLG10_2018005698</t>
  </si>
  <si>
    <t>TERSLG50_2018005710</t>
  </si>
  <si>
    <t>TERSLG100_2018005722</t>
  </si>
  <si>
    <t>TERSLG135_2018005734</t>
  </si>
  <si>
    <t>NUTSLAB_SUB7</t>
  </si>
  <si>
    <t>CRM#171-0336</t>
  </si>
  <si>
    <t>DIC too high</t>
  </si>
  <si>
    <t>DIC??</t>
  </si>
  <si>
    <t>ROTTMPT50_2018008766</t>
  </si>
  <si>
    <t>ROTTMPT70_2018008773</t>
  </si>
  <si>
    <t>ROTTMPT50_2018008767</t>
  </si>
  <si>
    <t>ROTTMPT70_2018008774</t>
  </si>
  <si>
    <t>RTTMPT50_2018008769</t>
  </si>
  <si>
    <t>RTTMPT70_2018008776</t>
  </si>
  <si>
    <t>ROTTMPT50_2018008770</t>
  </si>
  <si>
    <t>ROTTMPT70_2018008777</t>
  </si>
  <si>
    <t>ROTTMPT70_2018008775</t>
  </si>
  <si>
    <t>TA mV, DIC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</si>
</sst>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000"/>
    <numFmt numFmtId="166" formatCode="0.000"/>
    <numFmt numFmtId="167" formatCode="mm/dd/yy"/>
    <numFmt numFmtId="168" formatCode="dd\-mmm\-yyyy\ hh:mm"/>
    <numFmt numFmtId="169" formatCode="0.00000"/>
    <numFmt numFmtId="170" formatCode="0.000000"/>
    <numFmt numFmtId="171" formatCode="0.00000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u/>
      <sz val="11.6"/>
      <color indexed="36"/>
      <name val="Arial"/>
      <family val="2"/>
    </font>
    <font>
      <u/>
      <sz val="8"/>
      <color indexed="12"/>
      <name val="Arial"/>
      <family val="2"/>
    </font>
    <font>
      <b/>
      <sz val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CF1E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4" applyNumberFormat="0" applyAlignment="0" applyProtection="0"/>
    <xf numFmtId="0" fontId="16" fillId="10" borderId="5" applyNumberFormat="0" applyAlignment="0" applyProtection="0"/>
    <xf numFmtId="0" fontId="17" fillId="10" borderId="4" applyNumberFormat="0" applyAlignment="0" applyProtection="0"/>
    <xf numFmtId="0" fontId="18" fillId="0" borderId="6" applyNumberFormat="0" applyFill="0" applyAlignment="0" applyProtection="0"/>
    <xf numFmtId="0" fontId="19" fillId="11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0" borderId="0"/>
    <xf numFmtId="0" fontId="1" fillId="12" borderId="8" applyNumberFormat="0" applyFont="0" applyAlignment="0" applyProtection="0"/>
  </cellStyleXfs>
  <cellXfs count="85">
    <xf numFmtId="0" fontId="0" fillId="0" borderId="0" xfId="0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9" fontId="4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textRotation="90"/>
    </xf>
    <xf numFmtId="1" fontId="4" fillId="2" borderId="0" xfId="0" applyNumberFormat="1" applyFont="1" applyFill="1" applyBorder="1" applyAlignment="1">
      <alignment horizontal="center" vertical="center" textRotation="90"/>
    </xf>
    <xf numFmtId="1" fontId="4" fillId="3" borderId="0" xfId="0" applyNumberFormat="1" applyFont="1" applyFill="1" applyBorder="1" applyAlignment="1">
      <alignment horizontal="center" vertical="center" textRotation="90"/>
    </xf>
    <xf numFmtId="49" fontId="4" fillId="3" borderId="0" xfId="0" applyNumberFormat="1" applyFont="1" applyFill="1" applyBorder="1" applyAlignment="1">
      <alignment horizontal="center" vertical="center" textRotation="90"/>
    </xf>
    <xf numFmtId="0" fontId="4" fillId="3" borderId="0" xfId="0" applyFont="1" applyFill="1" applyBorder="1" applyAlignment="1">
      <alignment horizontal="center" vertical="center" textRotation="90"/>
    </xf>
    <xf numFmtId="164" fontId="4" fillId="2" borderId="0" xfId="0" applyNumberFormat="1" applyFont="1" applyFill="1" applyBorder="1" applyAlignment="1">
      <alignment horizontal="center" vertical="center" textRotation="90"/>
    </xf>
    <xf numFmtId="2" fontId="4" fillId="2" borderId="0" xfId="0" applyNumberFormat="1" applyFont="1" applyFill="1" applyBorder="1" applyAlignment="1">
      <alignment horizontal="center" vertical="center" textRotation="90"/>
    </xf>
    <xf numFmtId="165" fontId="4" fillId="2" borderId="0" xfId="0" applyNumberFormat="1" applyFont="1" applyFill="1" applyBorder="1" applyAlignment="1">
      <alignment horizontal="center" vertical="center" textRotation="90"/>
    </xf>
    <xf numFmtId="166" fontId="4" fillId="2" borderId="0" xfId="0" applyNumberFormat="1" applyFont="1" applyFill="1" applyBorder="1" applyAlignment="1">
      <alignment horizontal="center" vertical="center" textRotation="90"/>
    </xf>
    <xf numFmtId="167" fontId="4" fillId="2" borderId="0" xfId="0" applyNumberFormat="1" applyFont="1" applyFill="1" applyBorder="1" applyAlignment="1">
      <alignment horizontal="center" vertical="center" textRotation="90"/>
    </xf>
    <xf numFmtId="20" fontId="4" fillId="2" borderId="0" xfId="0" applyNumberFormat="1" applyFont="1" applyFill="1" applyBorder="1" applyAlignment="1">
      <alignment horizontal="center" vertical="center" textRotation="90"/>
    </xf>
    <xf numFmtId="166" fontId="4" fillId="3" borderId="0" xfId="0" applyNumberFormat="1" applyFont="1" applyFill="1" applyBorder="1" applyAlignment="1">
      <alignment horizontal="center" vertical="center" textRotation="90"/>
    </xf>
    <xf numFmtId="0" fontId="4" fillId="3" borderId="0" xfId="0" applyFont="1" applyFill="1" applyBorder="1" applyAlignment="1">
      <alignment horizontal="center" vertical="center" textRotation="90" wrapText="1"/>
    </xf>
    <xf numFmtId="0" fontId="4" fillId="4" borderId="0" xfId="0" applyFont="1" applyFill="1" applyBorder="1" applyAlignment="1">
      <alignment horizontal="center" vertical="center" textRotation="90"/>
    </xf>
    <xf numFmtId="1" fontId="4" fillId="4" borderId="0" xfId="0" applyNumberFormat="1" applyFont="1" applyFill="1" applyBorder="1" applyAlignment="1">
      <alignment horizontal="center" vertical="center" textRotation="90" wrapText="1"/>
    </xf>
    <xf numFmtId="164" fontId="4" fillId="4" borderId="0" xfId="0" applyNumberFormat="1" applyFont="1" applyFill="1" applyBorder="1" applyAlignment="1">
      <alignment horizontal="center" vertical="center" textRotation="90"/>
    </xf>
    <xf numFmtId="166" fontId="4" fillId="4" borderId="0" xfId="0" applyNumberFormat="1" applyFont="1" applyFill="1" applyBorder="1" applyAlignment="1">
      <alignment horizontal="center" vertical="center" textRotation="90"/>
    </xf>
    <xf numFmtId="49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textRotation="90"/>
    </xf>
    <xf numFmtId="166" fontId="7" fillId="4" borderId="0" xfId="0" applyNumberFormat="1" applyFont="1" applyFill="1" applyBorder="1" applyAlignment="1">
      <alignment horizontal="center" vertical="center" textRotation="90"/>
    </xf>
    <xf numFmtId="164" fontId="0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20" fontId="2" fillId="2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4" fillId="5" borderId="0" xfId="0" applyNumberFormat="1" applyFont="1" applyFill="1" applyBorder="1" applyAlignment="1">
      <alignment horizontal="center" vertical="center" textRotation="90"/>
    </xf>
    <xf numFmtId="0" fontId="20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166" fontId="4" fillId="37" borderId="0" xfId="0" applyNumberFormat="1" applyFont="1" applyFill="1" applyBorder="1" applyAlignment="1">
      <alignment horizontal="center" vertical="center" textRotation="90"/>
    </xf>
    <xf numFmtId="166" fontId="7" fillId="37" borderId="0" xfId="0" applyNumberFormat="1" applyFont="1" applyFill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164" fontId="4" fillId="0" borderId="0" xfId="0" applyNumberFormat="1" applyFont="1" applyFill="1" applyBorder="1" applyAlignment="1">
      <alignment horizontal="center"/>
    </xf>
    <xf numFmtId="171" fontId="2" fillId="0" borderId="0" xfId="0" applyNumberFormat="1" applyFont="1" applyFill="1" applyBorder="1" applyAlignment="1">
      <alignment horizontal="center"/>
    </xf>
    <xf numFmtId="164" fontId="20" fillId="0" borderId="0" xfId="0" applyNumberFormat="1" applyFont="1"/>
    <xf numFmtId="164" fontId="24" fillId="0" borderId="0" xfId="0" applyNumberFormat="1" applyFont="1" applyFill="1" applyBorder="1" applyAlignment="1">
      <alignment horizontal="center"/>
    </xf>
    <xf numFmtId="0" fontId="24" fillId="0" borderId="0" xfId="0" applyFont="1"/>
    <xf numFmtId="164" fontId="25" fillId="0" borderId="0" xfId="0" applyNumberFormat="1" applyFont="1" applyFill="1" applyBorder="1" applyAlignment="1">
      <alignment horizontal="center"/>
    </xf>
    <xf numFmtId="164" fontId="4" fillId="37" borderId="0" xfId="0" applyNumberFormat="1" applyFont="1" applyFill="1" applyBorder="1" applyAlignment="1">
      <alignment horizontal="center"/>
    </xf>
    <xf numFmtId="164" fontId="25" fillId="37" borderId="0" xfId="0" applyNumberFormat="1" applyFont="1" applyFill="1" applyBorder="1" applyAlignment="1">
      <alignment horizontal="center"/>
    </xf>
    <xf numFmtId="0" fontId="4" fillId="0" borderId="0" xfId="0" applyFont="1"/>
    <xf numFmtId="2" fontId="4" fillId="0" borderId="0" xfId="0" applyNumberFormat="1" applyFont="1" applyFill="1" applyBorder="1" applyAlignment="1">
      <alignment horizontal="center"/>
    </xf>
    <xf numFmtId="164" fontId="26" fillId="0" borderId="0" xfId="0" applyNumberFormat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Followed Hyperlink_mermaid.xls" xfId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_64PE275SUM.xls" xfId="2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/>
    <cellStyle name="Note 2" xfId="44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Medium4"/>
  <colors>
    <mruColors>
      <color rgb="FF9CF1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DBS!$AZ$8:$AZ$97</c:f>
              <c:numCache>
                <c:formatCode>dd\-mmm\-yyyy\ hh:mm</c:formatCode>
                <c:ptCount val="90"/>
                <c:pt idx="0">
                  <c:v>43473.459722222222</c:v>
                </c:pt>
                <c:pt idx="1">
                  <c:v>43473.472222222219</c:v>
                </c:pt>
                <c:pt idx="2">
                  <c:v>43473.484027777777</c:v>
                </c:pt>
                <c:pt idx="3">
                  <c:v>43473.495833333334</c:v>
                </c:pt>
                <c:pt idx="4">
                  <c:v>43473.507638888892</c:v>
                </c:pt>
                <c:pt idx="5">
                  <c:v>43473.522916666669</c:v>
                </c:pt>
                <c:pt idx="6">
                  <c:v>43473.536805555559</c:v>
                </c:pt>
                <c:pt idx="7">
                  <c:v>43473.55</c:v>
                </c:pt>
                <c:pt idx="8">
                  <c:v>43473.561111111114</c:v>
                </c:pt>
                <c:pt idx="9">
                  <c:v>43473.572222222225</c:v>
                </c:pt>
                <c:pt idx="10">
                  <c:v>43473.584027777775</c:v>
                </c:pt>
                <c:pt idx="11">
                  <c:v>43473.595138888886</c:v>
                </c:pt>
                <c:pt idx="12">
                  <c:v>43473.606249999997</c:v>
                </c:pt>
                <c:pt idx="13">
                  <c:v>43473.617361111108</c:v>
                </c:pt>
                <c:pt idx="14">
                  <c:v>43473.628472222219</c:v>
                </c:pt>
                <c:pt idx="15">
                  <c:v>43473.63958333333</c:v>
                </c:pt>
                <c:pt idx="16">
                  <c:v>43473.65347222222</c:v>
                </c:pt>
                <c:pt idx="17">
                  <c:v>43473.665277777778</c:v>
                </c:pt>
                <c:pt idx="18">
                  <c:v>43473.676388888889</c:v>
                </c:pt>
                <c:pt idx="19">
                  <c:v>43473.6875</c:v>
                </c:pt>
                <c:pt idx="20">
                  <c:v>43504.306944444441</c:v>
                </c:pt>
                <c:pt idx="21">
                  <c:v>43504.320833333331</c:v>
                </c:pt>
                <c:pt idx="22">
                  <c:v>43504.331944444442</c:v>
                </c:pt>
                <c:pt idx="23">
                  <c:v>43504.343055555553</c:v>
                </c:pt>
                <c:pt idx="24">
                  <c:v>43504.353472222225</c:v>
                </c:pt>
                <c:pt idx="25">
                  <c:v>43504.364583333336</c:v>
                </c:pt>
                <c:pt idx="26">
                  <c:v>43504.375694444447</c:v>
                </c:pt>
                <c:pt idx="27">
                  <c:v>43504.386805555558</c:v>
                </c:pt>
                <c:pt idx="28">
                  <c:v>43504.397916666669</c:v>
                </c:pt>
                <c:pt idx="29">
                  <c:v>43504.40902777778</c:v>
                </c:pt>
                <c:pt idx="30">
                  <c:v>43504.420138888891</c:v>
                </c:pt>
                <c:pt idx="31">
                  <c:v>43504.431250000001</c:v>
                </c:pt>
                <c:pt idx="32">
                  <c:v>43504.442361111112</c:v>
                </c:pt>
                <c:pt idx="33">
                  <c:v>43504.455555555556</c:v>
                </c:pt>
                <c:pt idx="34">
                  <c:v>43504.476388888892</c:v>
                </c:pt>
                <c:pt idx="35">
                  <c:v>43504.495833333334</c:v>
                </c:pt>
                <c:pt idx="36">
                  <c:v>43504.506944444445</c:v>
                </c:pt>
                <c:pt idx="37">
                  <c:v>43504.521527777775</c:v>
                </c:pt>
                <c:pt idx="38">
                  <c:v>43504.533333333333</c:v>
                </c:pt>
                <c:pt idx="39">
                  <c:v>43504.547222222223</c:v>
                </c:pt>
                <c:pt idx="40">
                  <c:v>43504.569444444445</c:v>
                </c:pt>
                <c:pt idx="41">
                  <c:v>43504.580555555556</c:v>
                </c:pt>
                <c:pt idx="42">
                  <c:v>43504.591666666667</c:v>
                </c:pt>
                <c:pt idx="43">
                  <c:v>43504.603472222225</c:v>
                </c:pt>
                <c:pt idx="44">
                  <c:v>43504.614583333336</c:v>
                </c:pt>
                <c:pt idx="45">
                  <c:v>43504.625694444447</c:v>
                </c:pt>
                <c:pt idx="46">
                  <c:v>43504.642361111109</c:v>
                </c:pt>
                <c:pt idx="47">
                  <c:v>43504.65347222222</c:v>
                </c:pt>
                <c:pt idx="48">
                  <c:v>43504.664583333331</c:v>
                </c:pt>
                <c:pt idx="49">
                  <c:v>43504.675694444442</c:v>
                </c:pt>
                <c:pt idx="50">
                  <c:v>43504.686805555553</c:v>
                </c:pt>
                <c:pt idx="51">
                  <c:v>43504.697916666664</c:v>
                </c:pt>
                <c:pt idx="52">
                  <c:v>43504.709722222222</c:v>
                </c:pt>
                <c:pt idx="53">
                  <c:v>43504.720833333333</c:v>
                </c:pt>
                <c:pt idx="54">
                  <c:v>43504.731944444444</c:v>
                </c:pt>
                <c:pt idx="55">
                  <c:v>43504.743055555555</c:v>
                </c:pt>
                <c:pt idx="56">
                  <c:v>43504.754166666666</c:v>
                </c:pt>
                <c:pt idx="57">
                  <c:v>43504.765277777777</c:v>
                </c:pt>
                <c:pt idx="58">
                  <c:v>43504.776388888888</c:v>
                </c:pt>
                <c:pt idx="59">
                  <c:v>43532.309027777781</c:v>
                </c:pt>
                <c:pt idx="60">
                  <c:v>43532.320138888892</c:v>
                </c:pt>
                <c:pt idx="61">
                  <c:v>43532.331250000003</c:v>
                </c:pt>
                <c:pt idx="62">
                  <c:v>43532.342361111114</c:v>
                </c:pt>
                <c:pt idx="63">
                  <c:v>43532.353472222225</c:v>
                </c:pt>
                <c:pt idx="64">
                  <c:v>43532.363888888889</c:v>
                </c:pt>
                <c:pt idx="65">
                  <c:v>43532.375</c:v>
                </c:pt>
                <c:pt idx="66">
                  <c:v>43532.386111111111</c:v>
                </c:pt>
                <c:pt idx="67">
                  <c:v>43532.397222222222</c:v>
                </c:pt>
                <c:pt idx="68">
                  <c:v>43532.408333333333</c:v>
                </c:pt>
                <c:pt idx="69">
                  <c:v>43532.419444444444</c:v>
                </c:pt>
                <c:pt idx="70">
                  <c:v>43532.431250000001</c:v>
                </c:pt>
                <c:pt idx="71">
                  <c:v>43532.442361111112</c:v>
                </c:pt>
                <c:pt idx="72">
                  <c:v>43532.453472222223</c:v>
                </c:pt>
                <c:pt idx="73">
                  <c:v>43532.464583333334</c:v>
                </c:pt>
                <c:pt idx="74">
                  <c:v>43532.475694444445</c:v>
                </c:pt>
                <c:pt idx="75">
                  <c:v>43532.486805555556</c:v>
                </c:pt>
                <c:pt idx="76">
                  <c:v>43532.497916666667</c:v>
                </c:pt>
                <c:pt idx="77">
                  <c:v>43532.509027777778</c:v>
                </c:pt>
                <c:pt idx="78">
                  <c:v>43532.520138888889</c:v>
                </c:pt>
                <c:pt idx="79">
                  <c:v>43532.531944444447</c:v>
                </c:pt>
                <c:pt idx="80">
                  <c:v>43532.543055555558</c:v>
                </c:pt>
                <c:pt idx="81">
                  <c:v>43532.554166666669</c:v>
                </c:pt>
                <c:pt idx="82">
                  <c:v>43532.56527777778</c:v>
                </c:pt>
                <c:pt idx="83">
                  <c:v>43532.576388888891</c:v>
                </c:pt>
                <c:pt idx="84">
                  <c:v>43532.587500000001</c:v>
                </c:pt>
                <c:pt idx="85">
                  <c:v>43532.598611111112</c:v>
                </c:pt>
                <c:pt idx="86">
                  <c:v>43532.609722222223</c:v>
                </c:pt>
                <c:pt idx="87">
                  <c:v>43532.62222222222</c:v>
                </c:pt>
                <c:pt idx="88">
                  <c:v>43532.633333333331</c:v>
                </c:pt>
                <c:pt idx="89">
                  <c:v>0</c:v>
                </c:pt>
              </c:numCache>
            </c:numRef>
          </c:xVal>
          <c:yVal>
            <c:numRef>
              <c:f>DBS!$BE$8:$BE$97</c:f>
              <c:numCache>
                <c:formatCode>0.000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0">
                  <c:v>0</c:v>
                </c:pt>
                <c:pt idx="5">
                  <c:v>0</c:v>
                </c:pt>
                <c:pt idx="6">
                  <c:v>0</c:v>
                </c:pt>
                <c:pt idx="7" formatCode="0.00000">
                  <c:v>0.99162971358212737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0.99228145315855742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000">
                  <c:v>0.98832332743828644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0000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00000">
                  <c:v>0</c:v>
                </c:pt>
                <c:pt idx="43" formatCode="0.00000">
                  <c:v>0.9908455066121139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0.99152903836300388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000">
                  <c:v>0.99192644054375412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0000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0.99126410357583739</c:v>
                </c:pt>
                <c:pt idx="8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DBS!$AZ$8:$AZ$97</c:f>
              <c:numCache>
                <c:formatCode>dd\-mmm\-yyyy\ hh:mm</c:formatCode>
                <c:ptCount val="90"/>
                <c:pt idx="0">
                  <c:v>43473.459722222222</c:v>
                </c:pt>
                <c:pt idx="1">
                  <c:v>43473.472222222219</c:v>
                </c:pt>
                <c:pt idx="2">
                  <c:v>43473.484027777777</c:v>
                </c:pt>
                <c:pt idx="3">
                  <c:v>43473.495833333334</c:v>
                </c:pt>
                <c:pt idx="4">
                  <c:v>43473.507638888892</c:v>
                </c:pt>
                <c:pt idx="5">
                  <c:v>43473.522916666669</c:v>
                </c:pt>
                <c:pt idx="6">
                  <c:v>43473.536805555559</c:v>
                </c:pt>
                <c:pt idx="7">
                  <c:v>43473.55</c:v>
                </c:pt>
                <c:pt idx="8">
                  <c:v>43473.561111111114</c:v>
                </c:pt>
                <c:pt idx="9">
                  <c:v>43473.572222222225</c:v>
                </c:pt>
                <c:pt idx="10">
                  <c:v>43473.584027777775</c:v>
                </c:pt>
                <c:pt idx="11">
                  <c:v>43473.595138888886</c:v>
                </c:pt>
                <c:pt idx="12">
                  <c:v>43473.606249999997</c:v>
                </c:pt>
                <c:pt idx="13">
                  <c:v>43473.617361111108</c:v>
                </c:pt>
                <c:pt idx="14">
                  <c:v>43473.628472222219</c:v>
                </c:pt>
                <c:pt idx="15">
                  <c:v>43473.63958333333</c:v>
                </c:pt>
                <c:pt idx="16">
                  <c:v>43473.65347222222</c:v>
                </c:pt>
                <c:pt idx="17">
                  <c:v>43473.665277777778</c:v>
                </c:pt>
                <c:pt idx="18">
                  <c:v>43473.676388888889</c:v>
                </c:pt>
                <c:pt idx="19">
                  <c:v>43473.6875</c:v>
                </c:pt>
                <c:pt idx="20">
                  <c:v>43504.306944444441</c:v>
                </c:pt>
                <c:pt idx="21">
                  <c:v>43504.320833333331</c:v>
                </c:pt>
                <c:pt idx="22">
                  <c:v>43504.331944444442</c:v>
                </c:pt>
                <c:pt idx="23">
                  <c:v>43504.343055555553</c:v>
                </c:pt>
                <c:pt idx="24">
                  <c:v>43504.353472222225</c:v>
                </c:pt>
                <c:pt idx="25">
                  <c:v>43504.364583333336</c:v>
                </c:pt>
                <c:pt idx="26">
                  <c:v>43504.375694444447</c:v>
                </c:pt>
                <c:pt idx="27">
                  <c:v>43504.386805555558</c:v>
                </c:pt>
                <c:pt idx="28">
                  <c:v>43504.397916666669</c:v>
                </c:pt>
                <c:pt idx="29">
                  <c:v>43504.40902777778</c:v>
                </c:pt>
                <c:pt idx="30">
                  <c:v>43504.420138888891</c:v>
                </c:pt>
                <c:pt idx="31">
                  <c:v>43504.431250000001</c:v>
                </c:pt>
                <c:pt idx="32">
                  <c:v>43504.442361111112</c:v>
                </c:pt>
                <c:pt idx="33">
                  <c:v>43504.455555555556</c:v>
                </c:pt>
                <c:pt idx="34">
                  <c:v>43504.476388888892</c:v>
                </c:pt>
                <c:pt idx="35">
                  <c:v>43504.495833333334</c:v>
                </c:pt>
                <c:pt idx="36">
                  <c:v>43504.506944444445</c:v>
                </c:pt>
                <c:pt idx="37">
                  <c:v>43504.521527777775</c:v>
                </c:pt>
                <c:pt idx="38">
                  <c:v>43504.533333333333</c:v>
                </c:pt>
                <c:pt idx="39">
                  <c:v>43504.547222222223</c:v>
                </c:pt>
                <c:pt idx="40">
                  <c:v>43504.569444444445</c:v>
                </c:pt>
                <c:pt idx="41">
                  <c:v>43504.580555555556</c:v>
                </c:pt>
                <c:pt idx="42">
                  <c:v>43504.591666666667</c:v>
                </c:pt>
                <c:pt idx="43">
                  <c:v>43504.603472222225</c:v>
                </c:pt>
                <c:pt idx="44">
                  <c:v>43504.614583333336</c:v>
                </c:pt>
                <c:pt idx="45">
                  <c:v>43504.625694444447</c:v>
                </c:pt>
                <c:pt idx="46">
                  <c:v>43504.642361111109</c:v>
                </c:pt>
                <c:pt idx="47">
                  <c:v>43504.65347222222</c:v>
                </c:pt>
                <c:pt idx="48">
                  <c:v>43504.664583333331</c:v>
                </c:pt>
                <c:pt idx="49">
                  <c:v>43504.675694444442</c:v>
                </c:pt>
                <c:pt idx="50">
                  <c:v>43504.686805555553</c:v>
                </c:pt>
                <c:pt idx="51">
                  <c:v>43504.697916666664</c:v>
                </c:pt>
                <c:pt idx="52">
                  <c:v>43504.709722222222</c:v>
                </c:pt>
                <c:pt idx="53">
                  <c:v>43504.720833333333</c:v>
                </c:pt>
                <c:pt idx="54">
                  <c:v>43504.731944444444</c:v>
                </c:pt>
                <c:pt idx="55">
                  <c:v>43504.743055555555</c:v>
                </c:pt>
                <c:pt idx="56">
                  <c:v>43504.754166666666</c:v>
                </c:pt>
                <c:pt idx="57">
                  <c:v>43504.765277777777</c:v>
                </c:pt>
                <c:pt idx="58">
                  <c:v>43504.776388888888</c:v>
                </c:pt>
                <c:pt idx="59">
                  <c:v>43532.309027777781</c:v>
                </c:pt>
                <c:pt idx="60">
                  <c:v>43532.320138888892</c:v>
                </c:pt>
                <c:pt idx="61">
                  <c:v>43532.331250000003</c:v>
                </c:pt>
                <c:pt idx="62">
                  <c:v>43532.342361111114</c:v>
                </c:pt>
                <c:pt idx="63">
                  <c:v>43532.353472222225</c:v>
                </c:pt>
                <c:pt idx="64">
                  <c:v>43532.363888888889</c:v>
                </c:pt>
                <c:pt idx="65">
                  <c:v>43532.375</c:v>
                </c:pt>
                <c:pt idx="66">
                  <c:v>43532.386111111111</c:v>
                </c:pt>
                <c:pt idx="67">
                  <c:v>43532.397222222222</c:v>
                </c:pt>
                <c:pt idx="68">
                  <c:v>43532.408333333333</c:v>
                </c:pt>
                <c:pt idx="69">
                  <c:v>43532.419444444444</c:v>
                </c:pt>
                <c:pt idx="70">
                  <c:v>43532.431250000001</c:v>
                </c:pt>
                <c:pt idx="71">
                  <c:v>43532.442361111112</c:v>
                </c:pt>
                <c:pt idx="72">
                  <c:v>43532.453472222223</c:v>
                </c:pt>
                <c:pt idx="73">
                  <c:v>43532.464583333334</c:v>
                </c:pt>
                <c:pt idx="74">
                  <c:v>43532.475694444445</c:v>
                </c:pt>
                <c:pt idx="75">
                  <c:v>43532.486805555556</c:v>
                </c:pt>
                <c:pt idx="76">
                  <c:v>43532.497916666667</c:v>
                </c:pt>
                <c:pt idx="77">
                  <c:v>43532.509027777778</c:v>
                </c:pt>
                <c:pt idx="78">
                  <c:v>43532.520138888889</c:v>
                </c:pt>
                <c:pt idx="79">
                  <c:v>43532.531944444447</c:v>
                </c:pt>
                <c:pt idx="80">
                  <c:v>43532.543055555558</c:v>
                </c:pt>
                <c:pt idx="81">
                  <c:v>43532.554166666669</c:v>
                </c:pt>
                <c:pt idx="82">
                  <c:v>43532.56527777778</c:v>
                </c:pt>
                <c:pt idx="83">
                  <c:v>43532.576388888891</c:v>
                </c:pt>
                <c:pt idx="84">
                  <c:v>43532.587500000001</c:v>
                </c:pt>
                <c:pt idx="85">
                  <c:v>43532.598611111112</c:v>
                </c:pt>
                <c:pt idx="86">
                  <c:v>43532.609722222223</c:v>
                </c:pt>
                <c:pt idx="87">
                  <c:v>43532.62222222222</c:v>
                </c:pt>
                <c:pt idx="88">
                  <c:v>43532.633333333331</c:v>
                </c:pt>
                <c:pt idx="89">
                  <c:v>0</c:v>
                </c:pt>
              </c:numCache>
            </c:numRef>
          </c:xVal>
          <c:yVal>
            <c:numRef>
              <c:f>DBS!$BG$8:$BG$97</c:f>
              <c:numCache>
                <c:formatCode>0.000</c:formatCode>
                <c:ptCount val="90"/>
                <c:pt idx="0">
                  <c:v>0.99074483139299041</c:v>
                </c:pt>
                <c:pt idx="1">
                  <c:v>0.99074483139299041</c:v>
                </c:pt>
                <c:pt idx="2">
                  <c:v>0.99074483139299041</c:v>
                </c:pt>
                <c:pt idx="3">
                  <c:v>0.99074483139299041</c:v>
                </c:pt>
                <c:pt idx="4" formatCode="0.0000">
                  <c:v>0.99074483139299041</c:v>
                </c:pt>
                <c:pt idx="5" formatCode="0.0000">
                  <c:v>0.99074483139299041</c:v>
                </c:pt>
                <c:pt idx="6" formatCode="0.0000">
                  <c:v>0.99074483139299041</c:v>
                </c:pt>
                <c:pt idx="7" formatCode="0.0000">
                  <c:v>0.99074483139299041</c:v>
                </c:pt>
                <c:pt idx="8" formatCode="0.0000">
                  <c:v>0.99074483139299041</c:v>
                </c:pt>
                <c:pt idx="9" formatCode="0.0000">
                  <c:v>0.99074483139299041</c:v>
                </c:pt>
                <c:pt idx="10" formatCode="0.0000">
                  <c:v>0.99074483139299041</c:v>
                </c:pt>
                <c:pt idx="11" formatCode="0.0000">
                  <c:v>0.99074483139299041</c:v>
                </c:pt>
                <c:pt idx="12" formatCode="0.0000">
                  <c:v>0.99074483139299041</c:v>
                </c:pt>
                <c:pt idx="13" formatCode="0.0000">
                  <c:v>0.99074483139299041</c:v>
                </c:pt>
                <c:pt idx="14" formatCode="0.0000">
                  <c:v>0.99074483139299041</c:v>
                </c:pt>
                <c:pt idx="15" formatCode="0.0000">
                  <c:v>0.99074483139299041</c:v>
                </c:pt>
                <c:pt idx="16" formatCode="0.0000">
                  <c:v>0.99074483139299041</c:v>
                </c:pt>
                <c:pt idx="17" formatCode="0.0000">
                  <c:v>0.99074483139299041</c:v>
                </c:pt>
                <c:pt idx="18" formatCode="0.0000">
                  <c:v>0.99074483139299041</c:v>
                </c:pt>
                <c:pt idx="19" formatCode="0.0000">
                  <c:v>0.99074483139299041</c:v>
                </c:pt>
                <c:pt idx="20" formatCode="0.0000">
                  <c:v>0.99074483139299041</c:v>
                </c:pt>
                <c:pt idx="21" formatCode="0.0000">
                  <c:v>0.99074483139299041</c:v>
                </c:pt>
                <c:pt idx="22" formatCode="0.0000">
                  <c:v>0.99074483139299041</c:v>
                </c:pt>
                <c:pt idx="23" formatCode="0.0000">
                  <c:v>0.99074483139299041</c:v>
                </c:pt>
                <c:pt idx="24" formatCode="0.0000">
                  <c:v>0.99074483139299041</c:v>
                </c:pt>
                <c:pt idx="25" formatCode="0.0000">
                  <c:v>0.99074483139299041</c:v>
                </c:pt>
                <c:pt idx="26" formatCode="0.0000">
                  <c:v>0.99074483139299041</c:v>
                </c:pt>
                <c:pt idx="27" formatCode="0.0000">
                  <c:v>0.99074483139299041</c:v>
                </c:pt>
                <c:pt idx="28" formatCode="0.0000">
                  <c:v>0.99074483139299041</c:v>
                </c:pt>
                <c:pt idx="29" formatCode="0.0000">
                  <c:v>0.99074483139299041</c:v>
                </c:pt>
                <c:pt idx="30" formatCode="0.0000">
                  <c:v>0.99074483139299041</c:v>
                </c:pt>
                <c:pt idx="31" formatCode="0.0000">
                  <c:v>0.99074483139299041</c:v>
                </c:pt>
                <c:pt idx="32" formatCode="0.0000">
                  <c:v>0.99074483139299041</c:v>
                </c:pt>
                <c:pt idx="33" formatCode="0.0000">
                  <c:v>0.99074483139299041</c:v>
                </c:pt>
                <c:pt idx="34" formatCode="0.0000">
                  <c:v>0.99074483139299041</c:v>
                </c:pt>
                <c:pt idx="35" formatCode="0.0000">
                  <c:v>0.99074483139299041</c:v>
                </c:pt>
                <c:pt idx="36" formatCode="0.0000">
                  <c:v>0.99074483139299041</c:v>
                </c:pt>
                <c:pt idx="37" formatCode="0.0000">
                  <c:v>0.99108924661630715</c:v>
                </c:pt>
                <c:pt idx="38" formatCode="0.0000">
                  <c:v>0.99098115322314317</c:v>
                </c:pt>
                <c:pt idx="39" formatCode="0.0000">
                  <c:v>0.99098115322314317</c:v>
                </c:pt>
                <c:pt idx="40" formatCode="0.0000">
                  <c:v>0.99098115322314317</c:v>
                </c:pt>
                <c:pt idx="41" formatCode="0.0000">
                  <c:v>0.99098115322314317</c:v>
                </c:pt>
                <c:pt idx="42" formatCode="0.0000">
                  <c:v>0.99143366183962389</c:v>
                </c:pt>
                <c:pt idx="43" formatCode="0.0000">
                  <c:v>0.99143366183962389</c:v>
                </c:pt>
                <c:pt idx="44" formatCode="0.0000">
                  <c:v>0.99143366183962389</c:v>
                </c:pt>
                <c:pt idx="45" formatCode="0.0000">
                  <c:v>0.99143366183962389</c:v>
                </c:pt>
                <c:pt idx="46" formatCode="0.0000">
                  <c:v>0.99143366183962389</c:v>
                </c:pt>
                <c:pt idx="47" formatCode="0.0000">
                  <c:v>0.99143366183962389</c:v>
                </c:pt>
                <c:pt idx="48" formatCode="0.0000">
                  <c:v>0.99143366183962389</c:v>
                </c:pt>
                <c:pt idx="49" formatCode="0.0000">
                  <c:v>0.99143366183962389</c:v>
                </c:pt>
                <c:pt idx="50" formatCode="0.0000">
                  <c:v>0.99143366183962389</c:v>
                </c:pt>
                <c:pt idx="51" formatCode="0.0000">
                  <c:v>0.99143366183962389</c:v>
                </c:pt>
                <c:pt idx="52" formatCode="0.0000">
                  <c:v>0.99143366183962389</c:v>
                </c:pt>
                <c:pt idx="53" formatCode="0.0000">
                  <c:v>0.99143366183962389</c:v>
                </c:pt>
                <c:pt idx="54" formatCode="0.0000">
                  <c:v>0.99143366183962389</c:v>
                </c:pt>
                <c:pt idx="55" formatCode="0.0000">
                  <c:v>0.99143366183962389</c:v>
                </c:pt>
                <c:pt idx="56" formatCode="0.0000">
                  <c:v>0.99143366183962389</c:v>
                </c:pt>
                <c:pt idx="57" formatCode="0.0000">
                  <c:v>0.99143366183962389</c:v>
                </c:pt>
                <c:pt idx="58" formatCode="0.0000">
                  <c:v>0.99143366183962389</c:v>
                </c:pt>
                <c:pt idx="59" formatCode="0.0000">
                  <c:v>0.99143366183962389</c:v>
                </c:pt>
                <c:pt idx="60" formatCode="0.0000">
                  <c:v>0.99143366183962389</c:v>
                </c:pt>
                <c:pt idx="61" formatCode="0.0000">
                  <c:v>0.99143366183962389</c:v>
                </c:pt>
                <c:pt idx="62" formatCode="0.0000">
                  <c:v>0.99143366183962389</c:v>
                </c:pt>
                <c:pt idx="63" formatCode="0.0000">
                  <c:v>0.99143366183962389</c:v>
                </c:pt>
                <c:pt idx="64" formatCode="0.0000">
                  <c:v>0.99143366183962389</c:v>
                </c:pt>
                <c:pt idx="65" formatCode="0.0000">
                  <c:v>0.99143366183962389</c:v>
                </c:pt>
                <c:pt idx="66" formatCode="0.0000">
                  <c:v>0.99143366183962389</c:v>
                </c:pt>
                <c:pt idx="67" formatCode="0.0000">
                  <c:v>0.99143366183962389</c:v>
                </c:pt>
                <c:pt idx="68" formatCode="0.0000">
                  <c:v>0.99143366183962389</c:v>
                </c:pt>
                <c:pt idx="69" formatCode="0.0000">
                  <c:v>0.99143366183962389</c:v>
                </c:pt>
                <c:pt idx="70" formatCode="0.0000">
                  <c:v>0.99143366183962389</c:v>
                </c:pt>
                <c:pt idx="71" formatCode="0.0000">
                  <c:v>0.99143366183962389</c:v>
                </c:pt>
                <c:pt idx="72" formatCode="0.0000">
                  <c:v>0.99143366183962389</c:v>
                </c:pt>
                <c:pt idx="73" formatCode="0.0000">
                  <c:v>0.99143366183962389</c:v>
                </c:pt>
                <c:pt idx="74" formatCode="0.0000">
                  <c:v>0.99143366183962389</c:v>
                </c:pt>
                <c:pt idx="75">
                  <c:v>0.99157319416086509</c:v>
                </c:pt>
                <c:pt idx="76">
                  <c:v>0.99157319416086509</c:v>
                </c:pt>
                <c:pt idx="77">
                  <c:v>0.99157319416086509</c:v>
                </c:pt>
                <c:pt idx="78">
                  <c:v>0.99157319416086509</c:v>
                </c:pt>
                <c:pt idx="79">
                  <c:v>0.99157319416086509</c:v>
                </c:pt>
                <c:pt idx="80">
                  <c:v>0.99157319416086509</c:v>
                </c:pt>
                <c:pt idx="81">
                  <c:v>0.99157319416086509</c:v>
                </c:pt>
                <c:pt idx="82">
                  <c:v>0.99157319416086509</c:v>
                </c:pt>
                <c:pt idx="83">
                  <c:v>0.99157319416086509</c:v>
                </c:pt>
                <c:pt idx="84">
                  <c:v>0.99157319416086509</c:v>
                </c:pt>
                <c:pt idx="85">
                  <c:v>0.99157319416086509</c:v>
                </c:pt>
                <c:pt idx="86">
                  <c:v>0.99157319416086509</c:v>
                </c:pt>
                <c:pt idx="87">
                  <c:v>0.99157319416086509</c:v>
                </c:pt>
                <c:pt idx="88">
                  <c:v>0.99157319416086509</c:v>
                </c:pt>
                <c:pt idx="89">
                  <c:v>0.99159527205979581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5872"/>
        <c:axId val="132090496"/>
      </c:scatterChart>
      <c:valAx>
        <c:axId val="1232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090496"/>
        <c:crosses val="autoZero"/>
        <c:crossBetween val="midCat"/>
      </c:valAx>
      <c:valAx>
        <c:axId val="132090496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32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DBS!$AZ$8:$AZ$97</c:f>
              <c:numCache>
                <c:formatCode>dd\-mmm\-yyyy\ hh:mm</c:formatCode>
                <c:ptCount val="90"/>
                <c:pt idx="0">
                  <c:v>43473.459722222222</c:v>
                </c:pt>
                <c:pt idx="1">
                  <c:v>43473.472222222219</c:v>
                </c:pt>
                <c:pt idx="2">
                  <c:v>43473.484027777777</c:v>
                </c:pt>
                <c:pt idx="3">
                  <c:v>43473.495833333334</c:v>
                </c:pt>
                <c:pt idx="4">
                  <c:v>43473.507638888892</c:v>
                </c:pt>
                <c:pt idx="5">
                  <c:v>43473.522916666669</c:v>
                </c:pt>
                <c:pt idx="6">
                  <c:v>43473.536805555559</c:v>
                </c:pt>
                <c:pt idx="7">
                  <c:v>43473.55</c:v>
                </c:pt>
                <c:pt idx="8">
                  <c:v>43473.561111111114</c:v>
                </c:pt>
                <c:pt idx="9">
                  <c:v>43473.572222222225</c:v>
                </c:pt>
                <c:pt idx="10">
                  <c:v>43473.584027777775</c:v>
                </c:pt>
                <c:pt idx="11">
                  <c:v>43473.595138888886</c:v>
                </c:pt>
                <c:pt idx="12">
                  <c:v>43473.606249999997</c:v>
                </c:pt>
                <c:pt idx="13">
                  <c:v>43473.617361111108</c:v>
                </c:pt>
                <c:pt idx="14">
                  <c:v>43473.628472222219</c:v>
                </c:pt>
                <c:pt idx="15">
                  <c:v>43473.63958333333</c:v>
                </c:pt>
                <c:pt idx="16">
                  <c:v>43473.65347222222</c:v>
                </c:pt>
                <c:pt idx="17">
                  <c:v>43473.665277777778</c:v>
                </c:pt>
                <c:pt idx="18">
                  <c:v>43473.676388888889</c:v>
                </c:pt>
                <c:pt idx="19">
                  <c:v>43473.6875</c:v>
                </c:pt>
                <c:pt idx="20">
                  <c:v>43504.306944444441</c:v>
                </c:pt>
                <c:pt idx="21">
                  <c:v>43504.320833333331</c:v>
                </c:pt>
                <c:pt idx="22">
                  <c:v>43504.331944444442</c:v>
                </c:pt>
                <c:pt idx="23">
                  <c:v>43504.343055555553</c:v>
                </c:pt>
                <c:pt idx="24">
                  <c:v>43504.353472222225</c:v>
                </c:pt>
                <c:pt idx="25">
                  <c:v>43504.364583333336</c:v>
                </c:pt>
                <c:pt idx="26">
                  <c:v>43504.375694444447</c:v>
                </c:pt>
                <c:pt idx="27">
                  <c:v>43504.386805555558</c:v>
                </c:pt>
                <c:pt idx="28">
                  <c:v>43504.397916666669</c:v>
                </c:pt>
                <c:pt idx="29">
                  <c:v>43504.40902777778</c:v>
                </c:pt>
                <c:pt idx="30">
                  <c:v>43504.420138888891</c:v>
                </c:pt>
                <c:pt idx="31">
                  <c:v>43504.431250000001</c:v>
                </c:pt>
                <c:pt idx="32">
                  <c:v>43504.442361111112</c:v>
                </c:pt>
                <c:pt idx="33">
                  <c:v>43504.455555555556</c:v>
                </c:pt>
                <c:pt idx="34">
                  <c:v>43504.476388888892</c:v>
                </c:pt>
                <c:pt idx="35">
                  <c:v>43504.495833333334</c:v>
                </c:pt>
                <c:pt idx="36">
                  <c:v>43504.506944444445</c:v>
                </c:pt>
                <c:pt idx="37">
                  <c:v>43504.521527777775</c:v>
                </c:pt>
                <c:pt idx="38">
                  <c:v>43504.533333333333</c:v>
                </c:pt>
                <c:pt idx="39">
                  <c:v>43504.547222222223</c:v>
                </c:pt>
                <c:pt idx="40">
                  <c:v>43504.569444444445</c:v>
                </c:pt>
                <c:pt idx="41">
                  <c:v>43504.580555555556</c:v>
                </c:pt>
                <c:pt idx="42">
                  <c:v>43504.591666666667</c:v>
                </c:pt>
                <c:pt idx="43">
                  <c:v>43504.603472222225</c:v>
                </c:pt>
                <c:pt idx="44">
                  <c:v>43504.614583333336</c:v>
                </c:pt>
                <c:pt idx="45">
                  <c:v>43504.625694444447</c:v>
                </c:pt>
                <c:pt idx="46">
                  <c:v>43504.642361111109</c:v>
                </c:pt>
                <c:pt idx="47">
                  <c:v>43504.65347222222</c:v>
                </c:pt>
                <c:pt idx="48">
                  <c:v>43504.664583333331</c:v>
                </c:pt>
                <c:pt idx="49">
                  <c:v>43504.675694444442</c:v>
                </c:pt>
                <c:pt idx="50">
                  <c:v>43504.686805555553</c:v>
                </c:pt>
                <c:pt idx="51">
                  <c:v>43504.697916666664</c:v>
                </c:pt>
                <c:pt idx="52">
                  <c:v>43504.709722222222</c:v>
                </c:pt>
                <c:pt idx="53">
                  <c:v>43504.720833333333</c:v>
                </c:pt>
                <c:pt idx="54">
                  <c:v>43504.731944444444</c:v>
                </c:pt>
                <c:pt idx="55">
                  <c:v>43504.743055555555</c:v>
                </c:pt>
                <c:pt idx="56">
                  <c:v>43504.754166666666</c:v>
                </c:pt>
                <c:pt idx="57">
                  <c:v>43504.765277777777</c:v>
                </c:pt>
                <c:pt idx="58">
                  <c:v>43504.776388888888</c:v>
                </c:pt>
                <c:pt idx="59">
                  <c:v>43532.309027777781</c:v>
                </c:pt>
                <c:pt idx="60">
                  <c:v>43532.320138888892</c:v>
                </c:pt>
                <c:pt idx="61">
                  <c:v>43532.331250000003</c:v>
                </c:pt>
                <c:pt idx="62">
                  <c:v>43532.342361111114</c:v>
                </c:pt>
                <c:pt idx="63">
                  <c:v>43532.353472222225</c:v>
                </c:pt>
                <c:pt idx="64">
                  <c:v>43532.363888888889</c:v>
                </c:pt>
                <c:pt idx="65">
                  <c:v>43532.375</c:v>
                </c:pt>
                <c:pt idx="66">
                  <c:v>43532.386111111111</c:v>
                </c:pt>
                <c:pt idx="67">
                  <c:v>43532.397222222222</c:v>
                </c:pt>
                <c:pt idx="68">
                  <c:v>43532.408333333333</c:v>
                </c:pt>
                <c:pt idx="69">
                  <c:v>43532.419444444444</c:v>
                </c:pt>
                <c:pt idx="70">
                  <c:v>43532.431250000001</c:v>
                </c:pt>
                <c:pt idx="71">
                  <c:v>43532.442361111112</c:v>
                </c:pt>
                <c:pt idx="72">
                  <c:v>43532.453472222223</c:v>
                </c:pt>
                <c:pt idx="73">
                  <c:v>43532.464583333334</c:v>
                </c:pt>
                <c:pt idx="74">
                  <c:v>43532.475694444445</c:v>
                </c:pt>
                <c:pt idx="75">
                  <c:v>43532.486805555556</c:v>
                </c:pt>
                <c:pt idx="76">
                  <c:v>43532.497916666667</c:v>
                </c:pt>
                <c:pt idx="77">
                  <c:v>43532.509027777778</c:v>
                </c:pt>
                <c:pt idx="78">
                  <c:v>43532.520138888889</c:v>
                </c:pt>
                <c:pt idx="79">
                  <c:v>43532.531944444447</c:v>
                </c:pt>
                <c:pt idx="80">
                  <c:v>43532.543055555558</c:v>
                </c:pt>
                <c:pt idx="81">
                  <c:v>43532.554166666669</c:v>
                </c:pt>
                <c:pt idx="82">
                  <c:v>43532.56527777778</c:v>
                </c:pt>
                <c:pt idx="83">
                  <c:v>43532.576388888891</c:v>
                </c:pt>
                <c:pt idx="84">
                  <c:v>43532.587500000001</c:v>
                </c:pt>
                <c:pt idx="85">
                  <c:v>43532.598611111112</c:v>
                </c:pt>
                <c:pt idx="86">
                  <c:v>43532.609722222223</c:v>
                </c:pt>
                <c:pt idx="87">
                  <c:v>43532.62222222222</c:v>
                </c:pt>
                <c:pt idx="88">
                  <c:v>43532.633333333331</c:v>
                </c:pt>
                <c:pt idx="89">
                  <c:v>0</c:v>
                </c:pt>
              </c:numCache>
            </c:numRef>
          </c:xVal>
          <c:yVal>
            <c:numRef>
              <c:f>DBS!$BF$8:$BF$97</c:f>
              <c:numCache>
                <c:formatCode>0.000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00">
                  <c:v>0</c:v>
                </c:pt>
                <c:pt idx="5">
                  <c:v>0</c:v>
                </c:pt>
                <c:pt idx="6">
                  <c:v>0</c:v>
                </c:pt>
                <c:pt idx="7" formatCode="0.00000">
                  <c:v>1.0050833690155736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1.005527580717561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000">
                  <c:v>1.0052646799143441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000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0000">
                  <c:v>0</c:v>
                </c:pt>
                <c:pt idx="43" formatCode="0.00000">
                  <c:v>1.0048929925718648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1.0052193521896515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0000">
                  <c:v>1.0052284177345898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0000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1.0049337875240882</c:v>
                </c:pt>
                <c:pt idx="8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DBS!$AZ$8:$AZ$97</c:f>
              <c:numCache>
                <c:formatCode>dd\-mmm\-yyyy\ hh:mm</c:formatCode>
                <c:ptCount val="90"/>
                <c:pt idx="0">
                  <c:v>43473.459722222222</c:v>
                </c:pt>
                <c:pt idx="1">
                  <c:v>43473.472222222219</c:v>
                </c:pt>
                <c:pt idx="2">
                  <c:v>43473.484027777777</c:v>
                </c:pt>
                <c:pt idx="3">
                  <c:v>43473.495833333334</c:v>
                </c:pt>
                <c:pt idx="4">
                  <c:v>43473.507638888892</c:v>
                </c:pt>
                <c:pt idx="5">
                  <c:v>43473.522916666669</c:v>
                </c:pt>
                <c:pt idx="6">
                  <c:v>43473.536805555559</c:v>
                </c:pt>
                <c:pt idx="7">
                  <c:v>43473.55</c:v>
                </c:pt>
                <c:pt idx="8">
                  <c:v>43473.561111111114</c:v>
                </c:pt>
                <c:pt idx="9">
                  <c:v>43473.572222222225</c:v>
                </c:pt>
                <c:pt idx="10">
                  <c:v>43473.584027777775</c:v>
                </c:pt>
                <c:pt idx="11">
                  <c:v>43473.595138888886</c:v>
                </c:pt>
                <c:pt idx="12">
                  <c:v>43473.606249999997</c:v>
                </c:pt>
                <c:pt idx="13">
                  <c:v>43473.617361111108</c:v>
                </c:pt>
                <c:pt idx="14">
                  <c:v>43473.628472222219</c:v>
                </c:pt>
                <c:pt idx="15">
                  <c:v>43473.63958333333</c:v>
                </c:pt>
                <c:pt idx="16">
                  <c:v>43473.65347222222</c:v>
                </c:pt>
                <c:pt idx="17">
                  <c:v>43473.665277777778</c:v>
                </c:pt>
                <c:pt idx="18">
                  <c:v>43473.676388888889</c:v>
                </c:pt>
                <c:pt idx="19">
                  <c:v>43473.6875</c:v>
                </c:pt>
                <c:pt idx="20">
                  <c:v>43504.306944444441</c:v>
                </c:pt>
                <c:pt idx="21">
                  <c:v>43504.320833333331</c:v>
                </c:pt>
                <c:pt idx="22">
                  <c:v>43504.331944444442</c:v>
                </c:pt>
                <c:pt idx="23">
                  <c:v>43504.343055555553</c:v>
                </c:pt>
                <c:pt idx="24">
                  <c:v>43504.353472222225</c:v>
                </c:pt>
                <c:pt idx="25">
                  <c:v>43504.364583333336</c:v>
                </c:pt>
                <c:pt idx="26">
                  <c:v>43504.375694444447</c:v>
                </c:pt>
                <c:pt idx="27">
                  <c:v>43504.386805555558</c:v>
                </c:pt>
                <c:pt idx="28">
                  <c:v>43504.397916666669</c:v>
                </c:pt>
                <c:pt idx="29">
                  <c:v>43504.40902777778</c:v>
                </c:pt>
                <c:pt idx="30">
                  <c:v>43504.420138888891</c:v>
                </c:pt>
                <c:pt idx="31">
                  <c:v>43504.431250000001</c:v>
                </c:pt>
                <c:pt idx="32">
                  <c:v>43504.442361111112</c:v>
                </c:pt>
                <c:pt idx="33">
                  <c:v>43504.455555555556</c:v>
                </c:pt>
                <c:pt idx="34">
                  <c:v>43504.476388888892</c:v>
                </c:pt>
                <c:pt idx="35">
                  <c:v>43504.495833333334</c:v>
                </c:pt>
                <c:pt idx="36">
                  <c:v>43504.506944444445</c:v>
                </c:pt>
                <c:pt idx="37">
                  <c:v>43504.521527777775</c:v>
                </c:pt>
                <c:pt idx="38">
                  <c:v>43504.533333333333</c:v>
                </c:pt>
                <c:pt idx="39">
                  <c:v>43504.547222222223</c:v>
                </c:pt>
                <c:pt idx="40">
                  <c:v>43504.569444444445</c:v>
                </c:pt>
                <c:pt idx="41">
                  <c:v>43504.580555555556</c:v>
                </c:pt>
                <c:pt idx="42">
                  <c:v>43504.591666666667</c:v>
                </c:pt>
                <c:pt idx="43">
                  <c:v>43504.603472222225</c:v>
                </c:pt>
                <c:pt idx="44">
                  <c:v>43504.614583333336</c:v>
                </c:pt>
                <c:pt idx="45">
                  <c:v>43504.625694444447</c:v>
                </c:pt>
                <c:pt idx="46">
                  <c:v>43504.642361111109</c:v>
                </c:pt>
                <c:pt idx="47">
                  <c:v>43504.65347222222</c:v>
                </c:pt>
                <c:pt idx="48">
                  <c:v>43504.664583333331</c:v>
                </c:pt>
                <c:pt idx="49">
                  <c:v>43504.675694444442</c:v>
                </c:pt>
                <c:pt idx="50">
                  <c:v>43504.686805555553</c:v>
                </c:pt>
                <c:pt idx="51">
                  <c:v>43504.697916666664</c:v>
                </c:pt>
                <c:pt idx="52">
                  <c:v>43504.709722222222</c:v>
                </c:pt>
                <c:pt idx="53">
                  <c:v>43504.720833333333</c:v>
                </c:pt>
                <c:pt idx="54">
                  <c:v>43504.731944444444</c:v>
                </c:pt>
                <c:pt idx="55">
                  <c:v>43504.743055555555</c:v>
                </c:pt>
                <c:pt idx="56">
                  <c:v>43504.754166666666</c:v>
                </c:pt>
                <c:pt idx="57">
                  <c:v>43504.765277777777</c:v>
                </c:pt>
                <c:pt idx="58">
                  <c:v>43504.776388888888</c:v>
                </c:pt>
                <c:pt idx="59">
                  <c:v>43532.309027777781</c:v>
                </c:pt>
                <c:pt idx="60">
                  <c:v>43532.320138888892</c:v>
                </c:pt>
                <c:pt idx="61">
                  <c:v>43532.331250000003</c:v>
                </c:pt>
                <c:pt idx="62">
                  <c:v>43532.342361111114</c:v>
                </c:pt>
                <c:pt idx="63">
                  <c:v>43532.353472222225</c:v>
                </c:pt>
                <c:pt idx="64">
                  <c:v>43532.363888888889</c:v>
                </c:pt>
                <c:pt idx="65">
                  <c:v>43532.375</c:v>
                </c:pt>
                <c:pt idx="66">
                  <c:v>43532.386111111111</c:v>
                </c:pt>
                <c:pt idx="67">
                  <c:v>43532.397222222222</c:v>
                </c:pt>
                <c:pt idx="68">
                  <c:v>43532.408333333333</c:v>
                </c:pt>
                <c:pt idx="69">
                  <c:v>43532.419444444444</c:v>
                </c:pt>
                <c:pt idx="70">
                  <c:v>43532.431250000001</c:v>
                </c:pt>
                <c:pt idx="71">
                  <c:v>43532.442361111112</c:v>
                </c:pt>
                <c:pt idx="72">
                  <c:v>43532.453472222223</c:v>
                </c:pt>
                <c:pt idx="73">
                  <c:v>43532.464583333334</c:v>
                </c:pt>
                <c:pt idx="74">
                  <c:v>43532.475694444445</c:v>
                </c:pt>
                <c:pt idx="75">
                  <c:v>43532.486805555556</c:v>
                </c:pt>
                <c:pt idx="76">
                  <c:v>43532.497916666667</c:v>
                </c:pt>
                <c:pt idx="77">
                  <c:v>43532.509027777778</c:v>
                </c:pt>
                <c:pt idx="78">
                  <c:v>43532.520138888889</c:v>
                </c:pt>
                <c:pt idx="79">
                  <c:v>43532.531944444447</c:v>
                </c:pt>
                <c:pt idx="80">
                  <c:v>43532.543055555558</c:v>
                </c:pt>
                <c:pt idx="81">
                  <c:v>43532.554166666669</c:v>
                </c:pt>
                <c:pt idx="82">
                  <c:v>43532.56527777778</c:v>
                </c:pt>
                <c:pt idx="83">
                  <c:v>43532.576388888891</c:v>
                </c:pt>
                <c:pt idx="84">
                  <c:v>43532.587500000001</c:v>
                </c:pt>
                <c:pt idx="85">
                  <c:v>43532.598611111112</c:v>
                </c:pt>
                <c:pt idx="86">
                  <c:v>43532.609722222223</c:v>
                </c:pt>
                <c:pt idx="87">
                  <c:v>43532.62222222222</c:v>
                </c:pt>
                <c:pt idx="88">
                  <c:v>43532.633333333331</c:v>
                </c:pt>
                <c:pt idx="89">
                  <c:v>0</c:v>
                </c:pt>
              </c:numCache>
            </c:numRef>
          </c:xVal>
          <c:yVal>
            <c:numRef>
              <c:f>DBS!$BH$8:$BH$97</c:f>
              <c:numCache>
                <c:formatCode>0.000</c:formatCode>
                <c:ptCount val="90"/>
                <c:pt idx="0">
                  <c:v>1.0052918765491594</c:v>
                </c:pt>
                <c:pt idx="1">
                  <c:v>1.0052918765491594</c:v>
                </c:pt>
                <c:pt idx="2">
                  <c:v>1.0052918765491594</c:v>
                </c:pt>
                <c:pt idx="3">
                  <c:v>1.0052918765491594</c:v>
                </c:pt>
                <c:pt idx="4" formatCode="0.0000">
                  <c:v>1.0052918765491594</c:v>
                </c:pt>
                <c:pt idx="5" formatCode="0.0000">
                  <c:v>1.0052918765491594</c:v>
                </c:pt>
                <c:pt idx="6" formatCode="0.0000">
                  <c:v>1.0052918765491594</c:v>
                </c:pt>
                <c:pt idx="7" formatCode="0.0000">
                  <c:v>1.0052918765491594</c:v>
                </c:pt>
                <c:pt idx="8" formatCode="0.0000">
                  <c:v>1.0052918765491594</c:v>
                </c:pt>
                <c:pt idx="9" formatCode="0.0000">
                  <c:v>1.0052918765491594</c:v>
                </c:pt>
                <c:pt idx="10" formatCode="0.0000">
                  <c:v>1.0052918765491594</c:v>
                </c:pt>
                <c:pt idx="11" formatCode="0.0000">
                  <c:v>1.0052918765491594</c:v>
                </c:pt>
                <c:pt idx="12" formatCode="0.0000">
                  <c:v>1.0052918765491594</c:v>
                </c:pt>
                <c:pt idx="13" formatCode="0.0000">
                  <c:v>1.0052918765491594</c:v>
                </c:pt>
                <c:pt idx="14" formatCode="0.0000">
                  <c:v>1.0052918765491594</c:v>
                </c:pt>
                <c:pt idx="15" formatCode="0.0000">
                  <c:v>1.0052918765491594</c:v>
                </c:pt>
                <c:pt idx="16" formatCode="0.0000">
                  <c:v>1.0052918765491594</c:v>
                </c:pt>
                <c:pt idx="17" formatCode="0.0000">
                  <c:v>1.0052918765491594</c:v>
                </c:pt>
                <c:pt idx="18" formatCode="0.0000">
                  <c:v>1.0052918765491594</c:v>
                </c:pt>
                <c:pt idx="19" formatCode="0.0000">
                  <c:v>1.0052918765491594</c:v>
                </c:pt>
                <c:pt idx="20" formatCode="0.0000">
                  <c:v>1.0052918765491594</c:v>
                </c:pt>
                <c:pt idx="21" formatCode="0.0000">
                  <c:v>1.0052918765491594</c:v>
                </c:pt>
                <c:pt idx="22" formatCode="0.0000">
                  <c:v>1.0052918765491594</c:v>
                </c:pt>
                <c:pt idx="23" formatCode="0.0000">
                  <c:v>1.0052918765491594</c:v>
                </c:pt>
                <c:pt idx="24" formatCode="0.0000">
                  <c:v>1.0052918765491594</c:v>
                </c:pt>
                <c:pt idx="25" formatCode="0.0000">
                  <c:v>1.0052918765491594</c:v>
                </c:pt>
                <c:pt idx="26" formatCode="0.0000">
                  <c:v>1.0052918765491594</c:v>
                </c:pt>
                <c:pt idx="27" formatCode="0.0000">
                  <c:v>1.0052918765491594</c:v>
                </c:pt>
                <c:pt idx="28" formatCode="0.0000">
                  <c:v>1.0052918765491594</c:v>
                </c:pt>
                <c:pt idx="29" formatCode="0.0000">
                  <c:v>1.0052918765491594</c:v>
                </c:pt>
                <c:pt idx="30" formatCode="0.0000">
                  <c:v>1.0052918765491594</c:v>
                </c:pt>
                <c:pt idx="31" formatCode="0.0000">
                  <c:v>1.0052918765491594</c:v>
                </c:pt>
                <c:pt idx="32" formatCode="0.0000">
                  <c:v>1.0052918765491594</c:v>
                </c:pt>
                <c:pt idx="33" formatCode="0.0000">
                  <c:v>1.0052918765491594</c:v>
                </c:pt>
                <c:pt idx="34" formatCode="0.0000">
                  <c:v>1.0052918765491594</c:v>
                </c:pt>
                <c:pt idx="35" formatCode="0.0000">
                  <c:v>1.0052918765491594</c:v>
                </c:pt>
                <c:pt idx="36" formatCode="0.0000">
                  <c:v>1.0052918765491594</c:v>
                </c:pt>
                <c:pt idx="37" formatCode="0.0000">
                  <c:v>1.0052027320239307</c:v>
                </c:pt>
                <c:pt idx="38" formatCode="0.0000">
                  <c:v>1.005226604625602</c:v>
                </c:pt>
                <c:pt idx="39" formatCode="0.0000">
                  <c:v>1.005226604625602</c:v>
                </c:pt>
                <c:pt idx="40" formatCode="0.0000">
                  <c:v>1.005226604625602</c:v>
                </c:pt>
                <c:pt idx="41" formatCode="0.0000">
                  <c:v>1.005226604625602</c:v>
                </c:pt>
                <c:pt idx="42" formatCode="0.0000">
                  <c:v>1.0051135874987021</c:v>
                </c:pt>
                <c:pt idx="43" formatCode="0.0000">
                  <c:v>1.0051135874987021</c:v>
                </c:pt>
                <c:pt idx="44" formatCode="0.0000">
                  <c:v>1.0051135874987021</c:v>
                </c:pt>
                <c:pt idx="45" formatCode="0.0000">
                  <c:v>1.0051135874987021</c:v>
                </c:pt>
                <c:pt idx="46" formatCode="0.0000">
                  <c:v>1.0051135874987021</c:v>
                </c:pt>
                <c:pt idx="47" formatCode="0.0000">
                  <c:v>1.0051135874987021</c:v>
                </c:pt>
                <c:pt idx="48" formatCode="0.0000">
                  <c:v>1.0051135874987021</c:v>
                </c:pt>
                <c:pt idx="49" formatCode="0.0000">
                  <c:v>1.0051135874987021</c:v>
                </c:pt>
                <c:pt idx="50" formatCode="0.0000">
                  <c:v>1.0051135874987021</c:v>
                </c:pt>
                <c:pt idx="51" formatCode="0.0000">
                  <c:v>1.0051135874987021</c:v>
                </c:pt>
                <c:pt idx="52" formatCode="0.0000">
                  <c:v>1.0051135874987021</c:v>
                </c:pt>
                <c:pt idx="53" formatCode="0.0000">
                  <c:v>1.0051135874987021</c:v>
                </c:pt>
                <c:pt idx="54" formatCode="0.0000">
                  <c:v>1.0051135874987021</c:v>
                </c:pt>
                <c:pt idx="55" formatCode="0.0000">
                  <c:v>1.0051135874987021</c:v>
                </c:pt>
                <c:pt idx="56" formatCode="0.0000">
                  <c:v>1.0051135874987021</c:v>
                </c:pt>
                <c:pt idx="57" formatCode="0.0000">
                  <c:v>1.0051135874987021</c:v>
                </c:pt>
                <c:pt idx="58" formatCode="0.0000">
                  <c:v>1.0051135874987021</c:v>
                </c:pt>
                <c:pt idx="59" formatCode="0.0000">
                  <c:v>1.0051135874987021</c:v>
                </c:pt>
                <c:pt idx="60" formatCode="0.0000">
                  <c:v>1.0051135874987021</c:v>
                </c:pt>
                <c:pt idx="61" formatCode="0.0000">
                  <c:v>1.0051135874987021</c:v>
                </c:pt>
                <c:pt idx="62" formatCode="0.0000">
                  <c:v>1.0051135874987021</c:v>
                </c:pt>
                <c:pt idx="63" formatCode="0.0000">
                  <c:v>1.0051135874987021</c:v>
                </c:pt>
                <c:pt idx="64" formatCode="0.0000">
                  <c:v>1.0051135874987021</c:v>
                </c:pt>
                <c:pt idx="65" formatCode="0.0000">
                  <c:v>1.0051135874987021</c:v>
                </c:pt>
                <c:pt idx="66" formatCode="0.0000">
                  <c:v>1.0051135874987021</c:v>
                </c:pt>
                <c:pt idx="67" formatCode="0.0000">
                  <c:v>1.0051135874987021</c:v>
                </c:pt>
                <c:pt idx="68" formatCode="0.0000">
                  <c:v>1.0051135874987021</c:v>
                </c:pt>
                <c:pt idx="69" formatCode="0.0000">
                  <c:v>1.0051135874987021</c:v>
                </c:pt>
                <c:pt idx="70" formatCode="0.0000">
                  <c:v>1.0051135874987021</c:v>
                </c:pt>
                <c:pt idx="71" formatCode="0.0000">
                  <c:v>1.0051135874987021</c:v>
                </c:pt>
                <c:pt idx="72" formatCode="0.0000">
                  <c:v>1.0051135874987021</c:v>
                </c:pt>
                <c:pt idx="73" formatCode="0.0000">
                  <c:v>1.0051135874987021</c:v>
                </c:pt>
                <c:pt idx="74" formatCode="0.0000">
                  <c:v>1.0051135874987021</c:v>
                </c:pt>
                <c:pt idx="75">
                  <c:v>1.0051271858161099</c:v>
                </c:pt>
                <c:pt idx="76">
                  <c:v>1.0051271858161099</c:v>
                </c:pt>
                <c:pt idx="77">
                  <c:v>1.0051271858161099</c:v>
                </c:pt>
                <c:pt idx="78">
                  <c:v>1.0051271858161099</c:v>
                </c:pt>
                <c:pt idx="79">
                  <c:v>1.0051271858161099</c:v>
                </c:pt>
                <c:pt idx="80">
                  <c:v>1.0051271858161099</c:v>
                </c:pt>
                <c:pt idx="81">
                  <c:v>1.0051271858161099</c:v>
                </c:pt>
                <c:pt idx="82">
                  <c:v>1.0051271858161099</c:v>
                </c:pt>
                <c:pt idx="83">
                  <c:v>1.0051271858161099</c:v>
                </c:pt>
                <c:pt idx="84">
                  <c:v>1.0051271858161099</c:v>
                </c:pt>
                <c:pt idx="85">
                  <c:v>1.0051271858161099</c:v>
                </c:pt>
                <c:pt idx="86">
                  <c:v>1.0051271858161099</c:v>
                </c:pt>
                <c:pt idx="87">
                  <c:v>1.0051271858161099</c:v>
                </c:pt>
                <c:pt idx="88">
                  <c:v>1.0051271858161099</c:v>
                </c:pt>
                <c:pt idx="89">
                  <c:v>1.0050811026293389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1952"/>
        <c:axId val="114881280"/>
      </c:scatterChart>
      <c:valAx>
        <c:axId val="1148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881280"/>
        <c:crosses val="autoZero"/>
        <c:crossBetween val="midCat"/>
      </c:valAx>
      <c:valAx>
        <c:axId val="114881280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86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106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106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97"/>
  <sheetViews>
    <sheetView tabSelected="1" zoomScaleNormal="100" zoomScalePageLayoutView="124" workbookViewId="0">
      <pane xSplit="8" ySplit="7" topLeftCell="AR17" activePane="bottomRight" state="frozenSplit"/>
      <selection pane="topRight" activeCell="I1" sqref="I1"/>
      <selection pane="bottomLeft" activeCell="A3" sqref="A3"/>
      <selection pane="bottomRight" activeCell="BP25" sqref="BP25:BQ25"/>
    </sheetView>
  </sheetViews>
  <sheetFormatPr defaultColWidth="9.140625" defaultRowHeight="12.75" x14ac:dyDescent="0.2"/>
  <cols>
    <col min="1" max="1" width="1.28515625" style="2" customWidth="1"/>
    <col min="2" max="2" width="4.140625" style="1" bestFit="1" customWidth="1"/>
    <col min="3" max="3" width="6.42578125" style="2" bestFit="1" customWidth="1"/>
    <col min="4" max="4" width="25" style="3" bestFit="1" customWidth="1"/>
    <col min="5" max="5" width="4.140625" style="3" bestFit="1" customWidth="1"/>
    <col min="6" max="6" width="4.140625" style="2" bestFit="1" customWidth="1"/>
    <col min="7" max="7" width="3.140625" style="2" bestFit="1" customWidth="1"/>
    <col min="8" max="8" width="5.140625" style="2" bestFit="1" customWidth="1"/>
    <col min="9" max="9" width="3" style="4" customWidth="1"/>
    <col min="10" max="10" width="5.7109375" style="23" customWidth="1"/>
    <col min="11" max="11" width="7.140625" style="2" customWidth="1"/>
    <col min="12" max="12" width="3.140625" style="2" customWidth="1"/>
    <col min="13" max="13" width="8.140625" style="5" customWidth="1"/>
    <col min="14" max="14" width="3" style="6" customWidth="1"/>
    <col min="15" max="15" width="4.140625" style="4" bestFit="1" customWidth="1"/>
    <col min="16" max="16" width="5.140625" style="2" customWidth="1"/>
    <col min="17" max="20" width="8.140625" style="2" customWidth="1"/>
    <col min="21" max="21" width="4.140625" style="2" bestFit="1" customWidth="1"/>
    <col min="22" max="22" width="8.140625" style="2" bestFit="1" customWidth="1"/>
    <col min="23" max="23" width="3" style="2" customWidth="1"/>
    <col min="24" max="24" width="9.140625" style="2" customWidth="1"/>
    <col min="25" max="26" width="3" style="2" customWidth="1"/>
    <col min="27" max="27" width="6.140625" style="7" customWidth="1"/>
    <col min="28" max="28" width="6.28515625" style="8" bestFit="1" customWidth="1"/>
    <col min="29" max="29" width="9.85546875" style="2" customWidth="1"/>
    <col min="30" max="30" width="3.28515625" style="4" bestFit="1" customWidth="1"/>
    <col min="31" max="31" width="4" style="4" customWidth="1"/>
    <col min="32" max="32" width="9.42578125" style="9" bestFit="1" customWidth="1"/>
    <col min="33" max="33" width="5.7109375" style="10" customWidth="1"/>
    <col min="34" max="34" width="16.28515625" style="2" customWidth="1"/>
    <col min="35" max="35" width="8.7109375" style="2" bestFit="1" customWidth="1"/>
    <col min="36" max="37" width="3.85546875" style="2" customWidth="1"/>
    <col min="38" max="39" width="5.85546875" style="2" bestFit="1" customWidth="1"/>
    <col min="40" max="40" width="6.140625" style="8" bestFit="1" customWidth="1"/>
    <col min="41" max="41" width="6.85546875" style="2" bestFit="1" customWidth="1"/>
    <col min="42" max="42" width="5.85546875" style="2" bestFit="1" customWidth="1"/>
    <col min="43" max="44" width="6.85546875" style="2" bestFit="1" customWidth="1"/>
    <col min="45" max="45" width="5.140625" style="13" customWidth="1"/>
    <col min="46" max="49" width="3" style="13" bestFit="1" customWidth="1"/>
    <col min="50" max="50" width="3" style="2" customWidth="1"/>
    <col min="51" max="51" width="3.85546875" style="2" customWidth="1"/>
    <col min="52" max="52" width="17.140625" style="2" bestFit="1" customWidth="1"/>
    <col min="53" max="53" width="7" style="3" customWidth="1"/>
    <col min="54" max="54" width="6.85546875" style="6" bestFit="1" customWidth="1"/>
    <col min="55" max="55" width="7.42578125" style="16" customWidth="1"/>
    <col min="56" max="56" width="8" style="16" customWidth="1"/>
    <col min="57" max="57" width="10" style="14" bestFit="1" customWidth="1"/>
    <col min="58" max="58" width="8.85546875" style="14" bestFit="1" customWidth="1"/>
    <col min="59" max="60" width="10" style="8" bestFit="1" customWidth="1"/>
    <col min="61" max="62" width="6.7109375" style="16" bestFit="1" customWidth="1"/>
    <col min="63" max="63" width="6.85546875" style="2" bestFit="1" customWidth="1"/>
    <col min="64" max="64" width="14.42578125" style="2" bestFit="1" customWidth="1"/>
    <col min="65" max="68" width="9.140625" style="2"/>
    <col min="69" max="69" width="13" style="2" bestFit="1" customWidth="1"/>
    <col min="70" max="16384" width="9.140625" style="2"/>
  </cols>
  <sheetData>
    <row r="1" spans="2:69" x14ac:dyDescent="0.2">
      <c r="BL1" s="2" t="s">
        <v>68</v>
      </c>
      <c r="BM1" s="2">
        <v>2029.19</v>
      </c>
      <c r="BN1" s="2">
        <v>0.87</v>
      </c>
      <c r="BO1" s="2">
        <v>2217.4</v>
      </c>
      <c r="BP1" s="2">
        <v>0.63</v>
      </c>
      <c r="BQ1" s="2" t="s">
        <v>69</v>
      </c>
    </row>
    <row r="2" spans="2:69" x14ac:dyDescent="0.2">
      <c r="D2" s="24" t="s">
        <v>43</v>
      </c>
      <c r="AF2" s="64"/>
      <c r="AI2" s="67"/>
      <c r="AJ2" s="7"/>
      <c r="AK2" s="7"/>
      <c r="BL2" s="2" t="s">
        <v>40</v>
      </c>
      <c r="BM2" s="2" t="s">
        <v>7</v>
      </c>
      <c r="BN2" s="2" t="s">
        <v>41</v>
      </c>
      <c r="BO2" s="2" t="s">
        <v>16</v>
      </c>
      <c r="BP2" s="2" t="s">
        <v>42</v>
      </c>
    </row>
    <row r="3" spans="2:69" x14ac:dyDescent="0.2">
      <c r="D3" s="29" t="s">
        <v>44</v>
      </c>
      <c r="E3" s="61" t="s">
        <v>64</v>
      </c>
      <c r="BL3" s="48" t="s">
        <v>62</v>
      </c>
      <c r="BM3" s="4">
        <f>(AVERAGE(BE8:BE8386)-1)*R8</f>
        <v>-18.0309233738401</v>
      </c>
      <c r="BN3" s="4">
        <f>STDEV(BE8:BE8386)*R8</f>
        <v>2.664311353744409</v>
      </c>
      <c r="BO3" s="4">
        <f>(AVERAGE(BF8:BF8386)-1)*T8</f>
        <v>11.451344056442686</v>
      </c>
      <c r="BP3" s="4">
        <f>STDEV(BF8:BF8386)*T8</f>
        <v>0.4811335448174584</v>
      </c>
    </row>
    <row r="4" spans="2:69" x14ac:dyDescent="0.2">
      <c r="D4" s="26" t="s">
        <v>49</v>
      </c>
      <c r="BC4" s="28"/>
      <c r="BD4" s="28"/>
      <c r="BL4" s="48" t="s">
        <v>61</v>
      </c>
      <c r="BM4" s="4">
        <f>(AVERAGE(BK8:BK8386))-R8</f>
        <v>-9.0361966206046418E-2</v>
      </c>
      <c r="BN4" s="4">
        <f>(STDEV(BK8:BK8386))</f>
        <v>2.6023922132592912</v>
      </c>
      <c r="BO4" s="4">
        <f>AVERAGE(BL8:BL97)-T8</f>
        <v>-6.0950548459004494E-2</v>
      </c>
      <c r="BP4" s="4">
        <f>(STDEV(BL8:BL8386))</f>
        <v>0.40761406234822056</v>
      </c>
    </row>
    <row r="5" spans="2:69" x14ac:dyDescent="0.2">
      <c r="D5" s="60"/>
      <c r="BC5" s="28"/>
      <c r="BD5" s="28"/>
      <c r="BL5" s="48"/>
      <c r="BM5" s="4"/>
      <c r="BN5" s="4"/>
      <c r="BO5" s="4"/>
      <c r="BP5" s="4"/>
    </row>
    <row r="6" spans="2:69" x14ac:dyDescent="0.2">
      <c r="C6" s="52"/>
      <c r="D6" s="53"/>
      <c r="E6" s="53"/>
      <c r="F6" s="52"/>
      <c r="G6" s="52"/>
      <c r="H6" s="52"/>
      <c r="I6" s="54"/>
      <c r="J6" s="55"/>
      <c r="K6" s="52"/>
      <c r="L6" s="52"/>
      <c r="M6" s="55"/>
      <c r="N6" s="56"/>
      <c r="O6" s="54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7"/>
      <c r="AC6" s="52"/>
      <c r="AD6" s="54"/>
      <c r="AE6" s="54"/>
      <c r="AF6" s="58"/>
      <c r="AG6" s="59"/>
      <c r="AH6" s="52"/>
      <c r="AI6" s="12"/>
      <c r="AJ6" s="12"/>
      <c r="AK6" s="12"/>
      <c r="AN6" s="14"/>
      <c r="AT6" s="17"/>
      <c r="AU6" s="17"/>
      <c r="AV6" s="17"/>
      <c r="AW6" s="17"/>
      <c r="AX6" s="11"/>
      <c r="AY6" s="12"/>
      <c r="BA6" s="13"/>
      <c r="BB6" s="15"/>
      <c r="BG6" s="14"/>
      <c r="BH6" s="14"/>
    </row>
    <row r="7" spans="2:69" s="19" customFormat="1" ht="113.1" customHeight="1" x14ac:dyDescent="0.2">
      <c r="B7" s="18"/>
      <c r="C7" s="30" t="s">
        <v>0</v>
      </c>
      <c r="D7" s="31" t="s">
        <v>1</v>
      </c>
      <c r="E7" s="32" t="s">
        <v>53</v>
      </c>
      <c r="F7" s="33" t="s">
        <v>52</v>
      </c>
      <c r="G7" s="34" t="s">
        <v>51</v>
      </c>
      <c r="H7" s="34" t="s">
        <v>2</v>
      </c>
      <c r="I7" s="35" t="s">
        <v>3</v>
      </c>
      <c r="J7" s="36" t="s">
        <v>4</v>
      </c>
      <c r="K7" s="30" t="s">
        <v>5</v>
      </c>
      <c r="L7" s="30" t="s">
        <v>6</v>
      </c>
      <c r="M7" s="36" t="s">
        <v>7</v>
      </c>
      <c r="N7" s="37" t="s">
        <v>8</v>
      </c>
      <c r="O7" s="35" t="s">
        <v>9</v>
      </c>
      <c r="P7" s="30" t="s">
        <v>10</v>
      </c>
      <c r="Q7" s="30" t="s">
        <v>11</v>
      </c>
      <c r="R7" s="30" t="s">
        <v>12</v>
      </c>
      <c r="S7" s="30" t="s">
        <v>13</v>
      </c>
      <c r="T7" s="30" t="s">
        <v>14</v>
      </c>
      <c r="U7" s="30" t="s">
        <v>15</v>
      </c>
      <c r="V7" s="30" t="s">
        <v>16</v>
      </c>
      <c r="W7" s="30" t="s">
        <v>17</v>
      </c>
      <c r="X7" s="30" t="s">
        <v>18</v>
      </c>
      <c r="Y7" s="30" t="s">
        <v>19</v>
      </c>
      <c r="Z7" s="30" t="s">
        <v>20</v>
      </c>
      <c r="AA7" s="30" t="s">
        <v>21</v>
      </c>
      <c r="AB7" s="38" t="s">
        <v>22</v>
      </c>
      <c r="AC7" s="30" t="s">
        <v>23</v>
      </c>
      <c r="AD7" s="35" t="s">
        <v>24</v>
      </c>
      <c r="AE7" s="35" t="s">
        <v>25</v>
      </c>
      <c r="AF7" s="39" t="s">
        <v>26</v>
      </c>
      <c r="AG7" s="40" t="s">
        <v>27</v>
      </c>
      <c r="AH7" s="30" t="s">
        <v>28</v>
      </c>
      <c r="AI7" s="34" t="s">
        <v>51</v>
      </c>
      <c r="AJ7" s="34" t="s">
        <v>52</v>
      </c>
      <c r="AK7" s="34" t="s">
        <v>53</v>
      </c>
      <c r="AL7" s="34" t="s">
        <v>45</v>
      </c>
      <c r="AM7" s="34" t="s">
        <v>54</v>
      </c>
      <c r="AN7" s="41" t="s">
        <v>47</v>
      </c>
      <c r="AO7" s="34" t="s">
        <v>48</v>
      </c>
      <c r="AP7" s="34" t="s">
        <v>46</v>
      </c>
      <c r="AQ7" s="42" t="s">
        <v>59</v>
      </c>
      <c r="AR7" s="34" t="s">
        <v>60</v>
      </c>
      <c r="AS7" s="32" t="s">
        <v>31</v>
      </c>
      <c r="AT7" s="62" t="s">
        <v>36</v>
      </c>
      <c r="AU7" s="62" t="s">
        <v>37</v>
      </c>
      <c r="AV7" s="62" t="s">
        <v>38</v>
      </c>
      <c r="AW7" s="62" t="s">
        <v>39</v>
      </c>
      <c r="AX7" s="34" t="s">
        <v>29</v>
      </c>
      <c r="AY7" s="34" t="s">
        <v>30</v>
      </c>
      <c r="AZ7" s="43" t="s">
        <v>50</v>
      </c>
      <c r="BA7" s="44" t="s">
        <v>55</v>
      </c>
      <c r="BB7" s="44" t="s">
        <v>56</v>
      </c>
      <c r="BC7" s="45" t="s">
        <v>57</v>
      </c>
      <c r="BD7" s="45" t="s">
        <v>58</v>
      </c>
      <c r="BE7" s="46" t="s">
        <v>32</v>
      </c>
      <c r="BF7" s="46" t="s">
        <v>34</v>
      </c>
      <c r="BG7" s="46" t="s">
        <v>65</v>
      </c>
      <c r="BH7" s="46" t="s">
        <v>66</v>
      </c>
      <c r="BI7" s="50" t="s">
        <v>33</v>
      </c>
      <c r="BJ7" s="50" t="s">
        <v>35</v>
      </c>
      <c r="BK7" s="49" t="s">
        <v>63</v>
      </c>
      <c r="BL7" s="49" t="s">
        <v>63</v>
      </c>
      <c r="BM7" s="73" t="s">
        <v>70</v>
      </c>
      <c r="BN7" s="71" t="s">
        <v>65</v>
      </c>
      <c r="BO7" s="71" t="s">
        <v>66</v>
      </c>
      <c r="BP7" s="72" t="s">
        <v>33</v>
      </c>
      <c r="BQ7" s="72" t="s">
        <v>35</v>
      </c>
    </row>
    <row r="8" spans="2:69" x14ac:dyDescent="0.2">
      <c r="B8" s="1">
        <v>1</v>
      </c>
      <c r="C8" t="s">
        <v>67</v>
      </c>
      <c r="D8" t="s">
        <v>71</v>
      </c>
      <c r="E8">
        <v>0</v>
      </c>
      <c r="F8">
        <v>0</v>
      </c>
      <c r="G8">
        <v>0</v>
      </c>
      <c r="H8">
        <v>0</v>
      </c>
      <c r="I8">
        <v>4</v>
      </c>
      <c r="J8">
        <v>35</v>
      </c>
      <c r="K8">
        <v>193279</v>
      </c>
      <c r="L8">
        <v>12</v>
      </c>
      <c r="M8">
        <v>2068.9899999999998</v>
      </c>
      <c r="N8">
        <v>1</v>
      </c>
      <c r="O8">
        <v>50</v>
      </c>
      <c r="P8">
        <v>0</v>
      </c>
      <c r="Q8">
        <v>0</v>
      </c>
      <c r="R8">
        <v>2029.19</v>
      </c>
      <c r="S8">
        <v>0</v>
      </c>
      <c r="T8">
        <v>2217.4</v>
      </c>
      <c r="U8">
        <v>171</v>
      </c>
      <c r="V8">
        <v>2422.29</v>
      </c>
      <c r="W8">
        <v>4.8200000000000001E-4</v>
      </c>
      <c r="X8">
        <v>1</v>
      </c>
      <c r="Y8" t="s">
        <v>72</v>
      </c>
      <c r="Z8">
        <v>-1</v>
      </c>
      <c r="AA8"/>
      <c r="AB8">
        <v>18.8599</v>
      </c>
      <c r="AC8"/>
      <c r="AD8">
        <v>0</v>
      </c>
      <c r="AE8">
        <v>0</v>
      </c>
      <c r="AF8" t="s">
        <v>73</v>
      </c>
      <c r="AG8" s="65">
        <v>0.4597222222222222</v>
      </c>
      <c r="AH8" t="s">
        <v>74</v>
      </c>
      <c r="AI8" s="7">
        <f>YEAR(AF8)</f>
        <v>2018</v>
      </c>
      <c r="AJ8" s="7">
        <f>DAY(AF8)</f>
        <v>13</v>
      </c>
      <c r="AK8" s="7">
        <f t="shared" ref="AK8" si="0">MONTH(AF8)</f>
        <v>8</v>
      </c>
      <c r="AL8" s="21">
        <f>J8</f>
        <v>35</v>
      </c>
      <c r="AM8" s="21">
        <v>25</v>
      </c>
      <c r="AN8" s="20">
        <v>18.86</v>
      </c>
      <c r="AO8" s="21">
        <v>100</v>
      </c>
      <c r="AP8" s="21">
        <v>97.256</v>
      </c>
      <c r="AQ8" s="27">
        <v>0.1</v>
      </c>
      <c r="AR8" s="27">
        <v>0.1023</v>
      </c>
      <c r="AS8" s="13">
        <v>50</v>
      </c>
      <c r="AT8" s="13">
        <f t="shared" ref="AT8:AT71" si="1">IF(E8=666,1,0)</f>
        <v>0</v>
      </c>
      <c r="AU8" s="13">
        <f t="shared" ref="AU8:AU71" si="2">IF(E8=777,1,0)</f>
        <v>0</v>
      </c>
      <c r="AV8" s="13">
        <f>IF(E8=0,1,0)</f>
        <v>1</v>
      </c>
      <c r="AW8" s="13">
        <f t="shared" ref="AW8" si="3">IF(SUM(AT8:AV8)=0,1,0)</f>
        <v>0</v>
      </c>
      <c r="AX8" s="7">
        <v>1</v>
      </c>
      <c r="AY8" s="7">
        <v>1</v>
      </c>
      <c r="AZ8" s="25">
        <f>DATE(AI8,AJ8,AK8)+AG8</f>
        <v>43473.459722222222</v>
      </c>
      <c r="BA8" s="15">
        <f>(999.842594-0.00909529*25^2-0.000001120083*25^4+0.824493*J8+0.000076438*25^2*J8+0.0000000053875*25^4*J8+0.00010227*25*J8^1.5+0.000483147*J8^2+0.06793*25+0.0001001685*25^3+0.000000006536332*25^5-0.0040899*25*J8-0.00000082467*25^3*J8-0.00572466*J8^1.5-0.0000016546*25^2*J8^1.5)/1000</f>
        <v>1.0233428290522266</v>
      </c>
      <c r="BB8" s="15">
        <f>(999.842594-0.00909529*AM8^2-0.000001120083*AM8^4+0.824493*AL8+0.000076438*AM8^2*AL8+0.0000000053875*AM8^4*AL8+0.00010227*AM8*AL8^1.5+0.000483147*AL8^2+0.06793*AM8+0.0001001685*AM8^3+0.000000006536332*AM8^5-0.0040899*AM8*AL8-0.00000082467*AM8^3*AL8-0.00572466*AL8^1.5-0.0000016546*AM8^2*AL8^1.5)/1000</f>
        <v>1.0233428290522266</v>
      </c>
      <c r="BC8" s="16">
        <f>(K8-(L8*AS8))/4824.45*(1000/(BB8*AN8))</f>
        <v>2069.301320228175</v>
      </c>
      <c r="BD8" s="16">
        <f>V8*(AO8/AP8)*(BA8/BB8)*(AQ8/AR8)</f>
        <v>2434.6363330010081</v>
      </c>
      <c r="BE8" s="14" t="str">
        <f>IF(AND(AX8=1,AT8=1),BC8/R8,"#N/A")</f>
        <v>#N/A</v>
      </c>
      <c r="BF8" s="14" t="str">
        <f>IF(AND(AY8=1,AT8=1),BD8/T8,"#N/A")</f>
        <v>#N/A</v>
      </c>
      <c r="BG8" s="14">
        <f>AVERAGE(BE$8:BE38)</f>
        <v>0.99074483139299041</v>
      </c>
      <c r="BH8" s="14">
        <f>AVERAGE(BF$8:BF38)</f>
        <v>1.0052918765491594</v>
      </c>
      <c r="BI8" s="16">
        <f t="shared" ref="BI8:BJ71" si="4">IF(AX8=1,BC8/BG8,"#N/A")</f>
        <v>2088.6319611869494</v>
      </c>
      <c r="BJ8" s="16">
        <f t="shared" si="4"/>
        <v>2421.8203586388504</v>
      </c>
      <c r="BK8" s="4" t="str">
        <f t="shared" ref="BK8:BK19" si="5">IF(AND(AX8=1,AT8=1),BI8,"")</f>
        <v/>
      </c>
      <c r="BL8" s="51"/>
    </row>
    <row r="9" spans="2:69" x14ac:dyDescent="0.2">
      <c r="B9" s="1">
        <v>2</v>
      </c>
      <c r="C9" t="s">
        <v>67</v>
      </c>
      <c r="D9" t="s">
        <v>75</v>
      </c>
      <c r="E9">
        <v>0</v>
      </c>
      <c r="F9">
        <v>0</v>
      </c>
      <c r="G9">
        <v>0</v>
      </c>
      <c r="H9">
        <v>0</v>
      </c>
      <c r="I9">
        <v>4</v>
      </c>
      <c r="J9">
        <v>35</v>
      </c>
      <c r="K9">
        <v>193608</v>
      </c>
      <c r="L9">
        <v>12</v>
      </c>
      <c r="M9">
        <v>2072.52</v>
      </c>
      <c r="N9">
        <v>1</v>
      </c>
      <c r="O9">
        <v>50</v>
      </c>
      <c r="P9">
        <v>0.5</v>
      </c>
      <c r="Q9">
        <v>0</v>
      </c>
      <c r="R9">
        <v>2029.19</v>
      </c>
      <c r="S9">
        <v>0</v>
      </c>
      <c r="T9">
        <v>2217.4</v>
      </c>
      <c r="U9">
        <v>171</v>
      </c>
      <c r="V9">
        <v>2426.1999999999998</v>
      </c>
      <c r="W9">
        <v>5.0699999999999996E-4</v>
      </c>
      <c r="X9">
        <v>1</v>
      </c>
      <c r="Y9" t="s">
        <v>72</v>
      </c>
      <c r="Z9">
        <v>-1</v>
      </c>
      <c r="AA9"/>
      <c r="AB9">
        <v>18.8599</v>
      </c>
      <c r="AC9"/>
      <c r="AD9">
        <v>0</v>
      </c>
      <c r="AE9">
        <v>0</v>
      </c>
      <c r="AF9" t="s">
        <v>73</v>
      </c>
      <c r="AG9" s="65">
        <v>0.47222222222222227</v>
      </c>
      <c r="AH9" t="s">
        <v>74</v>
      </c>
      <c r="AI9" s="7">
        <f t="shared" ref="AI9:AI72" si="6">YEAR(AF9)</f>
        <v>2018</v>
      </c>
      <c r="AJ9" s="7">
        <f t="shared" ref="AJ9:AJ72" si="7">DAY(AF9)</f>
        <v>13</v>
      </c>
      <c r="AK9" s="7">
        <f t="shared" ref="AK9:AK72" si="8">MONTH(AF9)</f>
        <v>8</v>
      </c>
      <c r="AL9" s="21">
        <f t="shared" ref="AL9:AL72" si="9">J9</f>
        <v>35</v>
      </c>
      <c r="AM9" s="21">
        <v>25</v>
      </c>
      <c r="AN9" s="20">
        <v>18.86</v>
      </c>
      <c r="AO9" s="21">
        <v>100</v>
      </c>
      <c r="AP9" s="21">
        <v>97.256</v>
      </c>
      <c r="AQ9" s="27">
        <v>0.1</v>
      </c>
      <c r="AR9" s="27">
        <v>0.1023</v>
      </c>
      <c r="AS9" s="13">
        <v>50</v>
      </c>
      <c r="AT9" s="13">
        <f t="shared" si="1"/>
        <v>0</v>
      </c>
      <c r="AU9" s="13">
        <f t="shared" si="2"/>
        <v>0</v>
      </c>
      <c r="AV9" s="13">
        <f t="shared" ref="AV9:AV71" si="10">IF(E9=0,1,0)</f>
        <v>1</v>
      </c>
      <c r="AW9" s="13">
        <f t="shared" ref="AW9:AW72" si="11">IF(SUM(AT9:AV9)=0,1,0)</f>
        <v>0</v>
      </c>
      <c r="AX9" s="7">
        <v>1</v>
      </c>
      <c r="AY9" s="7">
        <v>1</v>
      </c>
      <c r="AZ9" s="25">
        <f t="shared" ref="AZ9:AZ72" si="12">DATE(AI9,AJ9,AK9)+AG9</f>
        <v>43473.472222222219</v>
      </c>
      <c r="BA9" s="15">
        <f t="shared" ref="BA9:BA26" si="13">(999.842594-0.00909529*25^2-0.000001120083*25^4+0.824493*J9+0.000076438*25^2*J9+0.0000000053875*25^4*J9+0.00010227*25*J9^1.5+0.000483147*J9^2+0.06793*25+0.0001001685*25^3+0.000000006536332*25^5-0.0040899*25*J9-0.00000082467*25^3*J9-0.00572466*J9^1.5-0.0000016546*25^2*J9^1.5)/1000</f>
        <v>1.0233428290522266</v>
      </c>
      <c r="BB9" s="15">
        <f t="shared" ref="BB9:BB32" si="14">(999.842594-0.00909529*AM9^2-0.000001120083*AM9^4+0.824493*AL9+0.000076438*AM9^2*AL9+0.0000000053875*AM9^4*AL9+0.00010227*AM9*AL9^1.5+0.000483147*AL9^2+0.06793*AM9+0.0001001685*AM9^3+0.000000006536332*AM9^5-0.0040899*AM9*AL9-0.00000082467*AM9^3*AL9-0.00572466*AL9^1.5-0.0000016546*AM9^2*AL9^1.5)/1000</f>
        <v>1.0233428290522266</v>
      </c>
      <c r="BC9" s="16">
        <f t="shared" ref="BC9:BC72" si="15">(K9-(L9*AS9))/4824.45*(1000/(BB9*AN9))</f>
        <v>2072.8346587567903</v>
      </c>
      <c r="BD9" s="16">
        <f t="shared" ref="BD9:BD72" si="16">V9*(AO9/AP9)*(BA9/BB9)*(AQ9/AR9)</f>
        <v>2438.5662621432798</v>
      </c>
      <c r="BE9" s="14" t="str">
        <f t="shared" ref="BE9:BE72" si="17">IF(AND(AX9=1,AT9=1),BC9/R9,"#N/A")</f>
        <v>#N/A</v>
      </c>
      <c r="BF9" s="14" t="str">
        <f t="shared" ref="BF9:BF72" si="18">IF(AND(AY9=1,AT9=1),BD9/T9,"#N/A")</f>
        <v>#N/A</v>
      </c>
      <c r="BG9" s="14">
        <f>AVERAGE(BE$8:BE39)</f>
        <v>0.99074483139299041</v>
      </c>
      <c r="BH9" s="14">
        <f>AVERAGE(BF$8:BF39)</f>
        <v>1.0052918765491594</v>
      </c>
      <c r="BI9" s="16">
        <f t="shared" si="4"/>
        <v>2092.1983068459494</v>
      </c>
      <c r="BJ9" s="16">
        <f t="shared" si="4"/>
        <v>2425.7296005554981</v>
      </c>
      <c r="BK9" s="4" t="str">
        <f t="shared" si="5"/>
        <v/>
      </c>
      <c r="BL9" s="4" t="str">
        <f t="shared" ref="BL9:BL19" si="19">IF(AND(AY9=1,AT9=1),BJ9,"")</f>
        <v/>
      </c>
    </row>
    <row r="10" spans="2:69" x14ac:dyDescent="0.2">
      <c r="B10" s="1">
        <v>3</v>
      </c>
      <c r="C10" t="s">
        <v>67</v>
      </c>
      <c r="D10" t="s">
        <v>76</v>
      </c>
      <c r="E10">
        <v>0</v>
      </c>
      <c r="F10">
        <v>0</v>
      </c>
      <c r="G10">
        <v>0</v>
      </c>
      <c r="H10">
        <v>0</v>
      </c>
      <c r="I10">
        <v>4</v>
      </c>
      <c r="J10">
        <v>35</v>
      </c>
      <c r="K10">
        <v>193345</v>
      </c>
      <c r="L10">
        <v>12</v>
      </c>
      <c r="M10">
        <v>2069.6999999999998</v>
      </c>
      <c r="N10">
        <v>1</v>
      </c>
      <c r="O10">
        <v>50</v>
      </c>
      <c r="P10">
        <v>1</v>
      </c>
      <c r="Q10">
        <v>0</v>
      </c>
      <c r="R10">
        <v>2029.19</v>
      </c>
      <c r="S10">
        <v>0</v>
      </c>
      <c r="T10">
        <v>2217.4</v>
      </c>
      <c r="U10">
        <v>171</v>
      </c>
      <c r="V10">
        <v>2426.19</v>
      </c>
      <c r="W10">
        <v>5.3700000000000004E-4</v>
      </c>
      <c r="X10">
        <v>1</v>
      </c>
      <c r="Y10" t="s">
        <v>72</v>
      </c>
      <c r="Z10">
        <v>-1</v>
      </c>
      <c r="AA10"/>
      <c r="AB10">
        <v>18.8599</v>
      </c>
      <c r="AC10"/>
      <c r="AD10">
        <v>0</v>
      </c>
      <c r="AE10">
        <v>0</v>
      </c>
      <c r="AF10" t="s">
        <v>73</v>
      </c>
      <c r="AG10" s="65">
        <v>0.48402777777777778</v>
      </c>
      <c r="AH10" t="s">
        <v>74</v>
      </c>
      <c r="AI10" s="7">
        <f t="shared" si="6"/>
        <v>2018</v>
      </c>
      <c r="AJ10" s="7">
        <f t="shared" si="7"/>
        <v>13</v>
      </c>
      <c r="AK10" s="7">
        <f t="shared" si="8"/>
        <v>8</v>
      </c>
      <c r="AL10" s="21">
        <f t="shared" si="9"/>
        <v>35</v>
      </c>
      <c r="AM10" s="21">
        <v>25</v>
      </c>
      <c r="AN10" s="20">
        <v>18.86</v>
      </c>
      <c r="AO10" s="21">
        <v>100</v>
      </c>
      <c r="AP10" s="21">
        <v>97.256</v>
      </c>
      <c r="AQ10" s="27">
        <v>0.1</v>
      </c>
      <c r="AR10" s="27">
        <v>0.1023</v>
      </c>
      <c r="AS10" s="13">
        <v>50</v>
      </c>
      <c r="AT10" s="13">
        <f t="shared" si="1"/>
        <v>0</v>
      </c>
      <c r="AU10" s="13">
        <f t="shared" si="2"/>
        <v>0</v>
      </c>
      <c r="AV10" s="13">
        <f t="shared" si="10"/>
        <v>1</v>
      </c>
      <c r="AW10" s="13">
        <f t="shared" si="11"/>
        <v>0</v>
      </c>
      <c r="AX10" s="7">
        <v>1</v>
      </c>
      <c r="AY10" s="7">
        <v>1</v>
      </c>
      <c r="AZ10" s="25">
        <f t="shared" si="12"/>
        <v>43473.484027777777</v>
      </c>
      <c r="BA10" s="15">
        <f t="shared" si="13"/>
        <v>1.0233428290522266</v>
      </c>
      <c r="BB10" s="15">
        <f t="shared" si="14"/>
        <v>1.0233428290522266</v>
      </c>
      <c r="BC10" s="16">
        <f t="shared" si="15"/>
        <v>2070.010135860055</v>
      </c>
      <c r="BD10" s="16">
        <f t="shared" si="16"/>
        <v>2438.5562111736067</v>
      </c>
      <c r="BE10" s="14" t="str">
        <f t="shared" si="17"/>
        <v>#N/A</v>
      </c>
      <c r="BF10" s="14" t="str">
        <f t="shared" si="18"/>
        <v>#N/A</v>
      </c>
      <c r="BG10" s="14">
        <f>AVERAGE(BE$8:BE40)</f>
        <v>0.99074483139299041</v>
      </c>
      <c r="BH10" s="14">
        <f>AVERAGE(BF$8:BF40)</f>
        <v>1.0052918765491594</v>
      </c>
      <c r="BI10" s="16">
        <f t="shared" si="4"/>
        <v>2089.3473983100312</v>
      </c>
      <c r="BJ10" s="16">
        <f t="shared" si="4"/>
        <v>2425.7196024943305</v>
      </c>
      <c r="BK10" s="4" t="str">
        <f t="shared" si="5"/>
        <v/>
      </c>
      <c r="BL10" s="4" t="str">
        <f t="shared" si="19"/>
        <v/>
      </c>
      <c r="BM10" s="4"/>
      <c r="BN10" s="4"/>
      <c r="BO10" s="4"/>
      <c r="BP10" s="4"/>
    </row>
    <row r="11" spans="2:69" x14ac:dyDescent="0.2">
      <c r="B11" s="1">
        <v>4</v>
      </c>
      <c r="C11" t="s">
        <v>67</v>
      </c>
      <c r="D11" t="s">
        <v>77</v>
      </c>
      <c r="E11">
        <v>0</v>
      </c>
      <c r="F11">
        <v>0</v>
      </c>
      <c r="G11">
        <v>0</v>
      </c>
      <c r="H11">
        <v>0</v>
      </c>
      <c r="I11">
        <v>4</v>
      </c>
      <c r="J11">
        <v>35</v>
      </c>
      <c r="K11">
        <v>193136</v>
      </c>
      <c r="L11">
        <v>12</v>
      </c>
      <c r="M11">
        <v>2067.46</v>
      </c>
      <c r="N11">
        <v>1</v>
      </c>
      <c r="O11">
        <v>50</v>
      </c>
      <c r="P11">
        <v>1.4</v>
      </c>
      <c r="Q11">
        <v>0</v>
      </c>
      <c r="R11">
        <v>2029.19</v>
      </c>
      <c r="S11">
        <v>0</v>
      </c>
      <c r="T11">
        <v>2217.4</v>
      </c>
      <c r="U11">
        <v>171</v>
      </c>
      <c r="V11">
        <v>2428.91</v>
      </c>
      <c r="W11">
        <v>5.1000000000000004E-4</v>
      </c>
      <c r="X11">
        <v>1</v>
      </c>
      <c r="Y11" t="s">
        <v>72</v>
      </c>
      <c r="Z11">
        <v>-1</v>
      </c>
      <c r="AA11"/>
      <c r="AB11">
        <v>18.8599</v>
      </c>
      <c r="AC11"/>
      <c r="AD11">
        <v>0</v>
      </c>
      <c r="AE11">
        <v>0</v>
      </c>
      <c r="AF11" t="s">
        <v>73</v>
      </c>
      <c r="AG11" s="65">
        <v>0.49583333333333335</v>
      </c>
      <c r="AH11" t="s">
        <v>74</v>
      </c>
      <c r="AI11" s="7">
        <f t="shared" si="6"/>
        <v>2018</v>
      </c>
      <c r="AJ11" s="7">
        <f t="shared" si="7"/>
        <v>13</v>
      </c>
      <c r="AK11" s="7">
        <f t="shared" si="8"/>
        <v>8</v>
      </c>
      <c r="AL11" s="21">
        <f t="shared" si="9"/>
        <v>35</v>
      </c>
      <c r="AM11" s="21">
        <v>25</v>
      </c>
      <c r="AN11" s="20">
        <v>18.86</v>
      </c>
      <c r="AO11" s="21">
        <v>100</v>
      </c>
      <c r="AP11" s="21">
        <v>97.256</v>
      </c>
      <c r="AQ11" s="27">
        <v>0.1</v>
      </c>
      <c r="AR11" s="27">
        <v>0.1023</v>
      </c>
      <c r="AS11" s="13">
        <v>50</v>
      </c>
      <c r="AT11" s="13">
        <f t="shared" si="1"/>
        <v>0</v>
      </c>
      <c r="AU11" s="13">
        <f t="shared" si="2"/>
        <v>0</v>
      </c>
      <c r="AV11" s="13">
        <f t="shared" si="10"/>
        <v>1</v>
      </c>
      <c r="AW11" s="13">
        <f t="shared" si="11"/>
        <v>0</v>
      </c>
      <c r="AX11" s="7">
        <v>1</v>
      </c>
      <c r="AY11" s="7">
        <v>1</v>
      </c>
      <c r="AZ11" s="25">
        <f t="shared" si="12"/>
        <v>43473.495833333334</v>
      </c>
      <c r="BA11" s="15">
        <f t="shared" si="13"/>
        <v>1.0233428290522266</v>
      </c>
      <c r="BB11" s="15">
        <f t="shared" si="14"/>
        <v>1.0233428290522266</v>
      </c>
      <c r="BC11" s="16">
        <f t="shared" si="15"/>
        <v>2067.7655530257675</v>
      </c>
      <c r="BD11" s="16">
        <f t="shared" si="16"/>
        <v>2441.2900749247519</v>
      </c>
      <c r="BE11" s="14" t="str">
        <f t="shared" si="17"/>
        <v>#N/A</v>
      </c>
      <c r="BF11" s="14" t="str">
        <f t="shared" si="18"/>
        <v>#N/A</v>
      </c>
      <c r="BG11" s="14">
        <f>AVERAGE(BE$8:BE41)</f>
        <v>0.99074483139299041</v>
      </c>
      <c r="BH11" s="14">
        <f>AVERAGE(BF$8:BF41)</f>
        <v>1.0052918765491594</v>
      </c>
      <c r="BI11" s="16">
        <f t="shared" si="4"/>
        <v>2087.0818474202711</v>
      </c>
      <c r="BJ11" s="16">
        <f t="shared" si="4"/>
        <v>2428.4390751319984</v>
      </c>
      <c r="BK11" s="4" t="str">
        <f t="shared" si="5"/>
        <v/>
      </c>
      <c r="BL11" s="4" t="str">
        <f t="shared" si="19"/>
        <v/>
      </c>
      <c r="BM11" s="3"/>
      <c r="BN11" s="69"/>
      <c r="BO11" s="69"/>
      <c r="BP11" s="74"/>
      <c r="BQ11" s="74"/>
    </row>
    <row r="12" spans="2:69" x14ac:dyDescent="0.2">
      <c r="B12" s="1">
        <v>5</v>
      </c>
      <c r="C12" t="s">
        <v>67</v>
      </c>
      <c r="D12" t="s">
        <v>78</v>
      </c>
      <c r="E12">
        <v>0</v>
      </c>
      <c r="F12">
        <v>0</v>
      </c>
      <c r="G12">
        <v>0</v>
      </c>
      <c r="H12">
        <v>0</v>
      </c>
      <c r="I12">
        <v>4</v>
      </c>
      <c r="J12">
        <v>35</v>
      </c>
      <c r="K12">
        <v>192907</v>
      </c>
      <c r="L12">
        <v>12</v>
      </c>
      <c r="M12">
        <v>2065</v>
      </c>
      <c r="N12">
        <v>1</v>
      </c>
      <c r="O12">
        <v>50</v>
      </c>
      <c r="P12">
        <v>1.9</v>
      </c>
      <c r="Q12">
        <v>0</v>
      </c>
      <c r="R12">
        <v>2029.19</v>
      </c>
      <c r="S12">
        <v>0</v>
      </c>
      <c r="T12">
        <v>2217.4</v>
      </c>
      <c r="U12">
        <v>171</v>
      </c>
      <c r="V12">
        <v>2426.73</v>
      </c>
      <c r="W12">
        <v>5.3399999999999997E-4</v>
      </c>
      <c r="X12">
        <v>1</v>
      </c>
      <c r="Y12" t="s">
        <v>72</v>
      </c>
      <c r="Z12">
        <v>-1</v>
      </c>
      <c r="AA12"/>
      <c r="AB12">
        <v>18.8599</v>
      </c>
      <c r="AC12"/>
      <c r="AD12">
        <v>0</v>
      </c>
      <c r="AE12">
        <v>0</v>
      </c>
      <c r="AF12" t="s">
        <v>73</v>
      </c>
      <c r="AG12" s="65">
        <v>0.50763888888888886</v>
      </c>
      <c r="AH12" t="s">
        <v>74</v>
      </c>
      <c r="AI12" s="7">
        <f t="shared" si="6"/>
        <v>2018</v>
      </c>
      <c r="AJ12" s="7">
        <f t="shared" si="7"/>
        <v>13</v>
      </c>
      <c r="AK12" s="7">
        <f t="shared" si="8"/>
        <v>8</v>
      </c>
      <c r="AL12" s="21">
        <f t="shared" si="9"/>
        <v>35</v>
      </c>
      <c r="AM12" s="21">
        <v>25</v>
      </c>
      <c r="AN12" s="20">
        <v>18.86</v>
      </c>
      <c r="AO12" s="21">
        <v>100</v>
      </c>
      <c r="AP12" s="21">
        <v>97.256</v>
      </c>
      <c r="AQ12" s="27">
        <v>0.1</v>
      </c>
      <c r="AR12" s="27">
        <v>0.1023</v>
      </c>
      <c r="AS12" s="13">
        <v>50</v>
      </c>
      <c r="AT12" s="13">
        <f t="shared" si="1"/>
        <v>0</v>
      </c>
      <c r="AU12" s="13">
        <f t="shared" si="2"/>
        <v>0</v>
      </c>
      <c r="AV12" s="13">
        <f t="shared" si="10"/>
        <v>1</v>
      </c>
      <c r="AW12" s="13">
        <f t="shared" si="11"/>
        <v>0</v>
      </c>
      <c r="AX12" s="7">
        <v>1</v>
      </c>
      <c r="AY12" s="7">
        <v>1</v>
      </c>
      <c r="AZ12" s="25">
        <f t="shared" si="12"/>
        <v>43473.507638888892</v>
      </c>
      <c r="BA12" s="15">
        <f t="shared" si="13"/>
        <v>1.0233428290522266</v>
      </c>
      <c r="BB12" s="15">
        <f t="shared" si="14"/>
        <v>1.0233428290522266</v>
      </c>
      <c r="BC12" s="16">
        <f>(K12-(L12*AS12))/4824.45*(1000/(BB12*AN12))</f>
        <v>2065.3061775757587</v>
      </c>
      <c r="BD12" s="16">
        <f>V12*(AO12/AP12)*(BA12/BB12)*(AQ12/AR12)</f>
        <v>2439.0989635359665</v>
      </c>
      <c r="BE12" s="69" t="str">
        <f>IF(AND(AX12=1,AT12=1),BC12/R12,"#N/A")</f>
        <v>#N/A</v>
      </c>
      <c r="BF12" s="70" t="str">
        <f>IF(AND(AY12=1,AT12=1),BD12/T12,"#N/A")</f>
        <v>#N/A</v>
      </c>
      <c r="BG12" s="15">
        <f>AVERAGE(BE$12:BE$44)</f>
        <v>0.99074483139299041</v>
      </c>
      <c r="BH12" s="15">
        <f>AVERAGE(BF$12:BF$44)</f>
        <v>1.0052918765491594</v>
      </c>
      <c r="BI12" s="16">
        <f>IF(AX12=1,BC12/BG12,"#N/A")</f>
        <v>2084.5994974023047</v>
      </c>
      <c r="BJ12" s="16">
        <f t="shared" si="4"/>
        <v>2426.2594977973972</v>
      </c>
      <c r="BK12" s="4" t="str">
        <f t="shared" si="5"/>
        <v/>
      </c>
      <c r="BL12" s="4" t="str">
        <f t="shared" si="19"/>
        <v/>
      </c>
      <c r="BM12" s="3"/>
      <c r="BN12" s="69"/>
      <c r="BO12" s="69"/>
      <c r="BP12" s="74"/>
      <c r="BQ12" s="74"/>
    </row>
    <row r="13" spans="2:69" x14ac:dyDescent="0.2">
      <c r="B13" s="1">
        <v>6</v>
      </c>
      <c r="C13" t="s">
        <v>67</v>
      </c>
      <c r="D13" t="s">
        <v>79</v>
      </c>
      <c r="E13">
        <v>1</v>
      </c>
      <c r="F13">
        <v>0</v>
      </c>
      <c r="G13">
        <v>0</v>
      </c>
      <c r="H13">
        <v>0</v>
      </c>
      <c r="I13">
        <v>4</v>
      </c>
      <c r="J13">
        <v>33.414000000000001</v>
      </c>
      <c r="K13">
        <v>186361</v>
      </c>
      <c r="L13">
        <v>12</v>
      </c>
      <c r="M13">
        <v>1997.05</v>
      </c>
      <c r="N13">
        <v>1</v>
      </c>
      <c r="O13">
        <v>50</v>
      </c>
      <c r="P13">
        <v>2.4</v>
      </c>
      <c r="Q13">
        <v>0</v>
      </c>
      <c r="R13">
        <v>2029.19</v>
      </c>
      <c r="S13">
        <v>0</v>
      </c>
      <c r="T13">
        <v>2217.4</v>
      </c>
      <c r="U13">
        <v>171</v>
      </c>
      <c r="V13">
        <v>2202.73</v>
      </c>
      <c r="W13">
        <v>2.2900000000000001E-4</v>
      </c>
      <c r="X13">
        <v>1</v>
      </c>
      <c r="Y13" t="s">
        <v>72</v>
      </c>
      <c r="Z13">
        <v>-1</v>
      </c>
      <c r="AA13"/>
      <c r="AB13">
        <v>18.8599</v>
      </c>
      <c r="AC13"/>
      <c r="AD13">
        <v>0</v>
      </c>
      <c r="AE13">
        <v>0</v>
      </c>
      <c r="AF13" t="s">
        <v>73</v>
      </c>
      <c r="AG13" s="65">
        <v>0.5229166666666667</v>
      </c>
      <c r="AH13" t="s">
        <v>74</v>
      </c>
      <c r="AI13" s="7">
        <f t="shared" si="6"/>
        <v>2018</v>
      </c>
      <c r="AJ13" s="7">
        <f t="shared" si="7"/>
        <v>13</v>
      </c>
      <c r="AK13" s="7">
        <f t="shared" si="8"/>
        <v>8</v>
      </c>
      <c r="AL13" s="21">
        <f t="shared" si="9"/>
        <v>33.414000000000001</v>
      </c>
      <c r="AM13" s="21">
        <v>25</v>
      </c>
      <c r="AN13" s="20">
        <v>18.86</v>
      </c>
      <c r="AO13" s="21">
        <v>100</v>
      </c>
      <c r="AP13" s="21">
        <v>97.256</v>
      </c>
      <c r="AQ13" s="27">
        <v>0.1</v>
      </c>
      <c r="AR13" s="27">
        <v>0.1023</v>
      </c>
      <c r="AS13" s="13">
        <v>50</v>
      </c>
      <c r="AT13" s="13">
        <f t="shared" si="1"/>
        <v>0</v>
      </c>
      <c r="AU13" s="13">
        <f t="shared" si="2"/>
        <v>0</v>
      </c>
      <c r="AV13" s="13">
        <f t="shared" si="10"/>
        <v>0</v>
      </c>
      <c r="AW13" s="13">
        <f>IF(SUM(AT13:AV13)=0,1,0)</f>
        <v>1</v>
      </c>
      <c r="AX13" s="7">
        <v>1</v>
      </c>
      <c r="AY13" s="7">
        <v>1</v>
      </c>
      <c r="AZ13" s="25">
        <f t="shared" si="12"/>
        <v>43473.522916666669</v>
      </c>
      <c r="BA13" s="15">
        <f t="shared" si="13"/>
        <v>1.0221447192737685</v>
      </c>
      <c r="BB13" s="15">
        <f t="shared" si="14"/>
        <v>1.0221447192737685</v>
      </c>
      <c r="BC13" s="16">
        <f t="shared" si="15"/>
        <v>1997.3430045929858</v>
      </c>
      <c r="BD13" s="16">
        <f t="shared" si="16"/>
        <v>2213.9572428533788</v>
      </c>
      <c r="BE13" s="14" t="str">
        <f t="shared" si="17"/>
        <v>#N/A</v>
      </c>
      <c r="BF13" s="14" t="str">
        <f t="shared" si="18"/>
        <v>#N/A</v>
      </c>
      <c r="BG13" s="15">
        <f t="shared" ref="BG13:BG44" si="20">AVERAGE(BE$12:BE$44)</f>
        <v>0.99074483139299041</v>
      </c>
      <c r="BH13" s="15">
        <f t="shared" ref="BH13:BH44" si="21">AVERAGE(BF$12:BF$44)</f>
        <v>1.0052918765491594</v>
      </c>
      <c r="BI13" s="16">
        <f t="shared" si="4"/>
        <v>2016.0014378119088</v>
      </c>
      <c r="BJ13" s="16">
        <f t="shared" si="4"/>
        <v>2202.3029276364741</v>
      </c>
      <c r="BK13" s="4" t="str">
        <f t="shared" si="5"/>
        <v/>
      </c>
      <c r="BL13" s="4" t="str">
        <f t="shared" si="19"/>
        <v/>
      </c>
      <c r="BM13" s="3">
        <v>-2</v>
      </c>
      <c r="BN13" s="69">
        <f t="shared" ref="BN13:BN14" si="22">0.99163*(1+($BM13*((BE$27-BE$15)/14)))</f>
        <v>0.99153767364054635</v>
      </c>
      <c r="BO13" s="69">
        <f t="shared" ref="BO13:BO14" si="23">1.00508*(1+($BM13*((BF$27-BF$15)/14)))</f>
        <v>1.0050162188146523</v>
      </c>
      <c r="BP13" s="79">
        <f t="shared" ref="BP13:BP76" si="24">IF(AX13=1,BC13/BN13,"#N/A")</f>
        <v>2014.3894253251192</v>
      </c>
      <c r="BQ13" s="74">
        <f t="shared" ref="BQ13:BQ76" si="25">IF(AY13=1,BD13/BO13,"#N/A")</f>
        <v>2202.906979416302</v>
      </c>
    </row>
    <row r="14" spans="2:69" x14ac:dyDescent="0.2">
      <c r="B14" s="1">
        <v>7</v>
      </c>
      <c r="C14" t="s">
        <v>67</v>
      </c>
      <c r="D14" t="s">
        <v>80</v>
      </c>
      <c r="E14">
        <v>1</v>
      </c>
      <c r="F14">
        <v>0</v>
      </c>
      <c r="G14">
        <v>0</v>
      </c>
      <c r="H14">
        <v>0</v>
      </c>
      <c r="I14">
        <v>4</v>
      </c>
      <c r="J14">
        <v>35</v>
      </c>
      <c r="K14">
        <v>190763</v>
      </c>
      <c r="L14">
        <v>12</v>
      </c>
      <c r="M14">
        <v>2041.97</v>
      </c>
      <c r="N14">
        <v>1</v>
      </c>
      <c r="O14">
        <v>50</v>
      </c>
      <c r="P14">
        <v>2.9</v>
      </c>
      <c r="Q14">
        <v>0</v>
      </c>
      <c r="R14">
        <v>2029.19</v>
      </c>
      <c r="S14">
        <v>0</v>
      </c>
      <c r="T14">
        <v>2217.4</v>
      </c>
      <c r="U14">
        <v>171</v>
      </c>
      <c r="V14">
        <v>2276.08</v>
      </c>
      <c r="W14">
        <v>8.7000000000000001E-5</v>
      </c>
      <c r="X14">
        <v>1</v>
      </c>
      <c r="Y14" t="s">
        <v>72</v>
      </c>
      <c r="Z14">
        <v>-1</v>
      </c>
      <c r="AA14"/>
      <c r="AB14">
        <v>18.8599</v>
      </c>
      <c r="AC14"/>
      <c r="AD14">
        <v>0</v>
      </c>
      <c r="AE14">
        <v>0</v>
      </c>
      <c r="AF14" t="s">
        <v>73</v>
      </c>
      <c r="AG14" s="65">
        <v>0.53680555555555554</v>
      </c>
      <c r="AH14" t="s">
        <v>74</v>
      </c>
      <c r="AI14" s="7">
        <f t="shared" si="6"/>
        <v>2018</v>
      </c>
      <c r="AJ14" s="7">
        <f t="shared" si="7"/>
        <v>13</v>
      </c>
      <c r="AK14" s="7">
        <f t="shared" si="8"/>
        <v>8</v>
      </c>
      <c r="AL14" s="21">
        <f t="shared" si="9"/>
        <v>35</v>
      </c>
      <c r="AM14" s="21">
        <v>25</v>
      </c>
      <c r="AN14" s="20">
        <v>18.86</v>
      </c>
      <c r="AO14" s="21">
        <v>100</v>
      </c>
      <c r="AP14" s="21">
        <v>97.256</v>
      </c>
      <c r="AQ14" s="27">
        <v>0.1</v>
      </c>
      <c r="AR14" s="27">
        <v>0.1023</v>
      </c>
      <c r="AS14" s="13">
        <v>50</v>
      </c>
      <c r="AT14" s="13">
        <f t="shared" si="1"/>
        <v>0</v>
      </c>
      <c r="AU14" s="13">
        <f t="shared" si="2"/>
        <v>0</v>
      </c>
      <c r="AV14" s="13">
        <f t="shared" si="10"/>
        <v>0</v>
      </c>
      <c r="AW14" s="13">
        <f t="shared" si="11"/>
        <v>1</v>
      </c>
      <c r="AX14" s="7">
        <v>1</v>
      </c>
      <c r="AY14" s="7">
        <v>1</v>
      </c>
      <c r="AZ14" s="25">
        <f t="shared" si="12"/>
        <v>43473.536805555559</v>
      </c>
      <c r="BA14" s="15">
        <f t="shared" si="13"/>
        <v>1.0233428290522266</v>
      </c>
      <c r="BB14" s="15">
        <f t="shared" si="14"/>
        <v>1.0233428290522266</v>
      </c>
      <c r="BC14" s="16">
        <f t="shared" si="15"/>
        <v>2042.2804091704359</v>
      </c>
      <c r="BD14" s="16">
        <f t="shared" si="16"/>
        <v>2287.6811054072527</v>
      </c>
      <c r="BE14" s="14" t="str">
        <f t="shared" si="17"/>
        <v>#N/A</v>
      </c>
      <c r="BF14" s="14" t="str">
        <f t="shared" si="18"/>
        <v>#N/A</v>
      </c>
      <c r="BG14" s="15">
        <f t="shared" si="20"/>
        <v>0.99074483139299041</v>
      </c>
      <c r="BH14" s="15">
        <f t="shared" si="21"/>
        <v>1.0052918765491594</v>
      </c>
      <c r="BI14" s="16">
        <f t="shared" si="4"/>
        <v>2061.3586308585463</v>
      </c>
      <c r="BJ14" s="16">
        <f t="shared" si="4"/>
        <v>2275.6387063030083</v>
      </c>
      <c r="BK14" s="4" t="str">
        <f t="shared" si="5"/>
        <v/>
      </c>
      <c r="BL14" s="4" t="str">
        <f t="shared" si="19"/>
        <v/>
      </c>
      <c r="BM14" s="3">
        <v>-1</v>
      </c>
      <c r="BN14" s="69">
        <f t="shared" si="22"/>
        <v>0.99158383682027329</v>
      </c>
      <c r="BO14" s="69">
        <f t="shared" si="23"/>
        <v>1.0050481094073263</v>
      </c>
      <c r="BP14" s="74">
        <f t="shared" si="24"/>
        <v>2059.6144605578152</v>
      </c>
      <c r="BQ14" s="74">
        <f t="shared" si="25"/>
        <v>2276.1906459943407</v>
      </c>
    </row>
    <row r="15" spans="2:69" x14ac:dyDescent="0.2">
      <c r="B15" s="1">
        <v>8</v>
      </c>
      <c r="C15" t="s">
        <v>67</v>
      </c>
      <c r="D15" t="s">
        <v>81</v>
      </c>
      <c r="E15">
        <v>666</v>
      </c>
      <c r="F15">
        <v>0</v>
      </c>
      <c r="G15">
        <v>0</v>
      </c>
      <c r="H15">
        <v>0</v>
      </c>
      <c r="I15">
        <v>4</v>
      </c>
      <c r="J15">
        <v>33.433999999999997</v>
      </c>
      <c r="K15">
        <v>187746</v>
      </c>
      <c r="L15">
        <v>12</v>
      </c>
      <c r="M15">
        <v>2011.91</v>
      </c>
      <c r="N15">
        <v>1</v>
      </c>
      <c r="O15">
        <v>50</v>
      </c>
      <c r="P15">
        <v>3.3</v>
      </c>
      <c r="Q15">
        <v>0</v>
      </c>
      <c r="R15">
        <v>2029.19</v>
      </c>
      <c r="S15">
        <v>0</v>
      </c>
      <c r="T15">
        <v>2217.4</v>
      </c>
      <c r="U15">
        <v>171</v>
      </c>
      <c r="V15">
        <v>2217.37</v>
      </c>
      <c r="W15">
        <v>1.17E-4</v>
      </c>
      <c r="X15">
        <v>1</v>
      </c>
      <c r="Y15" t="s">
        <v>72</v>
      </c>
      <c r="Z15">
        <v>-1</v>
      </c>
      <c r="AA15"/>
      <c r="AB15">
        <v>18.8599</v>
      </c>
      <c r="AC15"/>
      <c r="AD15">
        <v>0</v>
      </c>
      <c r="AE15">
        <v>0</v>
      </c>
      <c r="AF15" t="s">
        <v>73</v>
      </c>
      <c r="AG15" s="65">
        <v>0.54999999999999993</v>
      </c>
      <c r="AH15" t="s">
        <v>74</v>
      </c>
      <c r="AI15" s="7">
        <f t="shared" si="6"/>
        <v>2018</v>
      </c>
      <c r="AJ15" s="7">
        <f t="shared" si="7"/>
        <v>13</v>
      </c>
      <c r="AK15" s="7">
        <f t="shared" si="8"/>
        <v>8</v>
      </c>
      <c r="AL15" s="21">
        <f t="shared" si="9"/>
        <v>33.433999999999997</v>
      </c>
      <c r="AM15" s="21">
        <v>25</v>
      </c>
      <c r="AN15" s="20">
        <v>18.86</v>
      </c>
      <c r="AO15" s="21">
        <v>100</v>
      </c>
      <c r="AP15" s="21">
        <v>97.256</v>
      </c>
      <c r="AQ15" s="27">
        <v>0.1</v>
      </c>
      <c r="AR15" s="27">
        <v>0.1023</v>
      </c>
      <c r="AS15" s="13">
        <v>50</v>
      </c>
      <c r="AT15" s="13">
        <f t="shared" si="1"/>
        <v>1</v>
      </c>
      <c r="AU15" s="13">
        <f t="shared" si="2"/>
        <v>0</v>
      </c>
      <c r="AV15" s="13">
        <f t="shared" si="10"/>
        <v>0</v>
      </c>
      <c r="AW15" s="13">
        <f t="shared" si="11"/>
        <v>0</v>
      </c>
      <c r="AX15" s="7">
        <v>1</v>
      </c>
      <c r="AY15" s="7">
        <v>1</v>
      </c>
      <c r="AZ15" s="25">
        <f t="shared" si="12"/>
        <v>43473.55</v>
      </c>
      <c r="BA15" s="15">
        <f t="shared" si="13"/>
        <v>1.0221598211844867</v>
      </c>
      <c r="BB15" s="15">
        <f t="shared" si="14"/>
        <v>1.0221598211844867</v>
      </c>
      <c r="BC15" s="16">
        <f t="shared" si="15"/>
        <v>2012.2050985037172</v>
      </c>
      <c r="BD15" s="16">
        <f t="shared" si="16"/>
        <v>2228.6718624551331</v>
      </c>
      <c r="BE15" s="69">
        <f t="shared" si="17"/>
        <v>0.99162971358212737</v>
      </c>
      <c r="BF15" s="69">
        <f t="shared" si="18"/>
        <v>1.0050833690155736</v>
      </c>
      <c r="BG15" s="15">
        <f>AVERAGE(BE$12:BE$44)</f>
        <v>0.99074483139299041</v>
      </c>
      <c r="BH15" s="15">
        <f t="shared" si="21"/>
        <v>1.0052918765491594</v>
      </c>
      <c r="BI15" s="16">
        <f t="shared" si="4"/>
        <v>2031.0023678594926</v>
      </c>
      <c r="BJ15" s="16">
        <f t="shared" si="4"/>
        <v>2216.940089186277</v>
      </c>
      <c r="BK15" s="4">
        <f t="shared" si="5"/>
        <v>2031.0023678594926</v>
      </c>
      <c r="BL15" s="4">
        <f t="shared" si="19"/>
        <v>2216.940089186277</v>
      </c>
      <c r="BM15" s="3">
        <v>0</v>
      </c>
      <c r="BN15" s="69">
        <f>0.99163*(1+($BM15*((BE$27-BE$15)/14)))</f>
        <v>0.99163000000000001</v>
      </c>
      <c r="BO15" s="69">
        <f>1.00508*(1+($BM15*((BF$27-BF$15)/14)))</f>
        <v>1.00508</v>
      </c>
      <c r="BP15" s="80">
        <f t="shared" si="24"/>
        <v>2029.1894138980438</v>
      </c>
      <c r="BQ15" s="80">
        <f t="shared" si="25"/>
        <v>2217.4074326970322</v>
      </c>
    </row>
    <row r="16" spans="2:69" x14ac:dyDescent="0.2">
      <c r="B16" s="1">
        <v>9</v>
      </c>
      <c r="C16" t="s">
        <v>67</v>
      </c>
      <c r="D16" t="s">
        <v>82</v>
      </c>
      <c r="E16">
        <v>16</v>
      </c>
      <c r="F16">
        <v>5</v>
      </c>
      <c r="G16">
        <v>18</v>
      </c>
      <c r="H16">
        <v>0</v>
      </c>
      <c r="I16">
        <v>4</v>
      </c>
      <c r="J16">
        <v>31.8</v>
      </c>
      <c r="K16">
        <v>186540</v>
      </c>
      <c r="L16">
        <v>12</v>
      </c>
      <c r="M16">
        <v>2001.36</v>
      </c>
      <c r="N16">
        <v>1</v>
      </c>
      <c r="O16">
        <v>50</v>
      </c>
      <c r="P16">
        <v>3.8</v>
      </c>
      <c r="Q16">
        <v>0</v>
      </c>
      <c r="R16">
        <v>2029.19</v>
      </c>
      <c r="S16">
        <v>0</v>
      </c>
      <c r="T16">
        <v>2217.4</v>
      </c>
      <c r="U16">
        <v>171</v>
      </c>
      <c r="V16">
        <v>2438.6999999999998</v>
      </c>
      <c r="W16">
        <v>1.46E-4</v>
      </c>
      <c r="X16">
        <v>1</v>
      </c>
      <c r="Y16" t="s">
        <v>72</v>
      </c>
      <c r="Z16">
        <v>-1</v>
      </c>
      <c r="AA16"/>
      <c r="AB16">
        <v>18.8599</v>
      </c>
      <c r="AC16"/>
      <c r="AD16">
        <v>0</v>
      </c>
      <c r="AE16">
        <v>0</v>
      </c>
      <c r="AF16" t="s">
        <v>73</v>
      </c>
      <c r="AG16" s="65">
        <v>0.56111111111111112</v>
      </c>
      <c r="AH16" t="s">
        <v>74</v>
      </c>
      <c r="AI16" s="7">
        <f t="shared" si="6"/>
        <v>2018</v>
      </c>
      <c r="AJ16" s="7">
        <f t="shared" si="7"/>
        <v>13</v>
      </c>
      <c r="AK16" s="7">
        <f t="shared" si="8"/>
        <v>8</v>
      </c>
      <c r="AL16" s="21">
        <f t="shared" si="9"/>
        <v>31.8</v>
      </c>
      <c r="AM16" s="21">
        <v>25</v>
      </c>
      <c r="AN16" s="20">
        <v>18.86</v>
      </c>
      <c r="AO16" s="21">
        <v>100</v>
      </c>
      <c r="AP16" s="21">
        <v>97.256</v>
      </c>
      <c r="AQ16" s="27">
        <v>0.1</v>
      </c>
      <c r="AR16" s="27">
        <v>0.1023</v>
      </c>
      <c r="AS16" s="13">
        <v>50</v>
      </c>
      <c r="AT16" s="13">
        <f t="shared" si="1"/>
        <v>0</v>
      </c>
      <c r="AU16" s="13">
        <f t="shared" si="2"/>
        <v>0</v>
      </c>
      <c r="AV16" s="13">
        <f t="shared" si="10"/>
        <v>0</v>
      </c>
      <c r="AW16" s="13">
        <f t="shared" si="11"/>
        <v>1</v>
      </c>
      <c r="AX16" s="7">
        <v>1</v>
      </c>
      <c r="AY16" s="7">
        <v>1</v>
      </c>
      <c r="AZ16" s="25">
        <f t="shared" si="12"/>
        <v>43473.561111111114</v>
      </c>
      <c r="BA16" s="15">
        <f t="shared" si="13"/>
        <v>1.0209265445258267</v>
      </c>
      <c r="BB16" s="15">
        <f t="shared" si="14"/>
        <v>1.0209265445258267</v>
      </c>
      <c r="BC16" s="16">
        <f t="shared" si="15"/>
        <v>2001.6531881785752</v>
      </c>
      <c r="BD16" s="16">
        <f t="shared" si="16"/>
        <v>2451.129974234942</v>
      </c>
      <c r="BE16" s="14" t="str">
        <f t="shared" si="17"/>
        <v>#N/A</v>
      </c>
      <c r="BF16" s="14" t="str">
        <f t="shared" si="18"/>
        <v>#N/A</v>
      </c>
      <c r="BG16" s="15">
        <f t="shared" si="20"/>
        <v>0.99074483139299041</v>
      </c>
      <c r="BH16" s="15">
        <f t="shared" si="21"/>
        <v>1.0052918765491594</v>
      </c>
      <c r="BI16" s="16">
        <f t="shared" si="4"/>
        <v>2020.351885524595</v>
      </c>
      <c r="BJ16" s="16">
        <f t="shared" si="4"/>
        <v>2438.2271770153711</v>
      </c>
      <c r="BK16" s="4" t="str">
        <f t="shared" si="5"/>
        <v/>
      </c>
      <c r="BL16" s="4" t="str">
        <f t="shared" si="19"/>
        <v/>
      </c>
      <c r="BM16" s="3">
        <v>2</v>
      </c>
      <c r="BN16" s="69">
        <f t="shared" ref="BN16:BN27" si="26">0.99163*(1+($BM16*((BE$27-BE$15)/14)))</f>
        <v>0.99172232635945357</v>
      </c>
      <c r="BO16" s="69">
        <f t="shared" ref="BO16:BO27" si="27">1.00508*(1+($BM16*((BF$27-BF$15)/14)))</f>
        <v>1.0051437811853476</v>
      </c>
      <c r="BP16" s="74">
        <f t="shared" si="24"/>
        <v>2018.3605178341707</v>
      </c>
      <c r="BQ16" s="74">
        <f t="shared" si="25"/>
        <v>2438.5864192925405</v>
      </c>
    </row>
    <row r="17" spans="2:69" x14ac:dyDescent="0.2">
      <c r="B17" s="1">
        <v>10</v>
      </c>
      <c r="C17" t="s">
        <v>67</v>
      </c>
      <c r="D17" t="s">
        <v>83</v>
      </c>
      <c r="E17">
        <v>16</v>
      </c>
      <c r="F17">
        <v>5</v>
      </c>
      <c r="G17">
        <v>18</v>
      </c>
      <c r="H17">
        <v>0</v>
      </c>
      <c r="I17">
        <v>4</v>
      </c>
      <c r="J17">
        <v>32.1</v>
      </c>
      <c r="K17">
        <v>189433</v>
      </c>
      <c r="L17">
        <v>12</v>
      </c>
      <c r="M17">
        <v>2032.04</v>
      </c>
      <c r="N17">
        <v>1</v>
      </c>
      <c r="O17">
        <v>50</v>
      </c>
      <c r="P17">
        <v>4.3</v>
      </c>
      <c r="Q17">
        <v>0</v>
      </c>
      <c r="R17">
        <v>2029.19</v>
      </c>
      <c r="S17">
        <v>0</v>
      </c>
      <c r="T17">
        <v>2217.4</v>
      </c>
      <c r="U17">
        <v>171</v>
      </c>
      <c r="V17">
        <v>2436.23</v>
      </c>
      <c r="W17">
        <v>1.54E-4</v>
      </c>
      <c r="X17">
        <v>1</v>
      </c>
      <c r="Y17" t="s">
        <v>72</v>
      </c>
      <c r="Z17">
        <v>-1</v>
      </c>
      <c r="AA17"/>
      <c r="AB17">
        <v>18.8599</v>
      </c>
      <c r="AC17"/>
      <c r="AD17">
        <v>0</v>
      </c>
      <c r="AE17">
        <v>0</v>
      </c>
      <c r="AF17" t="s">
        <v>73</v>
      </c>
      <c r="AG17" s="65">
        <v>0.57222222222222219</v>
      </c>
      <c r="AH17" t="s">
        <v>74</v>
      </c>
      <c r="AI17" s="7">
        <f t="shared" si="6"/>
        <v>2018</v>
      </c>
      <c r="AJ17" s="7">
        <f t="shared" si="7"/>
        <v>13</v>
      </c>
      <c r="AK17" s="7">
        <f t="shared" si="8"/>
        <v>8</v>
      </c>
      <c r="AL17" s="21">
        <f t="shared" si="9"/>
        <v>32.1</v>
      </c>
      <c r="AM17" s="21">
        <v>25</v>
      </c>
      <c r="AN17" s="20">
        <v>18.86</v>
      </c>
      <c r="AO17" s="21">
        <v>100</v>
      </c>
      <c r="AP17" s="21">
        <v>97.256</v>
      </c>
      <c r="AQ17" s="27">
        <v>0.1</v>
      </c>
      <c r="AR17" s="27">
        <v>0.1023</v>
      </c>
      <c r="AS17" s="13">
        <v>50</v>
      </c>
      <c r="AT17" s="13">
        <f t="shared" si="1"/>
        <v>0</v>
      </c>
      <c r="AU17" s="13">
        <f t="shared" si="2"/>
        <v>0</v>
      </c>
      <c r="AV17" s="13">
        <f t="shared" si="10"/>
        <v>0</v>
      </c>
      <c r="AW17" s="13">
        <f t="shared" si="11"/>
        <v>1</v>
      </c>
      <c r="AX17" s="7">
        <v>1</v>
      </c>
      <c r="AY17" s="7">
        <v>1</v>
      </c>
      <c r="AZ17" s="25">
        <f t="shared" si="12"/>
        <v>43473.572222222225</v>
      </c>
      <c r="BA17" s="15">
        <f t="shared" si="13"/>
        <v>1.021152889670881</v>
      </c>
      <c r="BB17" s="15">
        <f t="shared" si="14"/>
        <v>1.021152889670881</v>
      </c>
      <c r="BC17" s="16">
        <f t="shared" si="15"/>
        <v>2032.3458920883866</v>
      </c>
      <c r="BD17" s="16">
        <f t="shared" si="16"/>
        <v>2448.6473847256293</v>
      </c>
      <c r="BE17" s="14" t="str">
        <f t="shared" si="17"/>
        <v>#N/A</v>
      </c>
      <c r="BF17" s="14" t="str">
        <f>IF(AND(AY17=1,AT17=1),BD17/T17,"#N/A")</f>
        <v>#N/A</v>
      </c>
      <c r="BG17" s="15">
        <f t="shared" si="20"/>
        <v>0.99074483139299041</v>
      </c>
      <c r="BH17" s="15">
        <f t="shared" si="21"/>
        <v>1.0052918765491594</v>
      </c>
      <c r="BI17" s="16">
        <f t="shared" si="4"/>
        <v>2051.3313092240933</v>
      </c>
      <c r="BJ17" s="16">
        <f t="shared" si="4"/>
        <v>2435.7576559069003</v>
      </c>
      <c r="BK17" s="4" t="str">
        <f t="shared" si="5"/>
        <v/>
      </c>
      <c r="BL17" s="4" t="str">
        <f t="shared" si="19"/>
        <v/>
      </c>
      <c r="BM17" s="3">
        <v>4</v>
      </c>
      <c r="BN17" s="69">
        <f t="shared" si="26"/>
        <v>0.99181465271890723</v>
      </c>
      <c r="BO17" s="69">
        <f t="shared" si="27"/>
        <v>1.0052075623706951</v>
      </c>
      <c r="BP17" s="74">
        <f t="shared" si="24"/>
        <v>2049.1186397751062</v>
      </c>
      <c r="BQ17" s="74">
        <f t="shared" si="25"/>
        <v>2435.961960881697</v>
      </c>
    </row>
    <row r="18" spans="2:69" x14ac:dyDescent="0.2">
      <c r="B18" s="1">
        <v>11</v>
      </c>
      <c r="C18" t="s">
        <v>67</v>
      </c>
      <c r="D18" t="s">
        <v>84</v>
      </c>
      <c r="E18">
        <v>16</v>
      </c>
      <c r="F18">
        <v>5</v>
      </c>
      <c r="G18">
        <v>18</v>
      </c>
      <c r="H18">
        <v>0</v>
      </c>
      <c r="I18">
        <v>4</v>
      </c>
      <c r="J18">
        <v>34.200000000000003</v>
      </c>
      <c r="K18">
        <v>188134</v>
      </c>
      <c r="L18">
        <v>12</v>
      </c>
      <c r="M18">
        <v>2014.94</v>
      </c>
      <c r="N18">
        <v>1</v>
      </c>
      <c r="O18">
        <v>50</v>
      </c>
      <c r="P18">
        <v>4.8</v>
      </c>
      <c r="Q18">
        <v>0</v>
      </c>
      <c r="R18">
        <v>2029.19</v>
      </c>
      <c r="S18">
        <v>0</v>
      </c>
      <c r="T18">
        <v>2217.4</v>
      </c>
      <c r="U18">
        <v>171</v>
      </c>
      <c r="V18">
        <v>2334.64</v>
      </c>
      <c r="W18">
        <v>1.26E-4</v>
      </c>
      <c r="X18">
        <v>1</v>
      </c>
      <c r="Y18" t="s">
        <v>72</v>
      </c>
      <c r="Z18">
        <v>-1</v>
      </c>
      <c r="AA18"/>
      <c r="AB18">
        <v>18.8599</v>
      </c>
      <c r="AC18"/>
      <c r="AD18">
        <v>0</v>
      </c>
      <c r="AE18">
        <v>0</v>
      </c>
      <c r="AF18" t="s">
        <v>73</v>
      </c>
      <c r="AG18" s="65">
        <v>0.58402777777777781</v>
      </c>
      <c r="AH18" t="s">
        <v>74</v>
      </c>
      <c r="AI18" s="7">
        <f t="shared" si="6"/>
        <v>2018</v>
      </c>
      <c r="AJ18" s="7">
        <f t="shared" si="7"/>
        <v>13</v>
      </c>
      <c r="AK18" s="7">
        <f t="shared" si="8"/>
        <v>8</v>
      </c>
      <c r="AL18" s="21">
        <f t="shared" si="9"/>
        <v>34.200000000000003</v>
      </c>
      <c r="AM18" s="21">
        <v>25</v>
      </c>
      <c r="AN18" s="20">
        <v>18.86</v>
      </c>
      <c r="AO18" s="21">
        <v>100</v>
      </c>
      <c r="AP18" s="21">
        <v>97.256</v>
      </c>
      <c r="AQ18" s="27">
        <v>0.1</v>
      </c>
      <c r="AR18" s="27">
        <v>0.1023</v>
      </c>
      <c r="AS18" s="13">
        <v>50</v>
      </c>
      <c r="AT18" s="13">
        <f t="shared" si="1"/>
        <v>0</v>
      </c>
      <c r="AU18" s="13">
        <f t="shared" si="2"/>
        <v>0</v>
      </c>
      <c r="AV18" s="13">
        <f t="shared" si="10"/>
        <v>0</v>
      </c>
      <c r="AW18" s="13">
        <f t="shared" si="11"/>
        <v>1</v>
      </c>
      <c r="AX18" s="7">
        <v>1</v>
      </c>
      <c r="AY18" s="7">
        <v>1</v>
      </c>
      <c r="AZ18" s="25">
        <f t="shared" si="12"/>
        <v>43473.584027777775</v>
      </c>
      <c r="BA18" s="15">
        <f>(999.842594-0.00909529*25^2-0.000001120083*25^4+0.824493*J18+0.000076438*25^2*J18+0.0000000053875*25^4*J18+0.00010227*25*J18^1.5+0.000483147*J18^2+0.06793*25+0.0001001685*25^3+0.000000006536332*25^5-0.0040899*25*J18-0.00000082467*25^3*J18-0.00572466*J18^1.5-0.0000016546*25^2*J18^1.5)/1000</f>
        <v>1.022738351784054</v>
      </c>
      <c r="BB18" s="15">
        <f>(999.842594-0.00909529*AM18^2-0.000001120083*AM18^4+0.824493*AL18+0.000076438*AM18^2*AL18+0.0000000053875*AM18^4*AL18+0.00010227*AM18*AL18^1.5+0.000483147*AL18^2+0.06793*AM18+0.0001001685*AM18^3+0.000000006536332*AM18^5-0.0040899*AM18*AL18-0.00000082467*AM18^3*AL18-0.00572466*AL18^1.5-0.0000016546*AM18^2*AL18^1.5)/1000</f>
        <v>1.022738351784054</v>
      </c>
      <c r="BC18" s="16">
        <f t="shared" si="15"/>
        <v>2015.2362975814856</v>
      </c>
      <c r="BD18" s="16">
        <f t="shared" si="16"/>
        <v>2346.5395838142722</v>
      </c>
      <c r="BE18" s="14" t="str">
        <f t="shared" si="17"/>
        <v>#N/A</v>
      </c>
      <c r="BF18" s="14" t="str">
        <f t="shared" si="18"/>
        <v>#N/A</v>
      </c>
      <c r="BG18" s="15">
        <f t="shared" si="20"/>
        <v>0.99074483139299041</v>
      </c>
      <c r="BH18" s="15">
        <f t="shared" si="21"/>
        <v>1.0052918765491594</v>
      </c>
      <c r="BI18" s="16">
        <f t="shared" si="4"/>
        <v>2034.0618832682244</v>
      </c>
      <c r="BJ18" s="16">
        <f t="shared" si="4"/>
        <v>2334.1873525022211</v>
      </c>
      <c r="BK18" s="4" t="str">
        <f t="shared" si="5"/>
        <v/>
      </c>
      <c r="BL18" s="4" t="str">
        <f t="shared" si="19"/>
        <v/>
      </c>
      <c r="BM18" s="3">
        <v>5</v>
      </c>
      <c r="BN18" s="69">
        <f t="shared" si="26"/>
        <v>0.99186081589863406</v>
      </c>
      <c r="BO18" s="69">
        <f t="shared" si="27"/>
        <v>1.005239452963369</v>
      </c>
      <c r="BP18" s="74">
        <f t="shared" si="24"/>
        <v>2031.773274313357</v>
      </c>
      <c r="BQ18" s="74">
        <f t="shared" si="25"/>
        <v>2334.3090811814568</v>
      </c>
    </row>
    <row r="19" spans="2:69" x14ac:dyDescent="0.2">
      <c r="B19" s="1">
        <v>12</v>
      </c>
      <c r="C19" t="s">
        <v>67</v>
      </c>
      <c r="D19" t="s">
        <v>85</v>
      </c>
      <c r="E19">
        <v>16</v>
      </c>
      <c r="F19">
        <v>5</v>
      </c>
      <c r="G19">
        <v>18</v>
      </c>
      <c r="H19">
        <v>0</v>
      </c>
      <c r="I19">
        <v>4</v>
      </c>
      <c r="J19">
        <v>32.200000000000003</v>
      </c>
      <c r="K19">
        <v>185131</v>
      </c>
      <c r="L19">
        <v>12</v>
      </c>
      <c r="M19">
        <v>1985.6</v>
      </c>
      <c r="N19">
        <v>1</v>
      </c>
      <c r="O19">
        <v>50</v>
      </c>
      <c r="P19">
        <v>5.2</v>
      </c>
      <c r="Q19">
        <v>0</v>
      </c>
      <c r="R19">
        <v>2029.19</v>
      </c>
      <c r="S19">
        <v>0</v>
      </c>
      <c r="T19">
        <v>2217.4</v>
      </c>
      <c r="U19">
        <v>171</v>
      </c>
      <c r="V19">
        <v>2427.16</v>
      </c>
      <c r="W19">
        <v>1.6200000000000001E-4</v>
      </c>
      <c r="X19">
        <v>1</v>
      </c>
      <c r="Y19" t="s">
        <v>72</v>
      </c>
      <c r="Z19">
        <v>-1</v>
      </c>
      <c r="AA19"/>
      <c r="AB19">
        <v>18.8599</v>
      </c>
      <c r="AC19"/>
      <c r="AD19">
        <v>0</v>
      </c>
      <c r="AE19">
        <v>0</v>
      </c>
      <c r="AF19" t="s">
        <v>73</v>
      </c>
      <c r="AG19" s="65">
        <v>0.59513888888888888</v>
      </c>
      <c r="AH19" t="s">
        <v>74</v>
      </c>
      <c r="AI19" s="7">
        <f t="shared" si="6"/>
        <v>2018</v>
      </c>
      <c r="AJ19" s="7">
        <f t="shared" si="7"/>
        <v>13</v>
      </c>
      <c r="AK19" s="7">
        <f t="shared" si="8"/>
        <v>8</v>
      </c>
      <c r="AL19" s="21">
        <f t="shared" si="9"/>
        <v>32.200000000000003</v>
      </c>
      <c r="AM19" s="21">
        <v>25</v>
      </c>
      <c r="AN19" s="20">
        <v>18.86</v>
      </c>
      <c r="AO19" s="21">
        <v>100</v>
      </c>
      <c r="AP19" s="21">
        <v>97.256</v>
      </c>
      <c r="AQ19" s="27">
        <v>0.1</v>
      </c>
      <c r="AR19" s="27">
        <v>0.1023</v>
      </c>
      <c r="AS19" s="13">
        <v>50</v>
      </c>
      <c r="AT19" s="13">
        <f t="shared" si="1"/>
        <v>0</v>
      </c>
      <c r="AU19" s="13">
        <f t="shared" si="2"/>
        <v>0</v>
      </c>
      <c r="AV19" s="13">
        <f t="shared" si="10"/>
        <v>0</v>
      </c>
      <c r="AW19" s="13">
        <f t="shared" si="11"/>
        <v>1</v>
      </c>
      <c r="AX19" s="7">
        <v>1</v>
      </c>
      <c r="AY19" s="7">
        <v>1</v>
      </c>
      <c r="AZ19" s="25">
        <f t="shared" si="12"/>
        <v>43473.595138888886</v>
      </c>
      <c r="BA19" s="15">
        <f t="shared" si="13"/>
        <v>1.0212283462418872</v>
      </c>
      <c r="BB19" s="15">
        <f t="shared" si="14"/>
        <v>1.0212283462418872</v>
      </c>
      <c r="BC19" s="16">
        <f t="shared" si="15"/>
        <v>1985.8981720199001</v>
      </c>
      <c r="BD19" s="16">
        <f t="shared" si="16"/>
        <v>2439.5311552319195</v>
      </c>
      <c r="BE19" s="14" t="str">
        <f t="shared" si="17"/>
        <v>#N/A</v>
      </c>
      <c r="BF19" s="14" t="str">
        <f t="shared" si="18"/>
        <v>#N/A</v>
      </c>
      <c r="BG19" s="15">
        <f t="shared" si="20"/>
        <v>0.99074483139299041</v>
      </c>
      <c r="BH19" s="15">
        <f t="shared" si="21"/>
        <v>1.0052918765491594</v>
      </c>
      <c r="BI19" s="16">
        <f t="shared" si="4"/>
        <v>2004.4496918825414</v>
      </c>
      <c r="BJ19" s="16">
        <f t="shared" si="4"/>
        <v>2426.6894144276166</v>
      </c>
      <c r="BK19" s="4" t="str">
        <f t="shared" si="5"/>
        <v/>
      </c>
      <c r="BL19" s="4" t="str">
        <f t="shared" si="19"/>
        <v/>
      </c>
      <c r="BM19" s="3">
        <v>6</v>
      </c>
      <c r="BN19" s="69">
        <f t="shared" si="26"/>
        <v>0.99190697907836078</v>
      </c>
      <c r="BO19" s="69">
        <f t="shared" si="27"/>
        <v>1.0052713435560428</v>
      </c>
      <c r="BP19" s="74">
        <f t="shared" si="24"/>
        <v>2002.101219073098</v>
      </c>
      <c r="BQ19" s="74">
        <f t="shared" si="25"/>
        <v>2426.7389803456767</v>
      </c>
    </row>
    <row r="20" spans="2:69" x14ac:dyDescent="0.2">
      <c r="B20" s="1">
        <v>13</v>
      </c>
      <c r="C20" t="s">
        <v>67</v>
      </c>
      <c r="D20" t="s">
        <v>86</v>
      </c>
      <c r="E20">
        <v>16</v>
      </c>
      <c r="F20">
        <v>5</v>
      </c>
      <c r="G20">
        <v>18</v>
      </c>
      <c r="H20">
        <v>0</v>
      </c>
      <c r="I20">
        <v>4</v>
      </c>
      <c r="J20">
        <v>30.2</v>
      </c>
      <c r="K20">
        <v>202241</v>
      </c>
      <c r="L20">
        <v>12</v>
      </c>
      <c r="M20">
        <v>2172.92</v>
      </c>
      <c r="N20">
        <v>1</v>
      </c>
      <c r="O20">
        <v>50</v>
      </c>
      <c r="P20">
        <v>5.7</v>
      </c>
      <c r="Q20">
        <v>0</v>
      </c>
      <c r="R20">
        <v>2029.19</v>
      </c>
      <c r="S20">
        <v>0</v>
      </c>
      <c r="T20">
        <v>2217.4</v>
      </c>
      <c r="U20">
        <v>171</v>
      </c>
      <c r="V20">
        <v>2457.35</v>
      </c>
      <c r="W20">
        <v>8.0000000000000007E-5</v>
      </c>
      <c r="X20">
        <v>1</v>
      </c>
      <c r="Y20" t="s">
        <v>72</v>
      </c>
      <c r="Z20">
        <v>-1</v>
      </c>
      <c r="AA20"/>
      <c r="AB20">
        <v>18.8599</v>
      </c>
      <c r="AC20"/>
      <c r="AD20">
        <v>0</v>
      </c>
      <c r="AE20">
        <v>0</v>
      </c>
      <c r="AF20" t="s">
        <v>73</v>
      </c>
      <c r="AG20" s="65">
        <v>0.60625000000000007</v>
      </c>
      <c r="AH20" t="s">
        <v>74</v>
      </c>
      <c r="AI20" s="7">
        <f t="shared" si="6"/>
        <v>2018</v>
      </c>
      <c r="AJ20" s="7">
        <f t="shared" si="7"/>
        <v>13</v>
      </c>
      <c r="AK20" s="7">
        <f t="shared" si="8"/>
        <v>8</v>
      </c>
      <c r="AL20" s="21">
        <f t="shared" si="9"/>
        <v>30.2</v>
      </c>
      <c r="AM20" s="21">
        <v>25</v>
      </c>
      <c r="AN20" s="20">
        <v>18.86</v>
      </c>
      <c r="AO20" s="21">
        <v>100</v>
      </c>
      <c r="AP20" s="21">
        <v>97.256</v>
      </c>
      <c r="AQ20" s="27">
        <v>0.1</v>
      </c>
      <c r="AR20" s="27">
        <v>0.1023</v>
      </c>
      <c r="AS20" s="13">
        <v>50</v>
      </c>
      <c r="AT20" s="13">
        <f t="shared" si="1"/>
        <v>0</v>
      </c>
      <c r="AU20" s="13">
        <f t="shared" si="2"/>
        <v>0</v>
      </c>
      <c r="AV20" s="13">
        <f t="shared" si="10"/>
        <v>0</v>
      </c>
      <c r="AW20" s="13">
        <f t="shared" si="11"/>
        <v>1</v>
      </c>
      <c r="AX20" s="7">
        <v>1</v>
      </c>
      <c r="AY20" s="7">
        <v>1</v>
      </c>
      <c r="AZ20" s="25">
        <f t="shared" si="12"/>
        <v>43473.606249999997</v>
      </c>
      <c r="BA20" s="15">
        <f t="shared" si="13"/>
        <v>1.0197199838053643</v>
      </c>
      <c r="BB20" s="15">
        <f t="shared" si="14"/>
        <v>1.0197199838053643</v>
      </c>
      <c r="BC20" s="16">
        <f t="shared" si="15"/>
        <v>2173.2436231958063</v>
      </c>
      <c r="BD20" s="16">
        <f t="shared" si="16"/>
        <v>2469.8750326757022</v>
      </c>
      <c r="BE20" s="14" t="str">
        <f>IF(AND(AX20=1,AT20=1),BC20/R20,"#N/A")</f>
        <v>#N/A</v>
      </c>
      <c r="BF20" s="14" t="str">
        <f>IF(AND(AY20=1,AT20=1),BD20/T20,"#N/A")</f>
        <v>#N/A</v>
      </c>
      <c r="BG20" s="15">
        <f t="shared" si="20"/>
        <v>0.99074483139299041</v>
      </c>
      <c r="BH20" s="15">
        <f t="shared" si="21"/>
        <v>1.0052918765491594</v>
      </c>
      <c r="BI20" s="16">
        <f t="shared" si="4"/>
        <v>2193.5452543721262</v>
      </c>
      <c r="BJ20" s="16">
        <f t="shared" si="4"/>
        <v>2456.8735610935018</v>
      </c>
      <c r="BK20" s="4" t="str">
        <f>IF(AND(AX20=1,AT20=1),BI20,"")</f>
        <v/>
      </c>
      <c r="BL20" s="4" t="str">
        <f>IF(AND(AY20=1,AT20=1),BJ20,"")</f>
        <v/>
      </c>
      <c r="BM20" s="3">
        <v>7</v>
      </c>
      <c r="BN20" s="69">
        <f t="shared" si="26"/>
        <v>0.99195314225808762</v>
      </c>
      <c r="BO20" s="69">
        <f t="shared" si="27"/>
        <v>1.0053032341487167</v>
      </c>
      <c r="BP20" s="74">
        <f t="shared" si="24"/>
        <v>2190.8732687197526</v>
      </c>
      <c r="BQ20" s="74">
        <f t="shared" si="25"/>
        <v>2456.845804109219</v>
      </c>
    </row>
    <row r="21" spans="2:69" x14ac:dyDescent="0.2">
      <c r="B21" s="1">
        <v>14</v>
      </c>
      <c r="C21" t="s">
        <v>67</v>
      </c>
      <c r="D21" t="s">
        <v>87</v>
      </c>
      <c r="E21">
        <v>16</v>
      </c>
      <c r="F21">
        <v>5</v>
      </c>
      <c r="G21">
        <v>18</v>
      </c>
      <c r="H21">
        <v>0</v>
      </c>
      <c r="I21">
        <v>4</v>
      </c>
      <c r="J21">
        <v>29.8</v>
      </c>
      <c r="K21">
        <v>202468</v>
      </c>
      <c r="L21">
        <v>12</v>
      </c>
      <c r="M21">
        <v>2176.0100000000002</v>
      </c>
      <c r="N21">
        <v>1</v>
      </c>
      <c r="O21">
        <v>50</v>
      </c>
      <c r="P21">
        <v>6.2</v>
      </c>
      <c r="Q21">
        <v>0</v>
      </c>
      <c r="R21">
        <v>2029.19</v>
      </c>
      <c r="S21">
        <v>0</v>
      </c>
      <c r="T21">
        <v>2217.4</v>
      </c>
      <c r="U21">
        <v>171</v>
      </c>
      <c r="V21">
        <v>2453.46</v>
      </c>
      <c r="W21">
        <v>7.4999999999999993E-5</v>
      </c>
      <c r="X21">
        <v>1</v>
      </c>
      <c r="Y21" t="s">
        <v>72</v>
      </c>
      <c r="Z21">
        <v>-1</v>
      </c>
      <c r="AA21"/>
      <c r="AB21">
        <v>18.8599</v>
      </c>
      <c r="AC21"/>
      <c r="AD21">
        <v>0</v>
      </c>
      <c r="AE21">
        <v>0</v>
      </c>
      <c r="AF21" t="s">
        <v>73</v>
      </c>
      <c r="AG21" s="65">
        <v>0.61736111111111114</v>
      </c>
      <c r="AH21" t="s">
        <v>74</v>
      </c>
      <c r="AI21" s="7">
        <f t="shared" si="6"/>
        <v>2018</v>
      </c>
      <c r="AJ21" s="7">
        <f t="shared" si="7"/>
        <v>13</v>
      </c>
      <c r="AK21" s="7">
        <f t="shared" si="8"/>
        <v>8</v>
      </c>
      <c r="AL21" s="21">
        <f t="shared" si="9"/>
        <v>29.8</v>
      </c>
      <c r="AM21" s="21">
        <v>25</v>
      </c>
      <c r="AN21" s="20">
        <v>18.86</v>
      </c>
      <c r="AO21" s="21">
        <v>100</v>
      </c>
      <c r="AP21" s="21">
        <v>97.256</v>
      </c>
      <c r="AQ21" s="27">
        <v>0.1</v>
      </c>
      <c r="AR21" s="27">
        <v>0.1023</v>
      </c>
      <c r="AS21" s="13">
        <v>50</v>
      </c>
      <c r="AT21" s="13">
        <f t="shared" si="1"/>
        <v>0</v>
      </c>
      <c r="AU21" s="13">
        <f t="shared" si="2"/>
        <v>0</v>
      </c>
      <c r="AV21" s="13">
        <f t="shared" si="10"/>
        <v>0</v>
      </c>
      <c r="AW21" s="13">
        <f t="shared" si="11"/>
        <v>1</v>
      </c>
      <c r="AX21" s="7">
        <v>1</v>
      </c>
      <c r="AY21" s="7">
        <v>1</v>
      </c>
      <c r="AZ21" s="25">
        <f t="shared" si="12"/>
        <v>43473.617361111108</v>
      </c>
      <c r="BA21" s="15">
        <f t="shared" si="13"/>
        <v>1.0194185022385576</v>
      </c>
      <c r="BB21" s="15">
        <f t="shared" si="14"/>
        <v>1.0194185022385576</v>
      </c>
      <c r="BC21" s="16">
        <f t="shared" si="15"/>
        <v>2176.3336166264407</v>
      </c>
      <c r="BD21" s="16">
        <f t="shared" si="16"/>
        <v>2465.9652054727771</v>
      </c>
      <c r="BE21" s="14" t="str">
        <f t="shared" si="17"/>
        <v>#N/A</v>
      </c>
      <c r="BF21" s="14" t="str">
        <f t="shared" si="18"/>
        <v>#N/A</v>
      </c>
      <c r="BG21" s="15">
        <f t="shared" si="20"/>
        <v>0.99074483139299041</v>
      </c>
      <c r="BH21" s="15">
        <f t="shared" si="21"/>
        <v>1.0052918765491594</v>
      </c>
      <c r="BI21" s="16">
        <f t="shared" si="4"/>
        <v>2196.6641133686348</v>
      </c>
      <c r="BJ21" s="16">
        <f t="shared" si="4"/>
        <v>2452.9843152991893</v>
      </c>
      <c r="BK21" s="4" t="str">
        <f>IF(AND(AX21=1,AT21=1),BI21,"")</f>
        <v/>
      </c>
      <c r="BL21" s="4" t="str">
        <f t="shared" ref="BL21:BL84" si="28">IF(AND(AY21=1,AT21=1),BJ21,"")</f>
        <v/>
      </c>
      <c r="BM21" s="3">
        <v>8</v>
      </c>
      <c r="BN21" s="69">
        <f t="shared" si="26"/>
        <v>0.99199930543781456</v>
      </c>
      <c r="BO21" s="69">
        <f t="shared" si="27"/>
        <v>1.0053351247413906</v>
      </c>
      <c r="BP21" s="74">
        <f t="shared" si="24"/>
        <v>2193.8862302589268</v>
      </c>
      <c r="BQ21" s="74">
        <f t="shared" si="25"/>
        <v>2452.8787911464992</v>
      </c>
    </row>
    <row r="22" spans="2:69" x14ac:dyDescent="0.2">
      <c r="B22" s="1">
        <v>15</v>
      </c>
      <c r="C22" t="s">
        <v>67</v>
      </c>
      <c r="D22" t="s">
        <v>88</v>
      </c>
      <c r="E22">
        <v>14</v>
      </c>
      <c r="F22">
        <v>5</v>
      </c>
      <c r="G22">
        <v>18</v>
      </c>
      <c r="H22">
        <v>0</v>
      </c>
      <c r="I22">
        <v>4</v>
      </c>
      <c r="J22">
        <v>30</v>
      </c>
      <c r="K22">
        <v>199068</v>
      </c>
      <c r="L22">
        <v>12</v>
      </c>
      <c r="M22">
        <v>2139.0500000000002</v>
      </c>
      <c r="N22">
        <v>1</v>
      </c>
      <c r="O22">
        <v>50</v>
      </c>
      <c r="P22">
        <v>6.7</v>
      </c>
      <c r="Q22">
        <v>0</v>
      </c>
      <c r="R22">
        <v>2029.19</v>
      </c>
      <c r="S22">
        <v>0</v>
      </c>
      <c r="T22">
        <v>2217.4</v>
      </c>
      <c r="U22">
        <v>171</v>
      </c>
      <c r="V22">
        <v>2462.66</v>
      </c>
      <c r="W22">
        <v>1.11E-4</v>
      </c>
      <c r="X22">
        <v>1</v>
      </c>
      <c r="Y22" t="s">
        <v>72</v>
      </c>
      <c r="Z22">
        <v>-1</v>
      </c>
      <c r="AA22"/>
      <c r="AB22">
        <v>18.8599</v>
      </c>
      <c r="AC22"/>
      <c r="AD22">
        <v>0</v>
      </c>
      <c r="AE22">
        <v>0</v>
      </c>
      <c r="AF22" t="s">
        <v>73</v>
      </c>
      <c r="AG22" s="65">
        <v>0.62847222222222221</v>
      </c>
      <c r="AH22" t="s">
        <v>74</v>
      </c>
      <c r="AI22" s="7">
        <f t="shared" si="6"/>
        <v>2018</v>
      </c>
      <c r="AJ22" s="7">
        <f t="shared" si="7"/>
        <v>13</v>
      </c>
      <c r="AK22" s="7">
        <f t="shared" si="8"/>
        <v>8</v>
      </c>
      <c r="AL22" s="21">
        <f t="shared" si="9"/>
        <v>30</v>
      </c>
      <c r="AM22" s="21">
        <v>25</v>
      </c>
      <c r="AN22" s="20">
        <v>18.86</v>
      </c>
      <c r="AO22" s="21">
        <v>100</v>
      </c>
      <c r="AP22" s="21">
        <v>97.256</v>
      </c>
      <c r="AQ22" s="27">
        <v>0.1</v>
      </c>
      <c r="AR22" s="27">
        <v>0.1023</v>
      </c>
      <c r="AS22" s="13">
        <v>50</v>
      </c>
      <c r="AT22" s="13">
        <f t="shared" si="1"/>
        <v>0</v>
      </c>
      <c r="AU22" s="13">
        <f t="shared" si="2"/>
        <v>0</v>
      </c>
      <c r="AV22" s="13">
        <f t="shared" si="10"/>
        <v>0</v>
      </c>
      <c r="AW22" s="13">
        <f t="shared" si="11"/>
        <v>1</v>
      </c>
      <c r="AX22" s="7">
        <v>1</v>
      </c>
      <c r="AY22" s="7">
        <v>1</v>
      </c>
      <c r="AZ22" s="25">
        <f>DATE(AI22,AJ22,AK22)+AG22</f>
        <v>43473.628472222219</v>
      </c>
      <c r="BA22" s="15">
        <f t="shared" si="13"/>
        <v>1.0195692352038597</v>
      </c>
      <c r="BB22" s="15">
        <f t="shared" si="14"/>
        <v>1.0195692352038597</v>
      </c>
      <c r="BC22" s="16">
        <f t="shared" si="15"/>
        <v>2139.3619760223746</v>
      </c>
      <c r="BD22" s="16">
        <f t="shared" si="16"/>
        <v>2475.2120975722401</v>
      </c>
      <c r="BE22" s="14" t="str">
        <f t="shared" si="17"/>
        <v>#N/A</v>
      </c>
      <c r="BF22" s="14" t="str">
        <f t="shared" si="18"/>
        <v>#N/A</v>
      </c>
      <c r="BG22" s="15">
        <f t="shared" si="20"/>
        <v>0.99074483139299041</v>
      </c>
      <c r="BH22" s="15">
        <f t="shared" si="21"/>
        <v>1.0052918765491594</v>
      </c>
      <c r="BI22" s="16">
        <f t="shared" si="4"/>
        <v>2159.3470974907077</v>
      </c>
      <c r="BJ22" s="16">
        <f t="shared" si="4"/>
        <v>2462.1825315736555</v>
      </c>
      <c r="BK22" s="4" t="str">
        <f t="shared" ref="BK22:BK85" si="29">IF(AND(AX22=1,AT22=1),BI22,"")</f>
        <v/>
      </c>
      <c r="BL22" s="4" t="str">
        <f t="shared" si="28"/>
        <v/>
      </c>
      <c r="BM22" s="3">
        <v>9</v>
      </c>
      <c r="BN22" s="69">
        <f t="shared" si="26"/>
        <v>0.99204546861754128</v>
      </c>
      <c r="BO22" s="69">
        <f t="shared" si="27"/>
        <v>1.0053670153340644</v>
      </c>
      <c r="BP22" s="74">
        <f t="shared" si="24"/>
        <v>2156.5160506238381</v>
      </c>
      <c r="BQ22" s="74">
        <f t="shared" si="25"/>
        <v>2461.9985137962517</v>
      </c>
    </row>
    <row r="23" spans="2:69" x14ac:dyDescent="0.2">
      <c r="B23" s="1">
        <v>16</v>
      </c>
      <c r="C23" t="s">
        <v>67</v>
      </c>
      <c r="D23" t="s">
        <v>89</v>
      </c>
      <c r="E23">
        <v>14</v>
      </c>
      <c r="F23">
        <v>5</v>
      </c>
      <c r="G23">
        <v>18</v>
      </c>
      <c r="H23">
        <v>0</v>
      </c>
      <c r="I23">
        <v>4</v>
      </c>
      <c r="J23">
        <v>30.7</v>
      </c>
      <c r="K23">
        <v>196979</v>
      </c>
      <c r="L23">
        <v>12</v>
      </c>
      <c r="M23">
        <v>2115.44</v>
      </c>
      <c r="N23">
        <v>1</v>
      </c>
      <c r="O23">
        <v>50</v>
      </c>
      <c r="P23">
        <v>7.2</v>
      </c>
      <c r="Q23">
        <v>0</v>
      </c>
      <c r="R23">
        <v>2029.19</v>
      </c>
      <c r="S23">
        <v>0</v>
      </c>
      <c r="T23">
        <v>2217.4</v>
      </c>
      <c r="U23">
        <v>171</v>
      </c>
      <c r="V23">
        <v>2438.3000000000002</v>
      </c>
      <c r="W23">
        <v>1.05E-4</v>
      </c>
      <c r="X23">
        <v>1</v>
      </c>
      <c r="Y23" t="s">
        <v>72</v>
      </c>
      <c r="Z23">
        <v>-1</v>
      </c>
      <c r="AA23"/>
      <c r="AB23">
        <v>18.8599</v>
      </c>
      <c r="AC23"/>
      <c r="AD23">
        <v>0</v>
      </c>
      <c r="AE23">
        <v>0</v>
      </c>
      <c r="AF23" t="s">
        <v>73</v>
      </c>
      <c r="AG23" s="65">
        <v>0.63958333333333328</v>
      </c>
      <c r="AH23" t="s">
        <v>74</v>
      </c>
      <c r="AI23" s="7">
        <f t="shared" si="6"/>
        <v>2018</v>
      </c>
      <c r="AJ23" s="7">
        <f t="shared" si="7"/>
        <v>13</v>
      </c>
      <c r="AK23" s="7">
        <f t="shared" si="8"/>
        <v>8</v>
      </c>
      <c r="AL23" s="21">
        <f t="shared" si="9"/>
        <v>30.7</v>
      </c>
      <c r="AM23" s="21">
        <v>25</v>
      </c>
      <c r="AN23" s="20">
        <v>18.86</v>
      </c>
      <c r="AO23" s="21">
        <v>100</v>
      </c>
      <c r="AP23" s="21">
        <v>97.256</v>
      </c>
      <c r="AQ23" s="27">
        <v>0.1</v>
      </c>
      <c r="AR23" s="27">
        <v>0.1023</v>
      </c>
      <c r="AS23" s="13">
        <v>50</v>
      </c>
      <c r="AT23" s="13">
        <f t="shared" si="1"/>
        <v>0</v>
      </c>
      <c r="AU23" s="13">
        <f t="shared" si="2"/>
        <v>0</v>
      </c>
      <c r="AV23" s="13">
        <f t="shared" si="10"/>
        <v>0</v>
      </c>
      <c r="AW23" s="13">
        <f t="shared" si="11"/>
        <v>1</v>
      </c>
      <c r="AX23" s="7">
        <v>1</v>
      </c>
      <c r="AY23" s="7">
        <v>1</v>
      </c>
      <c r="AZ23" s="25">
        <f t="shared" si="12"/>
        <v>43473.63958333333</v>
      </c>
      <c r="BA23" s="15">
        <f t="shared" si="13"/>
        <v>1.0200969242166247</v>
      </c>
      <c r="BB23" s="15">
        <f t="shared" si="14"/>
        <v>1.0200969242166247</v>
      </c>
      <c r="BC23" s="16">
        <f t="shared" si="15"/>
        <v>2115.7488228112329</v>
      </c>
      <c r="BD23" s="16">
        <f t="shared" si="16"/>
        <v>2450.7279354480092</v>
      </c>
      <c r="BE23" s="14" t="str">
        <f t="shared" si="17"/>
        <v>#N/A</v>
      </c>
      <c r="BF23" s="14" t="str">
        <f t="shared" si="18"/>
        <v>#N/A</v>
      </c>
      <c r="BG23" s="15">
        <f t="shared" si="20"/>
        <v>0.99074483139299041</v>
      </c>
      <c r="BH23" s="15">
        <f t="shared" si="21"/>
        <v>1.0052918765491594</v>
      </c>
      <c r="BI23" s="16">
        <f t="shared" si="4"/>
        <v>2135.5133590114046</v>
      </c>
      <c r="BJ23" s="16">
        <f t="shared" si="4"/>
        <v>2437.8272545686559</v>
      </c>
      <c r="BK23" s="4" t="str">
        <f t="shared" si="29"/>
        <v/>
      </c>
      <c r="BL23" s="4" t="str">
        <f t="shared" si="28"/>
        <v/>
      </c>
      <c r="BM23" s="3">
        <v>10</v>
      </c>
      <c r="BN23" s="69">
        <f t="shared" si="26"/>
        <v>0.99209163179726811</v>
      </c>
      <c r="BO23" s="69">
        <f t="shared" si="27"/>
        <v>1.0053989059267383</v>
      </c>
      <c r="BP23" s="74">
        <f t="shared" si="24"/>
        <v>2132.6143221048574</v>
      </c>
      <c r="BQ23" s="74">
        <f t="shared" si="25"/>
        <v>2437.5677365483325</v>
      </c>
    </row>
    <row r="24" spans="2:69" x14ac:dyDescent="0.2">
      <c r="B24" s="1">
        <v>17</v>
      </c>
      <c r="C24" t="s">
        <v>67</v>
      </c>
      <c r="D24" t="s">
        <v>90</v>
      </c>
      <c r="E24">
        <v>14</v>
      </c>
      <c r="F24">
        <v>5</v>
      </c>
      <c r="G24">
        <v>18</v>
      </c>
      <c r="H24">
        <v>0</v>
      </c>
      <c r="I24">
        <v>4</v>
      </c>
      <c r="J24">
        <v>31.6</v>
      </c>
      <c r="K24">
        <v>194059</v>
      </c>
      <c r="L24">
        <v>12</v>
      </c>
      <c r="M24">
        <v>2082.6</v>
      </c>
      <c r="N24">
        <v>1</v>
      </c>
      <c r="O24">
        <v>50</v>
      </c>
      <c r="P24">
        <v>7.7</v>
      </c>
      <c r="Q24">
        <v>0</v>
      </c>
      <c r="R24">
        <v>2029.19</v>
      </c>
      <c r="S24">
        <v>0</v>
      </c>
      <c r="T24">
        <v>2217.4</v>
      </c>
      <c r="U24">
        <v>171</v>
      </c>
      <c r="V24">
        <v>2413.1999999999998</v>
      </c>
      <c r="W24">
        <v>1.0900000000000001E-4</v>
      </c>
      <c r="X24">
        <v>1</v>
      </c>
      <c r="Y24" t="s">
        <v>72</v>
      </c>
      <c r="Z24">
        <v>-1</v>
      </c>
      <c r="AA24"/>
      <c r="AB24">
        <v>18.8599</v>
      </c>
      <c r="AC24"/>
      <c r="AD24">
        <v>0</v>
      </c>
      <c r="AE24">
        <v>0</v>
      </c>
      <c r="AF24" t="s">
        <v>73</v>
      </c>
      <c r="AG24" s="65">
        <v>0.65347222222222223</v>
      </c>
      <c r="AH24" t="s">
        <v>74</v>
      </c>
      <c r="AI24" s="7">
        <f t="shared" si="6"/>
        <v>2018</v>
      </c>
      <c r="AJ24" s="7">
        <f t="shared" si="7"/>
        <v>13</v>
      </c>
      <c r="AK24" s="7">
        <f t="shared" si="8"/>
        <v>8</v>
      </c>
      <c r="AL24" s="21">
        <f t="shared" si="9"/>
        <v>31.6</v>
      </c>
      <c r="AM24" s="21">
        <v>25</v>
      </c>
      <c r="AN24" s="20">
        <v>18.86</v>
      </c>
      <c r="AO24" s="21">
        <v>100</v>
      </c>
      <c r="AP24" s="21">
        <v>97.256</v>
      </c>
      <c r="AQ24" s="27">
        <v>0.1</v>
      </c>
      <c r="AR24" s="27">
        <v>0.1023</v>
      </c>
      <c r="AS24" s="13">
        <v>50</v>
      </c>
      <c r="AT24" s="13">
        <f t="shared" si="1"/>
        <v>0</v>
      </c>
      <c r="AU24" s="13">
        <f t="shared" si="2"/>
        <v>0</v>
      </c>
      <c r="AV24" s="13">
        <f t="shared" si="10"/>
        <v>0</v>
      </c>
      <c r="AW24" s="13">
        <f t="shared" si="11"/>
        <v>1</v>
      </c>
      <c r="AX24" s="7">
        <v>1</v>
      </c>
      <c r="AY24" s="7">
        <v>1</v>
      </c>
      <c r="AZ24" s="25">
        <f t="shared" si="12"/>
        <v>43473.65347222222</v>
      </c>
      <c r="BA24" s="15">
        <f t="shared" si="13"/>
        <v>1.0207756681484024</v>
      </c>
      <c r="BB24" s="15">
        <f t="shared" si="14"/>
        <v>1.0207756681484024</v>
      </c>
      <c r="BC24" s="16">
        <f t="shared" si="15"/>
        <v>2082.9034100104927</v>
      </c>
      <c r="BD24" s="16">
        <f t="shared" si="16"/>
        <v>2425.5000015679507</v>
      </c>
      <c r="BE24" s="14" t="str">
        <f t="shared" si="17"/>
        <v>#N/A</v>
      </c>
      <c r="BF24" s="14" t="str">
        <f t="shared" si="18"/>
        <v>#N/A</v>
      </c>
      <c r="BG24" s="15">
        <f t="shared" si="20"/>
        <v>0.99074483139299041</v>
      </c>
      <c r="BH24" s="15">
        <f t="shared" si="21"/>
        <v>1.0052918765491594</v>
      </c>
      <c r="BI24" s="16">
        <f t="shared" si="4"/>
        <v>2102.3611166176097</v>
      </c>
      <c r="BJ24" s="16">
        <f t="shared" si="4"/>
        <v>2412.7321210372302</v>
      </c>
      <c r="BK24" s="4" t="str">
        <f t="shared" si="29"/>
        <v/>
      </c>
      <c r="BL24" s="4" t="str">
        <f t="shared" si="28"/>
        <v/>
      </c>
      <c r="BM24" s="3">
        <v>11</v>
      </c>
      <c r="BN24" s="69">
        <f t="shared" si="26"/>
        <v>0.99213779497699484</v>
      </c>
      <c r="BO24" s="69">
        <f t="shared" si="27"/>
        <v>1.005430796519412</v>
      </c>
      <c r="BP24" s="74">
        <f t="shared" si="24"/>
        <v>2099.4093971178568</v>
      </c>
      <c r="BQ24" s="74">
        <f t="shared" si="25"/>
        <v>2412.3987548069113</v>
      </c>
    </row>
    <row r="25" spans="2:69" ht="15" x14ac:dyDescent="0.25">
      <c r="B25" s="1">
        <v>18</v>
      </c>
      <c r="C25" t="s">
        <v>67</v>
      </c>
      <c r="D25" t="s">
        <v>91</v>
      </c>
      <c r="E25">
        <v>14</v>
      </c>
      <c r="F25">
        <v>5</v>
      </c>
      <c r="G25">
        <v>18</v>
      </c>
      <c r="H25">
        <v>0</v>
      </c>
      <c r="I25">
        <v>4</v>
      </c>
      <c r="J25" s="84">
        <v>34.200000000000003</v>
      </c>
      <c r="K25">
        <v>191118</v>
      </c>
      <c r="L25">
        <v>12</v>
      </c>
      <c r="M25">
        <v>2045.79</v>
      </c>
      <c r="N25">
        <v>1</v>
      </c>
      <c r="O25">
        <v>50</v>
      </c>
      <c r="P25">
        <v>8.1999999999999993</v>
      </c>
      <c r="Q25">
        <v>0</v>
      </c>
      <c r="R25">
        <v>2029.19</v>
      </c>
      <c r="S25">
        <v>0</v>
      </c>
      <c r="T25">
        <v>2217.4</v>
      </c>
      <c r="U25">
        <v>171</v>
      </c>
      <c r="V25">
        <v>2344.52</v>
      </c>
      <c r="W25">
        <v>1.7799999999999999E-4</v>
      </c>
      <c r="X25">
        <v>1</v>
      </c>
      <c r="Y25" t="s">
        <v>72</v>
      </c>
      <c r="Z25">
        <v>-1</v>
      </c>
      <c r="AA25"/>
      <c r="AB25">
        <v>18.8599</v>
      </c>
      <c r="AC25" s="63"/>
      <c r="AD25">
        <v>0</v>
      </c>
      <c r="AE25">
        <v>0</v>
      </c>
      <c r="AF25" t="s">
        <v>73</v>
      </c>
      <c r="AG25" s="65">
        <v>0.66527777777777775</v>
      </c>
      <c r="AH25" t="s">
        <v>74</v>
      </c>
      <c r="AI25" s="7">
        <f t="shared" si="6"/>
        <v>2018</v>
      </c>
      <c r="AJ25" s="7">
        <f t="shared" si="7"/>
        <v>13</v>
      </c>
      <c r="AK25" s="7">
        <f t="shared" si="8"/>
        <v>8</v>
      </c>
      <c r="AL25" s="21">
        <f t="shared" si="9"/>
        <v>34.200000000000003</v>
      </c>
      <c r="AM25" s="21">
        <v>25</v>
      </c>
      <c r="AN25" s="20">
        <v>18.86</v>
      </c>
      <c r="AO25" s="21">
        <v>100</v>
      </c>
      <c r="AP25" s="21">
        <v>97.256</v>
      </c>
      <c r="AQ25" s="27">
        <v>0.1</v>
      </c>
      <c r="AR25" s="27">
        <v>0.1023</v>
      </c>
      <c r="AS25" s="13">
        <v>50</v>
      </c>
      <c r="AT25" s="13">
        <f t="shared" si="1"/>
        <v>0</v>
      </c>
      <c r="AU25" s="13">
        <f t="shared" si="2"/>
        <v>0</v>
      </c>
      <c r="AV25" s="13">
        <f t="shared" si="10"/>
        <v>0</v>
      </c>
      <c r="AW25" s="13">
        <f t="shared" si="11"/>
        <v>1</v>
      </c>
      <c r="AX25" s="7">
        <v>1</v>
      </c>
      <c r="AY25" s="7">
        <v>1</v>
      </c>
      <c r="AZ25" s="25">
        <f t="shared" si="12"/>
        <v>43473.665277777778</v>
      </c>
      <c r="BA25" s="15">
        <f t="shared" si="13"/>
        <v>1.022738351784054</v>
      </c>
      <c r="BB25" s="15">
        <f t="shared" si="14"/>
        <v>1.022738351784054</v>
      </c>
      <c r="BC25" s="16">
        <f t="shared" si="15"/>
        <v>2047.3022968775238</v>
      </c>
      <c r="BD25" s="16">
        <f t="shared" si="16"/>
        <v>2356.469941851522</v>
      </c>
      <c r="BE25" s="14" t="str">
        <f t="shared" si="17"/>
        <v>#N/A</v>
      </c>
      <c r="BF25" s="14" t="str">
        <f t="shared" si="18"/>
        <v>#N/A</v>
      </c>
      <c r="BG25" s="15">
        <f t="shared" si="20"/>
        <v>0.99074483139299041</v>
      </c>
      <c r="BH25" s="15">
        <f t="shared" si="21"/>
        <v>1.0052918765491594</v>
      </c>
      <c r="BI25" s="16">
        <f t="shared" si="4"/>
        <v>2066.4274311671252</v>
      </c>
      <c r="BJ25" s="16">
        <f t="shared" si="4"/>
        <v>2344.0654369361046</v>
      </c>
      <c r="BK25" s="4" t="str">
        <f t="shared" si="29"/>
        <v/>
      </c>
      <c r="BL25" s="4" t="str">
        <f t="shared" si="28"/>
        <v/>
      </c>
      <c r="BM25" s="3">
        <v>12</v>
      </c>
      <c r="BN25" s="69">
        <f t="shared" si="26"/>
        <v>0.99218395815672178</v>
      </c>
      <c r="BO25" s="69">
        <f t="shared" si="27"/>
        <v>1.0054626871120858</v>
      </c>
      <c r="BP25" s="74">
        <f t="shared" si="24"/>
        <v>2063.43015329637</v>
      </c>
      <c r="BQ25" s="74">
        <f t="shared" si="25"/>
        <v>2343.66722112765</v>
      </c>
    </row>
    <row r="26" spans="2:69" x14ac:dyDescent="0.2">
      <c r="B26" s="1">
        <v>19</v>
      </c>
      <c r="C26" t="s">
        <v>67</v>
      </c>
      <c r="D26" t="s">
        <v>93</v>
      </c>
      <c r="E26">
        <v>1</v>
      </c>
      <c r="F26">
        <v>0</v>
      </c>
      <c r="G26">
        <v>0</v>
      </c>
      <c r="H26">
        <v>0</v>
      </c>
      <c r="I26">
        <v>4</v>
      </c>
      <c r="J26">
        <v>35</v>
      </c>
      <c r="K26">
        <v>190527</v>
      </c>
      <c r="L26">
        <v>12</v>
      </c>
      <c r="M26">
        <v>2039.44</v>
      </c>
      <c r="N26">
        <v>1</v>
      </c>
      <c r="O26">
        <v>50</v>
      </c>
      <c r="P26">
        <v>8.6</v>
      </c>
      <c r="Q26">
        <v>0</v>
      </c>
      <c r="R26">
        <v>2029.19</v>
      </c>
      <c r="S26">
        <v>0</v>
      </c>
      <c r="T26">
        <v>2217.4</v>
      </c>
      <c r="U26">
        <v>171</v>
      </c>
      <c r="V26">
        <v>2277.33</v>
      </c>
      <c r="W26">
        <v>8.8999999999999995E-5</v>
      </c>
      <c r="X26">
        <v>1</v>
      </c>
      <c r="Y26" t="s">
        <v>72</v>
      </c>
      <c r="Z26">
        <v>-1</v>
      </c>
      <c r="AA26"/>
      <c r="AB26">
        <v>18.8599</v>
      </c>
      <c r="AC26"/>
      <c r="AD26">
        <v>0</v>
      </c>
      <c r="AE26">
        <v>0</v>
      </c>
      <c r="AF26" t="s">
        <v>73</v>
      </c>
      <c r="AG26" s="65">
        <v>0.67638888888888893</v>
      </c>
      <c r="AH26" t="s">
        <v>74</v>
      </c>
      <c r="AI26" s="7">
        <f t="shared" si="6"/>
        <v>2018</v>
      </c>
      <c r="AJ26" s="7">
        <f t="shared" si="7"/>
        <v>13</v>
      </c>
      <c r="AK26" s="7">
        <f t="shared" si="8"/>
        <v>8</v>
      </c>
      <c r="AL26" s="21">
        <f t="shared" si="9"/>
        <v>35</v>
      </c>
      <c r="AM26" s="21">
        <v>25</v>
      </c>
      <c r="AN26" s="20">
        <v>18.86</v>
      </c>
      <c r="AO26" s="21">
        <v>100</v>
      </c>
      <c r="AP26" s="21">
        <v>97.256</v>
      </c>
      <c r="AQ26" s="27">
        <v>0.1</v>
      </c>
      <c r="AR26" s="27">
        <v>0.1023</v>
      </c>
      <c r="AS26" s="13">
        <v>50</v>
      </c>
      <c r="AT26" s="13">
        <f t="shared" si="1"/>
        <v>0</v>
      </c>
      <c r="AU26" s="13">
        <f t="shared" si="2"/>
        <v>0</v>
      </c>
      <c r="AV26" s="13">
        <f t="shared" si="10"/>
        <v>0</v>
      </c>
      <c r="AW26" s="13">
        <f t="shared" si="11"/>
        <v>1</v>
      </c>
      <c r="AX26" s="7">
        <v>1</v>
      </c>
      <c r="AY26" s="7">
        <v>1</v>
      </c>
      <c r="AZ26" s="25">
        <f t="shared" si="12"/>
        <v>43473.676388888889</v>
      </c>
      <c r="BA26" s="15">
        <f t="shared" si="13"/>
        <v>1.0233428290522266</v>
      </c>
      <c r="BB26" s="15">
        <f t="shared" si="14"/>
        <v>1.0233428290522266</v>
      </c>
      <c r="BC26" s="16">
        <f t="shared" si="15"/>
        <v>2039.7458563049245</v>
      </c>
      <c r="BD26" s="16">
        <f t="shared" si="16"/>
        <v>2288.9374766164192</v>
      </c>
      <c r="BE26" s="14" t="str">
        <f t="shared" si="17"/>
        <v>#N/A</v>
      </c>
      <c r="BF26" s="14" t="str">
        <f t="shared" si="18"/>
        <v>#N/A</v>
      </c>
      <c r="BG26" s="15">
        <f t="shared" si="20"/>
        <v>0.99074483139299041</v>
      </c>
      <c r="BH26" s="15">
        <f t="shared" si="21"/>
        <v>1.0052918765491594</v>
      </c>
      <c r="BI26" s="16">
        <f t="shared" si="4"/>
        <v>2058.8004011457069</v>
      </c>
      <c r="BJ26" s="16">
        <f t="shared" si="4"/>
        <v>2276.8884639489961</v>
      </c>
      <c r="BK26" s="4" t="str">
        <f t="shared" si="29"/>
        <v/>
      </c>
      <c r="BL26" s="4" t="str">
        <f t="shared" si="28"/>
        <v/>
      </c>
      <c r="BM26" s="3">
        <v>13</v>
      </c>
      <c r="BN26" s="69">
        <f t="shared" si="26"/>
        <v>0.99223012133644861</v>
      </c>
      <c r="BO26" s="69">
        <f t="shared" si="27"/>
        <v>1.0054945777047595</v>
      </c>
      <c r="BP26" s="74">
        <f t="shared" si="24"/>
        <v>2055.7185399265668</v>
      </c>
      <c r="BQ26" s="74">
        <f t="shared" si="25"/>
        <v>2276.4294580696519</v>
      </c>
    </row>
    <row r="27" spans="2:69" x14ac:dyDescent="0.2">
      <c r="B27" s="1">
        <v>20</v>
      </c>
      <c r="C27" t="s">
        <v>67</v>
      </c>
      <c r="D27" t="s">
        <v>94</v>
      </c>
      <c r="E27">
        <v>666</v>
      </c>
      <c r="F27">
        <v>0</v>
      </c>
      <c r="G27">
        <v>0</v>
      </c>
      <c r="H27">
        <v>0</v>
      </c>
      <c r="I27">
        <v>4</v>
      </c>
      <c r="J27">
        <v>33.433999999999997</v>
      </c>
      <c r="K27">
        <v>187869</v>
      </c>
      <c r="L27">
        <v>12</v>
      </c>
      <c r="M27">
        <v>2013.23</v>
      </c>
      <c r="N27">
        <v>1</v>
      </c>
      <c r="O27">
        <v>50</v>
      </c>
      <c r="P27">
        <v>9.1</v>
      </c>
      <c r="Q27">
        <v>0</v>
      </c>
      <c r="R27">
        <v>2029.19</v>
      </c>
      <c r="S27">
        <v>0</v>
      </c>
      <c r="T27">
        <v>2217.4</v>
      </c>
      <c r="U27">
        <v>171</v>
      </c>
      <c r="V27">
        <v>2218.35</v>
      </c>
      <c r="W27">
        <v>1.3300000000000001E-4</v>
      </c>
      <c r="X27">
        <v>1</v>
      </c>
      <c r="Y27" t="s">
        <v>72</v>
      </c>
      <c r="Z27">
        <v>-1</v>
      </c>
      <c r="AA27"/>
      <c r="AB27">
        <v>18.8599</v>
      </c>
      <c r="AC27"/>
      <c r="AD27">
        <v>0</v>
      </c>
      <c r="AE27">
        <v>0</v>
      </c>
      <c r="AF27" t="s">
        <v>73</v>
      </c>
      <c r="AG27" s="65">
        <v>0.6875</v>
      </c>
      <c r="AH27" t="s">
        <v>74</v>
      </c>
      <c r="AI27" s="7">
        <f t="shared" si="6"/>
        <v>2018</v>
      </c>
      <c r="AJ27" s="7">
        <f t="shared" si="7"/>
        <v>13</v>
      </c>
      <c r="AK27" s="7">
        <f t="shared" si="8"/>
        <v>8</v>
      </c>
      <c r="AL27" s="21">
        <f t="shared" si="9"/>
        <v>33.433999999999997</v>
      </c>
      <c r="AM27" s="21">
        <v>25</v>
      </c>
      <c r="AN27" s="20">
        <v>18.86</v>
      </c>
      <c r="AO27" s="21">
        <v>100</v>
      </c>
      <c r="AP27" s="21">
        <v>97.256</v>
      </c>
      <c r="AQ27" s="27">
        <v>0.1</v>
      </c>
      <c r="AR27" s="27">
        <v>0.1023</v>
      </c>
      <c r="AS27" s="13">
        <v>50</v>
      </c>
      <c r="AT27" s="13">
        <f t="shared" si="1"/>
        <v>1</v>
      </c>
      <c r="AU27" s="13">
        <f t="shared" si="2"/>
        <v>0</v>
      </c>
      <c r="AV27" s="13">
        <f t="shared" si="10"/>
        <v>0</v>
      </c>
      <c r="AW27" s="13">
        <f t="shared" si="11"/>
        <v>0</v>
      </c>
      <c r="AX27" s="7">
        <v>1</v>
      </c>
      <c r="AY27" s="7">
        <v>1</v>
      </c>
      <c r="AZ27" s="25">
        <f t="shared" si="12"/>
        <v>43473.6875</v>
      </c>
      <c r="BA27" s="15">
        <f t="shared" ref="BA27:BA72" si="30">(999.842594-0.00909529*25^2-0.000001120083*25^4+0.824493*J27+0.000076438*25^2*J27+0.0000000053875*25^4*J27+0.00010227*25*J27^1.5+0.000483147*J27^2+0.06793*25+0.0001001685*25^3+0.000000006536332*25^5-0.0040899*25*J27-0.00000082467*25^3*J27-0.00572466*J27^1.5-0.0000016546*25^2*J27^1.5)/1000</f>
        <v>1.0221598211844867</v>
      </c>
      <c r="BB27" s="15">
        <f t="shared" si="14"/>
        <v>1.0221598211844867</v>
      </c>
      <c r="BC27" s="16">
        <f t="shared" si="15"/>
        <v>2013.5276019348132</v>
      </c>
      <c r="BD27" s="16">
        <f t="shared" si="16"/>
        <v>2229.6568574831199</v>
      </c>
      <c r="BE27" s="14">
        <f t="shared" si="17"/>
        <v>0.99228145315855742</v>
      </c>
      <c r="BF27" s="14">
        <f t="shared" si="18"/>
        <v>1.005527580717561</v>
      </c>
      <c r="BG27" s="15">
        <f t="shared" si="20"/>
        <v>0.99074483139299041</v>
      </c>
      <c r="BH27" s="15">
        <f t="shared" si="21"/>
        <v>1.0052918765491594</v>
      </c>
      <c r="BI27" s="16">
        <f t="shared" si="4"/>
        <v>2032.3372256242678</v>
      </c>
      <c r="BJ27" s="16">
        <f t="shared" si="4"/>
        <v>2217.9198991807316</v>
      </c>
      <c r="BK27" s="4">
        <f t="shared" si="29"/>
        <v>2032.3372256242678</v>
      </c>
      <c r="BL27" s="4">
        <f t="shared" si="28"/>
        <v>2217.9198991807316</v>
      </c>
      <c r="BM27" s="3">
        <v>14</v>
      </c>
      <c r="BN27" s="69">
        <f t="shared" si="26"/>
        <v>0.99227628451617533</v>
      </c>
      <c r="BO27" s="69">
        <f t="shared" si="27"/>
        <v>1.0055264682974334</v>
      </c>
      <c r="BP27" s="80">
        <f t="shared" si="24"/>
        <v>2029.2005697955287</v>
      </c>
      <c r="BQ27" s="80">
        <f t="shared" si="25"/>
        <v>2217.4024531232831</v>
      </c>
    </row>
    <row r="28" spans="2:69" x14ac:dyDescent="0.2">
      <c r="B28" s="1">
        <v>21</v>
      </c>
      <c r="C28" t="s">
        <v>67</v>
      </c>
      <c r="D28" t="s">
        <v>95</v>
      </c>
      <c r="E28">
        <v>0</v>
      </c>
      <c r="F28">
        <v>0</v>
      </c>
      <c r="G28">
        <v>0</v>
      </c>
      <c r="H28">
        <v>0</v>
      </c>
      <c r="I28">
        <v>4</v>
      </c>
      <c r="J28">
        <v>35</v>
      </c>
      <c r="K28">
        <v>192949</v>
      </c>
      <c r="L28">
        <v>12</v>
      </c>
      <c r="M28">
        <v>2065.4499999999998</v>
      </c>
      <c r="N28">
        <v>1</v>
      </c>
      <c r="O28">
        <v>50</v>
      </c>
      <c r="P28">
        <v>0.4</v>
      </c>
      <c r="Q28">
        <v>0</v>
      </c>
      <c r="R28">
        <v>2029.19</v>
      </c>
      <c r="S28">
        <v>0</v>
      </c>
      <c r="T28">
        <v>2217.4</v>
      </c>
      <c r="U28">
        <v>171</v>
      </c>
      <c r="V28">
        <v>2423.34</v>
      </c>
      <c r="W28">
        <v>6.6699999999999995E-4</v>
      </c>
      <c r="X28">
        <v>1</v>
      </c>
      <c r="Y28" t="s">
        <v>72</v>
      </c>
      <c r="Z28">
        <v>-1</v>
      </c>
      <c r="AA28"/>
      <c r="AB28">
        <v>18.8599</v>
      </c>
      <c r="AC28"/>
      <c r="AD28">
        <v>0</v>
      </c>
      <c r="AE28">
        <v>0</v>
      </c>
      <c r="AF28" t="s">
        <v>96</v>
      </c>
      <c r="AG28" s="65">
        <v>0.30694444444444441</v>
      </c>
      <c r="AH28" t="s">
        <v>97</v>
      </c>
      <c r="AI28" s="7">
        <f t="shared" si="6"/>
        <v>2018</v>
      </c>
      <c r="AJ28" s="7">
        <f t="shared" si="7"/>
        <v>14</v>
      </c>
      <c r="AK28" s="7">
        <f t="shared" si="8"/>
        <v>8</v>
      </c>
      <c r="AL28" s="21">
        <f t="shared" si="9"/>
        <v>35</v>
      </c>
      <c r="AM28" s="21">
        <v>25</v>
      </c>
      <c r="AN28" s="20">
        <v>18.86</v>
      </c>
      <c r="AO28" s="21">
        <v>100</v>
      </c>
      <c r="AP28" s="21">
        <v>97.256</v>
      </c>
      <c r="AQ28" s="27">
        <v>0.1</v>
      </c>
      <c r="AR28" s="27">
        <v>0.1023</v>
      </c>
      <c r="AS28" s="13">
        <v>50</v>
      </c>
      <c r="AT28" s="13">
        <f t="shared" si="1"/>
        <v>0</v>
      </c>
      <c r="AU28" s="13">
        <f t="shared" si="2"/>
        <v>0</v>
      </c>
      <c r="AV28" s="13">
        <f t="shared" si="10"/>
        <v>1</v>
      </c>
      <c r="AW28" s="13">
        <f t="shared" si="11"/>
        <v>0</v>
      </c>
      <c r="AX28" s="7">
        <v>1</v>
      </c>
      <c r="AY28" s="7">
        <v>1</v>
      </c>
      <c r="AZ28" s="25">
        <f t="shared" si="12"/>
        <v>43504.306944444441</v>
      </c>
      <c r="BA28" s="15">
        <f t="shared" si="30"/>
        <v>1.0233428290522266</v>
      </c>
      <c r="BB28" s="15">
        <f t="shared" si="14"/>
        <v>1.0233428290522266</v>
      </c>
      <c r="BC28" s="16">
        <f t="shared" si="15"/>
        <v>2065.7572420687734</v>
      </c>
      <c r="BD28" s="16">
        <f t="shared" si="16"/>
        <v>2435.6916848167075</v>
      </c>
      <c r="BE28" s="14" t="str">
        <f t="shared" si="17"/>
        <v>#N/A</v>
      </c>
      <c r="BF28" s="14" t="str">
        <f t="shared" si="18"/>
        <v>#N/A</v>
      </c>
      <c r="BG28" s="15">
        <f t="shared" si="20"/>
        <v>0.99074483139299041</v>
      </c>
      <c r="BH28" s="15">
        <f t="shared" si="21"/>
        <v>1.0052918765491594</v>
      </c>
      <c r="BI28" s="16">
        <f t="shared" si="4"/>
        <v>2085.0547755715384</v>
      </c>
      <c r="BJ28" s="16">
        <f t="shared" si="4"/>
        <v>2422.8701550614796</v>
      </c>
      <c r="BK28" s="4" t="str">
        <f t="shared" si="29"/>
        <v/>
      </c>
      <c r="BL28" s="4" t="str">
        <f t="shared" si="28"/>
        <v/>
      </c>
      <c r="BM28" s="3"/>
      <c r="BN28" s="68"/>
      <c r="BO28" s="68"/>
      <c r="BP28" s="74"/>
      <c r="BQ28" s="74"/>
    </row>
    <row r="29" spans="2:69" x14ac:dyDescent="0.2">
      <c r="B29" s="1">
        <v>22</v>
      </c>
      <c r="C29" t="s">
        <v>67</v>
      </c>
      <c r="D29" t="s">
        <v>98</v>
      </c>
      <c r="E29">
        <v>0</v>
      </c>
      <c r="F29">
        <v>0</v>
      </c>
      <c r="G29">
        <v>0</v>
      </c>
      <c r="H29">
        <v>0</v>
      </c>
      <c r="I29">
        <v>4</v>
      </c>
      <c r="J29">
        <v>35</v>
      </c>
      <c r="K29">
        <v>192014</v>
      </c>
      <c r="L29">
        <v>12</v>
      </c>
      <c r="M29">
        <v>2055.41</v>
      </c>
      <c r="N29">
        <v>1</v>
      </c>
      <c r="O29">
        <v>50</v>
      </c>
      <c r="P29">
        <v>0.8</v>
      </c>
      <c r="Q29">
        <v>0</v>
      </c>
      <c r="R29">
        <v>2029.19</v>
      </c>
      <c r="S29">
        <v>0</v>
      </c>
      <c r="T29">
        <v>2217.4</v>
      </c>
      <c r="U29">
        <v>171</v>
      </c>
      <c r="V29">
        <v>2430.23</v>
      </c>
      <c r="W29">
        <v>6.3599999999999996E-4</v>
      </c>
      <c r="X29">
        <v>1</v>
      </c>
      <c r="Y29" t="s">
        <v>72</v>
      </c>
      <c r="Z29">
        <v>-1</v>
      </c>
      <c r="AA29"/>
      <c r="AB29">
        <v>18.8599</v>
      </c>
      <c r="AC29"/>
      <c r="AD29">
        <v>0</v>
      </c>
      <c r="AE29">
        <v>0</v>
      </c>
      <c r="AF29" t="s">
        <v>96</v>
      </c>
      <c r="AG29" s="65">
        <v>0.32083333333333336</v>
      </c>
      <c r="AH29" t="s">
        <v>97</v>
      </c>
      <c r="AI29" s="7">
        <f t="shared" si="6"/>
        <v>2018</v>
      </c>
      <c r="AJ29" s="7">
        <f t="shared" si="7"/>
        <v>14</v>
      </c>
      <c r="AK29" s="7">
        <f t="shared" si="8"/>
        <v>8</v>
      </c>
      <c r="AL29" s="21">
        <f t="shared" si="9"/>
        <v>35</v>
      </c>
      <c r="AM29" s="21">
        <v>25</v>
      </c>
      <c r="AN29" s="20">
        <v>18.86</v>
      </c>
      <c r="AO29" s="21">
        <v>100</v>
      </c>
      <c r="AP29" s="21">
        <v>97.256</v>
      </c>
      <c r="AQ29" s="27">
        <v>0.1</v>
      </c>
      <c r="AR29" s="27">
        <v>0.1023</v>
      </c>
      <c r="AS29" s="13">
        <v>50</v>
      </c>
      <c r="AT29" s="13">
        <f t="shared" si="1"/>
        <v>0</v>
      </c>
      <c r="AU29" s="13">
        <f t="shared" si="2"/>
        <v>0</v>
      </c>
      <c r="AV29" s="13">
        <f t="shared" si="10"/>
        <v>1</v>
      </c>
      <c r="AW29" s="13">
        <f t="shared" si="11"/>
        <v>0</v>
      </c>
      <c r="AX29" s="7">
        <v>1</v>
      </c>
      <c r="AY29" s="7">
        <v>1</v>
      </c>
      <c r="AZ29" s="25">
        <f t="shared" si="12"/>
        <v>43504.320833333331</v>
      </c>
      <c r="BA29" s="15">
        <f t="shared" si="30"/>
        <v>1.0233428290522266</v>
      </c>
      <c r="BB29" s="15">
        <f t="shared" si="14"/>
        <v>1.0233428290522266</v>
      </c>
      <c r="BC29" s="16">
        <f t="shared" si="15"/>
        <v>2055.7156872838032</v>
      </c>
      <c r="BD29" s="16">
        <f t="shared" si="16"/>
        <v>2442.6168029216319</v>
      </c>
      <c r="BE29" s="14" t="str">
        <f t="shared" si="17"/>
        <v>#N/A</v>
      </c>
      <c r="BF29" s="14" t="str">
        <f t="shared" si="18"/>
        <v>#N/A</v>
      </c>
      <c r="BG29" s="15">
        <f t="shared" si="20"/>
        <v>0.99074483139299041</v>
      </c>
      <c r="BH29" s="15">
        <f t="shared" si="21"/>
        <v>1.0052918765491594</v>
      </c>
      <c r="BI29" s="16">
        <f t="shared" si="4"/>
        <v>2074.9194163278758</v>
      </c>
      <c r="BJ29" s="16">
        <f t="shared" si="4"/>
        <v>2429.7588192061617</v>
      </c>
      <c r="BK29" s="4" t="str">
        <f t="shared" si="29"/>
        <v/>
      </c>
      <c r="BL29" s="4" t="str">
        <f t="shared" si="28"/>
        <v/>
      </c>
      <c r="BM29" s="3"/>
      <c r="BN29" s="68"/>
      <c r="BO29" s="68"/>
      <c r="BP29" s="74"/>
      <c r="BQ29" s="74"/>
    </row>
    <row r="30" spans="2:69" x14ac:dyDescent="0.2">
      <c r="B30" s="1">
        <v>23</v>
      </c>
      <c r="C30" t="s">
        <v>67</v>
      </c>
      <c r="D30" t="s">
        <v>99</v>
      </c>
      <c r="E30">
        <v>0</v>
      </c>
      <c r="F30">
        <v>0</v>
      </c>
      <c r="G30">
        <v>0</v>
      </c>
      <c r="H30">
        <v>0</v>
      </c>
      <c r="I30">
        <v>4</v>
      </c>
      <c r="J30">
        <v>35</v>
      </c>
      <c r="K30">
        <v>191784</v>
      </c>
      <c r="L30">
        <v>12</v>
      </c>
      <c r="M30">
        <v>2052.94</v>
      </c>
      <c r="N30">
        <v>1</v>
      </c>
      <c r="O30">
        <v>50</v>
      </c>
      <c r="P30">
        <v>1.3</v>
      </c>
      <c r="Q30">
        <v>0</v>
      </c>
      <c r="R30">
        <v>2029.19</v>
      </c>
      <c r="S30">
        <v>0</v>
      </c>
      <c r="T30">
        <v>2217.4</v>
      </c>
      <c r="U30">
        <v>171</v>
      </c>
      <c r="V30">
        <v>2428.3200000000002</v>
      </c>
      <c r="W30">
        <v>6.9700000000000003E-4</v>
      </c>
      <c r="X30">
        <v>1</v>
      </c>
      <c r="Y30" t="s">
        <v>72</v>
      </c>
      <c r="Z30">
        <v>-1</v>
      </c>
      <c r="AA30"/>
      <c r="AB30">
        <v>18.8599</v>
      </c>
      <c r="AC30"/>
      <c r="AD30">
        <v>0</v>
      </c>
      <c r="AE30">
        <v>0</v>
      </c>
      <c r="AF30" t="s">
        <v>96</v>
      </c>
      <c r="AG30" s="65">
        <v>0.33194444444444443</v>
      </c>
      <c r="AH30" t="s">
        <v>97</v>
      </c>
      <c r="AI30" s="7">
        <f t="shared" si="6"/>
        <v>2018</v>
      </c>
      <c r="AJ30" s="7">
        <f t="shared" si="7"/>
        <v>14</v>
      </c>
      <c r="AK30" s="7">
        <f t="shared" si="8"/>
        <v>8</v>
      </c>
      <c r="AL30" s="21">
        <f t="shared" si="9"/>
        <v>35</v>
      </c>
      <c r="AM30" s="21">
        <v>25</v>
      </c>
      <c r="AN30" s="20">
        <v>18.86</v>
      </c>
      <c r="AO30" s="21">
        <v>100</v>
      </c>
      <c r="AP30" s="21">
        <v>97.256</v>
      </c>
      <c r="AQ30" s="27">
        <v>0.1</v>
      </c>
      <c r="AR30" s="27">
        <v>0.1023</v>
      </c>
      <c r="AS30" s="13">
        <v>50</v>
      </c>
      <c r="AT30" s="13">
        <f t="shared" si="1"/>
        <v>0</v>
      </c>
      <c r="AU30" s="13">
        <f t="shared" si="2"/>
        <v>0</v>
      </c>
      <c r="AV30" s="13">
        <f t="shared" si="10"/>
        <v>1</v>
      </c>
      <c r="AW30" s="13">
        <f t="shared" si="11"/>
        <v>0</v>
      </c>
      <c r="AX30" s="7">
        <v>1</v>
      </c>
      <c r="AY30" s="7">
        <v>1</v>
      </c>
      <c r="AZ30" s="25">
        <f t="shared" si="12"/>
        <v>43504.331944444442</v>
      </c>
      <c r="BA30" s="15">
        <f t="shared" si="30"/>
        <v>1.0233428290522266</v>
      </c>
      <c r="BB30" s="15">
        <f t="shared" si="14"/>
        <v>1.0233428290522266</v>
      </c>
      <c r="BC30" s="16">
        <f t="shared" si="15"/>
        <v>2053.2455722030077</v>
      </c>
      <c r="BD30" s="16">
        <f t="shared" si="16"/>
        <v>2440.6970677140262</v>
      </c>
      <c r="BE30" s="14" t="str">
        <f>IF(AND(AX30=1,AT30=1),BC30/R30,"#N/A")</f>
        <v>#N/A</v>
      </c>
      <c r="BF30" s="14" t="str">
        <f t="shared" si="18"/>
        <v>#N/A</v>
      </c>
      <c r="BG30" s="15">
        <f t="shared" si="20"/>
        <v>0.99074483139299041</v>
      </c>
      <c r="BH30" s="15">
        <f t="shared" si="21"/>
        <v>1.0052918765491594</v>
      </c>
      <c r="BI30" s="16">
        <f t="shared" si="4"/>
        <v>2072.4262263534979</v>
      </c>
      <c r="BJ30" s="16">
        <f t="shared" si="4"/>
        <v>2427.8491895230932</v>
      </c>
      <c r="BK30" s="4" t="str">
        <f t="shared" si="29"/>
        <v/>
      </c>
      <c r="BL30" s="4" t="str">
        <f t="shared" si="28"/>
        <v/>
      </c>
      <c r="BM30" s="3"/>
      <c r="BN30" s="68"/>
      <c r="BO30" s="68"/>
      <c r="BP30" s="74"/>
      <c r="BQ30" s="74"/>
    </row>
    <row r="31" spans="2:69" x14ac:dyDescent="0.2">
      <c r="B31" s="1">
        <v>24</v>
      </c>
      <c r="C31" t="s">
        <v>67</v>
      </c>
      <c r="D31" t="s">
        <v>100</v>
      </c>
      <c r="E31">
        <v>0</v>
      </c>
      <c r="F31">
        <v>0</v>
      </c>
      <c r="G31">
        <v>0</v>
      </c>
      <c r="H31">
        <v>0</v>
      </c>
      <c r="I31">
        <v>4</v>
      </c>
      <c r="J31">
        <v>35</v>
      </c>
      <c r="K31">
        <v>191643</v>
      </c>
      <c r="L31">
        <v>12</v>
      </c>
      <c r="M31">
        <v>2051.42</v>
      </c>
      <c r="N31">
        <v>1</v>
      </c>
      <c r="O31">
        <v>50</v>
      </c>
      <c r="P31">
        <v>1.8</v>
      </c>
      <c r="Q31">
        <v>0</v>
      </c>
      <c r="R31">
        <v>2029.19</v>
      </c>
      <c r="S31">
        <v>0</v>
      </c>
      <c r="T31">
        <v>2217.4</v>
      </c>
      <c r="U31">
        <v>171</v>
      </c>
      <c r="V31">
        <v>2429.6</v>
      </c>
      <c r="W31">
        <v>6.1200000000000002E-4</v>
      </c>
      <c r="X31">
        <v>1</v>
      </c>
      <c r="Y31" t="s">
        <v>72</v>
      </c>
      <c r="Z31">
        <v>-1</v>
      </c>
      <c r="AA31"/>
      <c r="AB31">
        <v>18.8599</v>
      </c>
      <c r="AC31"/>
      <c r="AD31">
        <v>0</v>
      </c>
      <c r="AE31">
        <v>0</v>
      </c>
      <c r="AF31" t="s">
        <v>96</v>
      </c>
      <c r="AG31" s="65">
        <v>0.3430555555555555</v>
      </c>
      <c r="AH31" t="s">
        <v>97</v>
      </c>
      <c r="AI31" s="7">
        <f t="shared" si="6"/>
        <v>2018</v>
      </c>
      <c r="AJ31" s="7">
        <f t="shared" si="7"/>
        <v>14</v>
      </c>
      <c r="AK31" s="7">
        <f t="shared" si="8"/>
        <v>8</v>
      </c>
      <c r="AL31" s="21">
        <f t="shared" si="9"/>
        <v>35</v>
      </c>
      <c r="AM31" s="21">
        <v>25</v>
      </c>
      <c r="AN31" s="20">
        <v>18.86</v>
      </c>
      <c r="AO31" s="21">
        <v>100</v>
      </c>
      <c r="AP31" s="21">
        <v>97.256</v>
      </c>
      <c r="AQ31" s="27">
        <v>0.1</v>
      </c>
      <c r="AR31" s="27">
        <v>0.1023</v>
      </c>
      <c r="AS31" s="13">
        <v>50</v>
      </c>
      <c r="AT31" s="13">
        <f t="shared" si="1"/>
        <v>0</v>
      </c>
      <c r="AU31" s="13">
        <f t="shared" si="2"/>
        <v>0</v>
      </c>
      <c r="AV31" s="13">
        <f t="shared" si="10"/>
        <v>1</v>
      </c>
      <c r="AW31" s="13">
        <f t="shared" si="11"/>
        <v>0</v>
      </c>
      <c r="AX31" s="7">
        <v>1</v>
      </c>
      <c r="AY31" s="7">
        <v>1</v>
      </c>
      <c r="AZ31" s="25">
        <f t="shared" si="12"/>
        <v>43504.343055555553</v>
      </c>
      <c r="BA31" s="15">
        <f t="shared" si="30"/>
        <v>1.0233428290522266</v>
      </c>
      <c r="BB31" s="15">
        <f t="shared" si="14"/>
        <v>1.0233428290522266</v>
      </c>
      <c r="BC31" s="16">
        <f t="shared" si="15"/>
        <v>2051.7312842621727</v>
      </c>
      <c r="BD31" s="16">
        <f t="shared" si="16"/>
        <v>2441.9835918322119</v>
      </c>
      <c r="BE31" s="14" t="str">
        <f t="shared" si="17"/>
        <v>#N/A</v>
      </c>
      <c r="BF31" s="14" t="str">
        <f t="shared" si="18"/>
        <v>#N/A</v>
      </c>
      <c r="BG31" s="15">
        <f>AVERAGE(BE$12:BE$44)</f>
        <v>0.99074483139299041</v>
      </c>
      <c r="BH31" s="15">
        <f t="shared" si="21"/>
        <v>1.0052918765491594</v>
      </c>
      <c r="BI31" s="16">
        <f t="shared" si="4"/>
        <v>2070.8977924996407</v>
      </c>
      <c r="BJ31" s="16">
        <f t="shared" si="4"/>
        <v>2429.1289413525838</v>
      </c>
      <c r="BK31" s="4" t="str">
        <f t="shared" si="29"/>
        <v/>
      </c>
      <c r="BL31" s="4" t="str">
        <f t="shared" si="28"/>
        <v/>
      </c>
      <c r="BM31" s="3"/>
      <c r="BN31" s="68"/>
      <c r="BO31" s="68"/>
      <c r="BP31" s="74"/>
      <c r="BQ31" s="74"/>
    </row>
    <row r="32" spans="2:69" x14ac:dyDescent="0.2">
      <c r="B32" s="1">
        <v>25</v>
      </c>
      <c r="C32" t="s">
        <v>67</v>
      </c>
      <c r="D32" t="s">
        <v>101</v>
      </c>
      <c r="E32">
        <v>1</v>
      </c>
      <c r="F32">
        <v>0</v>
      </c>
      <c r="G32">
        <v>0</v>
      </c>
      <c r="H32">
        <v>0</v>
      </c>
      <c r="I32">
        <v>4</v>
      </c>
      <c r="J32">
        <v>35</v>
      </c>
      <c r="K32">
        <v>190564</v>
      </c>
      <c r="L32">
        <v>12</v>
      </c>
      <c r="M32">
        <v>2039.84</v>
      </c>
      <c r="N32">
        <v>1</v>
      </c>
      <c r="O32">
        <v>50</v>
      </c>
      <c r="P32">
        <v>2.2999999999999998</v>
      </c>
      <c r="Q32">
        <v>0</v>
      </c>
      <c r="R32">
        <v>2029.19</v>
      </c>
      <c r="S32">
        <v>0</v>
      </c>
      <c r="T32">
        <v>2217.4</v>
      </c>
      <c r="U32">
        <v>171</v>
      </c>
      <c r="V32">
        <v>2278.25</v>
      </c>
      <c r="W32">
        <v>7.4999999999999993E-5</v>
      </c>
      <c r="X32">
        <v>1</v>
      </c>
      <c r="Y32" t="s">
        <v>72</v>
      </c>
      <c r="Z32">
        <v>-1</v>
      </c>
      <c r="AA32"/>
      <c r="AB32">
        <v>18.8599</v>
      </c>
      <c r="AC32"/>
      <c r="AD32">
        <v>0</v>
      </c>
      <c r="AE32">
        <v>0</v>
      </c>
      <c r="AF32" t="s">
        <v>96</v>
      </c>
      <c r="AG32" s="65">
        <v>0.35347222222222219</v>
      </c>
      <c r="AH32" t="s">
        <v>97</v>
      </c>
      <c r="AI32" s="7">
        <f t="shared" si="6"/>
        <v>2018</v>
      </c>
      <c r="AJ32" s="7">
        <f t="shared" si="7"/>
        <v>14</v>
      </c>
      <c r="AK32" s="7">
        <f t="shared" si="8"/>
        <v>8</v>
      </c>
      <c r="AL32" s="21">
        <f t="shared" si="9"/>
        <v>35</v>
      </c>
      <c r="AM32" s="21">
        <v>25</v>
      </c>
      <c r="AN32" s="20">
        <v>18.86</v>
      </c>
      <c r="AO32" s="21">
        <v>100</v>
      </c>
      <c r="AP32" s="21">
        <v>97.256</v>
      </c>
      <c r="AQ32" s="27">
        <v>0.1</v>
      </c>
      <c r="AR32" s="27">
        <v>0.1023</v>
      </c>
      <c r="AS32" s="13">
        <v>50</v>
      </c>
      <c r="AT32" s="13">
        <f t="shared" si="1"/>
        <v>0</v>
      </c>
      <c r="AU32" s="13">
        <f t="shared" si="2"/>
        <v>0</v>
      </c>
      <c r="AV32" s="13">
        <f t="shared" si="10"/>
        <v>0</v>
      </c>
      <c r="AW32" s="13">
        <f t="shared" si="11"/>
        <v>1</v>
      </c>
      <c r="AX32" s="7">
        <v>1</v>
      </c>
      <c r="AY32" s="7">
        <v>1</v>
      </c>
      <c r="AZ32" s="25">
        <f t="shared" si="12"/>
        <v>43504.353472222225</v>
      </c>
      <c r="BA32" s="15">
        <f t="shared" si="30"/>
        <v>1.0233428290522266</v>
      </c>
      <c r="BB32" s="15">
        <f t="shared" si="14"/>
        <v>1.0233428290522266</v>
      </c>
      <c r="BC32" s="16">
        <f t="shared" si="15"/>
        <v>2040.1432226440088</v>
      </c>
      <c r="BD32" s="16">
        <f t="shared" si="16"/>
        <v>2289.8621658263655</v>
      </c>
      <c r="BE32" s="14" t="str">
        <f t="shared" si="17"/>
        <v>#N/A</v>
      </c>
      <c r="BF32" s="14" t="str">
        <f t="shared" si="18"/>
        <v>#N/A</v>
      </c>
      <c r="BG32" s="15">
        <f t="shared" si="20"/>
        <v>0.99074483139299041</v>
      </c>
      <c r="BH32" s="15">
        <f t="shared" si="21"/>
        <v>1.0052918765491594</v>
      </c>
      <c r="BI32" s="16">
        <f t="shared" si="4"/>
        <v>2059.2014795328892</v>
      </c>
      <c r="BJ32" s="16">
        <f t="shared" si="4"/>
        <v>2277.8082855764424</v>
      </c>
      <c r="BK32" s="4" t="str">
        <f t="shared" si="29"/>
        <v/>
      </c>
      <c r="BL32" s="4" t="str">
        <f t="shared" si="28"/>
        <v/>
      </c>
      <c r="BM32" s="3">
        <v>-1</v>
      </c>
      <c r="BN32" s="69">
        <f>0.99295*(1+($BM32*((BE$66-BE$33)/33)))</f>
        <v>0.9928535421011303</v>
      </c>
      <c r="BO32" s="69">
        <f>1.00526*(1+($BM32*((BF$51-BF$33)/18)))</f>
        <v>1.0052807579121057</v>
      </c>
      <c r="BP32" s="79">
        <f t="shared" si="24"/>
        <v>2054.8279641794375</v>
      </c>
      <c r="BQ32" s="74">
        <f t="shared" si="25"/>
        <v>2277.8334786614646</v>
      </c>
    </row>
    <row r="33" spans="2:70" x14ac:dyDescent="0.2">
      <c r="B33" s="1">
        <v>26</v>
      </c>
      <c r="C33" t="s">
        <v>67</v>
      </c>
      <c r="D33" t="s">
        <v>102</v>
      </c>
      <c r="E33">
        <v>666</v>
      </c>
      <c r="F33">
        <v>0</v>
      </c>
      <c r="G33">
        <v>0</v>
      </c>
      <c r="H33">
        <v>0</v>
      </c>
      <c r="I33">
        <v>4</v>
      </c>
      <c r="J33">
        <v>33.433999999999997</v>
      </c>
      <c r="K33">
        <v>187122</v>
      </c>
      <c r="L33">
        <v>12</v>
      </c>
      <c r="M33" s="78">
        <v>2005.2</v>
      </c>
      <c r="N33">
        <v>1</v>
      </c>
      <c r="O33">
        <v>50</v>
      </c>
      <c r="P33">
        <v>2.7</v>
      </c>
      <c r="Q33">
        <v>0</v>
      </c>
      <c r="R33">
        <v>2029.19</v>
      </c>
      <c r="S33">
        <v>0</v>
      </c>
      <c r="T33">
        <v>2217.4</v>
      </c>
      <c r="U33">
        <v>171</v>
      </c>
      <c r="V33">
        <v>2217.77</v>
      </c>
      <c r="W33">
        <v>1.26E-4</v>
      </c>
      <c r="X33">
        <v>1</v>
      </c>
      <c r="Y33" t="s">
        <v>72</v>
      </c>
      <c r="Z33">
        <v>-1</v>
      </c>
      <c r="AA33"/>
      <c r="AB33">
        <v>18.8599</v>
      </c>
      <c r="AC33" s="78" t="s">
        <v>163</v>
      </c>
      <c r="AD33">
        <v>0</v>
      </c>
      <c r="AE33">
        <v>0</v>
      </c>
      <c r="AF33" t="s">
        <v>96</v>
      </c>
      <c r="AG33" s="65">
        <v>0.36458333333333331</v>
      </c>
      <c r="AH33" t="s">
        <v>97</v>
      </c>
      <c r="AI33" s="7">
        <f t="shared" si="6"/>
        <v>2018</v>
      </c>
      <c r="AJ33" s="7">
        <f t="shared" si="7"/>
        <v>14</v>
      </c>
      <c r="AK33" s="7">
        <f t="shared" si="8"/>
        <v>8</v>
      </c>
      <c r="AL33" s="21">
        <f t="shared" si="9"/>
        <v>33.433999999999997</v>
      </c>
      <c r="AM33" s="21">
        <v>25</v>
      </c>
      <c r="AN33" s="20">
        <v>18.86</v>
      </c>
      <c r="AO33" s="21">
        <v>100</v>
      </c>
      <c r="AP33" s="21">
        <v>97.256</v>
      </c>
      <c r="AQ33" s="27">
        <v>0.1</v>
      </c>
      <c r="AR33" s="27">
        <v>0.1023</v>
      </c>
      <c r="AS33" s="13">
        <v>50</v>
      </c>
      <c r="AT33" s="13">
        <f t="shared" si="1"/>
        <v>1</v>
      </c>
      <c r="AU33" s="13">
        <f t="shared" si="2"/>
        <v>0</v>
      </c>
      <c r="AV33" s="13">
        <f t="shared" si="10"/>
        <v>0</v>
      </c>
      <c r="AW33" s="13">
        <f t="shared" si="11"/>
        <v>0</v>
      </c>
      <c r="AX33" s="7">
        <v>1</v>
      </c>
      <c r="AY33" s="7">
        <v>1</v>
      </c>
      <c r="AZ33" s="25">
        <f t="shared" si="12"/>
        <v>43504.364583333336</v>
      </c>
      <c r="BA33" s="15">
        <f t="shared" si="30"/>
        <v>1.0221598211844867</v>
      </c>
      <c r="BB33" s="15">
        <f t="shared" ref="BB33:BB72" si="31">(999.842594-0.00909529*AM33^2-0.000001120083*AM33^4+0.824493*AL33+0.000076438*AM33^2*AL33+0.0000000053875*AM33^4*AL33+0.00010227*AM33*AL33^1.5+0.000483147*AL33^2+0.06793*AM33+0.0001001685*AM33^3+0.000000006536332*AM33^5-0.0040899*AM33*AL33-0.00000082467*AM33^3*AL33-0.00572466*AL33^1.5-0.0000016546*AM33^2*AL33^1.5)/1000</f>
        <v>1.0221598211844867</v>
      </c>
      <c r="BC33" s="16">
        <f t="shared" si="15"/>
        <v>2005.4958128044966</v>
      </c>
      <c r="BD33" s="16">
        <f t="shared" si="16"/>
        <v>2229.0739012420668</v>
      </c>
      <c r="BE33" s="69">
        <f t="shared" si="17"/>
        <v>0.98832332743828644</v>
      </c>
      <c r="BF33" s="69">
        <f t="shared" si="18"/>
        <v>1.0052646799143441</v>
      </c>
      <c r="BG33" s="15">
        <f t="shared" si="20"/>
        <v>0.99074483139299041</v>
      </c>
      <c r="BH33" s="15">
        <f t="shared" si="21"/>
        <v>1.0052918765491594</v>
      </c>
      <c r="BI33" s="77">
        <f t="shared" si="4"/>
        <v>2024.23040651624</v>
      </c>
      <c r="BJ33" s="16">
        <f t="shared" si="4"/>
        <v>2217.3400116329931</v>
      </c>
      <c r="BK33" s="4">
        <f t="shared" si="29"/>
        <v>2024.23040651624</v>
      </c>
      <c r="BL33" s="4">
        <f t="shared" si="28"/>
        <v>2217.3400116329931</v>
      </c>
      <c r="BM33" s="3">
        <v>0</v>
      </c>
      <c r="BN33" s="69">
        <f>0.98832*(1+($BM33*((BE$51-BE$33)/18)))</f>
        <v>0.98831999999999998</v>
      </c>
      <c r="BO33" s="69">
        <f>1.00526*(1+($BM33*((BF$51-BF$33)/18)))</f>
        <v>1.00526</v>
      </c>
      <c r="BP33" s="81">
        <f t="shared" si="24"/>
        <v>2029.1968317999197</v>
      </c>
      <c r="BQ33" s="80">
        <f t="shared" si="25"/>
        <v>2217.4103229433845</v>
      </c>
    </row>
    <row r="34" spans="2:70" x14ac:dyDescent="0.2">
      <c r="B34" s="1">
        <v>27</v>
      </c>
      <c r="C34" t="s">
        <v>67</v>
      </c>
      <c r="D34" t="s">
        <v>103</v>
      </c>
      <c r="E34">
        <v>15</v>
      </c>
      <c r="F34">
        <v>5</v>
      </c>
      <c r="G34">
        <v>18</v>
      </c>
      <c r="H34">
        <v>0</v>
      </c>
      <c r="I34">
        <v>4</v>
      </c>
      <c r="J34">
        <v>31.9</v>
      </c>
      <c r="K34">
        <v>191242</v>
      </c>
      <c r="L34">
        <v>12</v>
      </c>
      <c r="M34" s="78">
        <v>2051.8200000000002</v>
      </c>
      <c r="N34">
        <v>1</v>
      </c>
      <c r="O34">
        <v>50</v>
      </c>
      <c r="P34">
        <v>3.2</v>
      </c>
      <c r="Q34">
        <v>0</v>
      </c>
      <c r="R34">
        <v>2029.19</v>
      </c>
      <c r="S34">
        <v>0</v>
      </c>
      <c r="T34">
        <v>2217.4</v>
      </c>
      <c r="U34">
        <v>171</v>
      </c>
      <c r="V34">
        <v>2407.29</v>
      </c>
      <c r="W34">
        <v>1.2799999999999999E-4</v>
      </c>
      <c r="X34">
        <v>1</v>
      </c>
      <c r="Y34" t="s">
        <v>72</v>
      </c>
      <c r="Z34">
        <v>-1</v>
      </c>
      <c r="AA34"/>
      <c r="AB34">
        <v>18.8599</v>
      </c>
      <c r="AC34" s="78" t="s">
        <v>163</v>
      </c>
      <c r="AD34">
        <v>0</v>
      </c>
      <c r="AE34">
        <v>0</v>
      </c>
      <c r="AF34" t="s">
        <v>96</v>
      </c>
      <c r="AG34" s="65">
        <v>0.3756944444444445</v>
      </c>
      <c r="AH34" t="s">
        <v>97</v>
      </c>
      <c r="AI34" s="7">
        <f t="shared" si="6"/>
        <v>2018</v>
      </c>
      <c r="AJ34" s="7">
        <f t="shared" si="7"/>
        <v>14</v>
      </c>
      <c r="AK34" s="7">
        <f t="shared" si="8"/>
        <v>8</v>
      </c>
      <c r="AL34" s="21">
        <f t="shared" si="9"/>
        <v>31.9</v>
      </c>
      <c r="AM34" s="21">
        <v>25</v>
      </c>
      <c r="AN34" s="20">
        <v>18.86</v>
      </c>
      <c r="AO34" s="21">
        <v>100</v>
      </c>
      <c r="AP34" s="21">
        <v>97.256</v>
      </c>
      <c r="AQ34" s="27">
        <v>0.1</v>
      </c>
      <c r="AR34" s="27">
        <v>0.1023</v>
      </c>
      <c r="AS34" s="13">
        <v>50</v>
      </c>
      <c r="AT34" s="13">
        <f t="shared" si="1"/>
        <v>0</v>
      </c>
      <c r="AU34" s="13">
        <f t="shared" si="2"/>
        <v>0</v>
      </c>
      <c r="AV34" s="13">
        <f t="shared" si="10"/>
        <v>0</v>
      </c>
      <c r="AW34" s="13">
        <f t="shared" si="11"/>
        <v>1</v>
      </c>
      <c r="AX34" s="7">
        <v>1</v>
      </c>
      <c r="AY34" s="7">
        <v>1</v>
      </c>
      <c r="AZ34" s="25">
        <f t="shared" si="12"/>
        <v>43504.375694444447</v>
      </c>
      <c r="BA34" s="15">
        <f t="shared" si="30"/>
        <v>1.0210019888215556</v>
      </c>
      <c r="BB34" s="15">
        <f t="shared" si="31"/>
        <v>1.0210019888215556</v>
      </c>
      <c r="BC34" s="16">
        <f t="shared" si="15"/>
        <v>2052.1188007922797</v>
      </c>
      <c r="BD34" s="16">
        <f t="shared" si="16"/>
        <v>2419.559878491013</v>
      </c>
      <c r="BE34" s="14" t="str">
        <f t="shared" si="17"/>
        <v>#N/A</v>
      </c>
      <c r="BF34" s="14" t="str">
        <f t="shared" si="18"/>
        <v>#N/A</v>
      </c>
      <c r="BG34" s="15">
        <f t="shared" si="20"/>
        <v>0.99074483139299041</v>
      </c>
      <c r="BH34" s="15">
        <f t="shared" si="21"/>
        <v>1.0052918765491594</v>
      </c>
      <c r="BI34" s="77">
        <f t="shared" si="4"/>
        <v>2071.2889290646049</v>
      </c>
      <c r="BJ34" s="16">
        <f t="shared" si="4"/>
        <v>2406.8232668870023</v>
      </c>
      <c r="BK34" s="4" t="str">
        <f t="shared" si="29"/>
        <v/>
      </c>
      <c r="BL34" s="4" t="str">
        <f t="shared" si="28"/>
        <v/>
      </c>
      <c r="BM34" s="3">
        <v>1</v>
      </c>
      <c r="BN34" s="69">
        <f t="shared" ref="BN34:BN50" si="32">0.98832*(1+($BM34*((BE$51-BE$33)/18)))</f>
        <v>0.98845848445117079</v>
      </c>
      <c r="BO34" s="69">
        <f t="shared" ref="BO34:BO50" si="33">1.00526*(1+($BM34*((BF$51-BF$33)/18)))</f>
        <v>1.0052392420878944</v>
      </c>
      <c r="BP34" s="79">
        <f t="shared" si="24"/>
        <v>2076.0799093466158</v>
      </c>
      <c r="BQ34" s="74">
        <f t="shared" si="25"/>
        <v>2406.9492884754054</v>
      </c>
    </row>
    <row r="35" spans="2:70" x14ac:dyDescent="0.2">
      <c r="B35" s="1">
        <v>28</v>
      </c>
      <c r="C35" t="s">
        <v>67</v>
      </c>
      <c r="D35" t="s">
        <v>104</v>
      </c>
      <c r="E35">
        <v>15</v>
      </c>
      <c r="F35">
        <v>5</v>
      </c>
      <c r="G35">
        <v>18</v>
      </c>
      <c r="H35">
        <v>0</v>
      </c>
      <c r="I35">
        <v>4</v>
      </c>
      <c r="J35">
        <v>33.4</v>
      </c>
      <c r="K35">
        <v>188925</v>
      </c>
      <c r="L35">
        <v>12</v>
      </c>
      <c r="M35" s="78">
        <v>2024.63</v>
      </c>
      <c r="N35">
        <v>1</v>
      </c>
      <c r="O35">
        <v>50</v>
      </c>
      <c r="P35">
        <v>3.7</v>
      </c>
      <c r="Q35">
        <v>0</v>
      </c>
      <c r="R35">
        <v>2029.19</v>
      </c>
      <c r="S35">
        <v>0</v>
      </c>
      <c r="T35">
        <v>2217.4</v>
      </c>
      <c r="U35">
        <v>171</v>
      </c>
      <c r="V35">
        <v>2354.64</v>
      </c>
      <c r="W35">
        <v>1.63E-4</v>
      </c>
      <c r="X35">
        <v>1</v>
      </c>
      <c r="Y35" t="s">
        <v>72</v>
      </c>
      <c r="Z35">
        <v>-1</v>
      </c>
      <c r="AA35"/>
      <c r="AB35">
        <v>18.8599</v>
      </c>
      <c r="AC35" s="78" t="s">
        <v>163</v>
      </c>
      <c r="AD35">
        <v>0</v>
      </c>
      <c r="AE35">
        <v>0</v>
      </c>
      <c r="AF35" t="s">
        <v>96</v>
      </c>
      <c r="AG35" s="65">
        <v>0.38680555555555557</v>
      </c>
      <c r="AH35" t="s">
        <v>97</v>
      </c>
      <c r="AI35" s="7">
        <f t="shared" si="6"/>
        <v>2018</v>
      </c>
      <c r="AJ35" s="7">
        <f t="shared" si="7"/>
        <v>14</v>
      </c>
      <c r="AK35" s="7">
        <f t="shared" si="8"/>
        <v>8</v>
      </c>
      <c r="AL35" s="21">
        <f t="shared" si="9"/>
        <v>33.4</v>
      </c>
      <c r="AM35" s="21">
        <v>25</v>
      </c>
      <c r="AN35" s="20">
        <v>18.86</v>
      </c>
      <c r="AO35" s="21">
        <v>100</v>
      </c>
      <c r="AP35" s="21">
        <v>97.256</v>
      </c>
      <c r="AQ35" s="27">
        <v>0.1</v>
      </c>
      <c r="AR35" s="27">
        <v>0.1023</v>
      </c>
      <c r="AS35" s="13">
        <v>50</v>
      </c>
      <c r="AT35" s="13">
        <f t="shared" si="1"/>
        <v>0</v>
      </c>
      <c r="AU35" s="13">
        <f t="shared" si="2"/>
        <v>0</v>
      </c>
      <c r="AV35" s="13">
        <f t="shared" si="10"/>
        <v>0</v>
      </c>
      <c r="AW35" s="13">
        <f t="shared" si="11"/>
        <v>1</v>
      </c>
      <c r="AX35" s="7">
        <v>1</v>
      </c>
      <c r="AY35" s="7">
        <v>1</v>
      </c>
      <c r="AZ35" s="25">
        <f t="shared" si="12"/>
        <v>43504.386805555558</v>
      </c>
      <c r="BA35" s="15">
        <f t="shared" si="30"/>
        <v>1.0221341480364896</v>
      </c>
      <c r="BB35" s="15">
        <f t="shared" si="31"/>
        <v>1.0221341480364896</v>
      </c>
      <c r="BC35" s="16">
        <f t="shared" si="15"/>
        <v>2024.9326370944266</v>
      </c>
      <c r="BD35" s="16">
        <f t="shared" si="16"/>
        <v>2366.6415231609317</v>
      </c>
      <c r="BE35" s="14" t="str">
        <f t="shared" si="17"/>
        <v>#N/A</v>
      </c>
      <c r="BF35" s="14" t="str">
        <f t="shared" si="18"/>
        <v>#N/A</v>
      </c>
      <c r="BG35" s="15">
        <f t="shared" si="20"/>
        <v>0.99074483139299041</v>
      </c>
      <c r="BH35" s="15">
        <f t="shared" si="21"/>
        <v>1.0052918765491594</v>
      </c>
      <c r="BI35" s="77">
        <f t="shared" si="4"/>
        <v>2043.8488023675732</v>
      </c>
      <c r="BJ35" s="16">
        <f t="shared" si="4"/>
        <v>2354.1834748380179</v>
      </c>
      <c r="BK35" s="4" t="str">
        <f t="shared" si="29"/>
        <v/>
      </c>
      <c r="BL35" s="4" t="str">
        <f t="shared" si="28"/>
        <v/>
      </c>
      <c r="BM35" s="3">
        <v>2</v>
      </c>
      <c r="BN35" s="69">
        <f t="shared" si="32"/>
        <v>0.98859696890234194</v>
      </c>
      <c r="BO35" s="69">
        <f t="shared" si="33"/>
        <v>1.005218484175789</v>
      </c>
      <c r="BP35" s="79">
        <f t="shared" si="24"/>
        <v>2048.2893441831488</v>
      </c>
      <c r="BQ35" s="74">
        <f t="shared" si="25"/>
        <v>2354.3553569863147</v>
      </c>
    </row>
    <row r="36" spans="2:70" x14ac:dyDescent="0.2">
      <c r="B36" s="1">
        <v>29</v>
      </c>
      <c r="C36" t="s">
        <v>67</v>
      </c>
      <c r="D36" t="s">
        <v>105</v>
      </c>
      <c r="E36">
        <v>15</v>
      </c>
      <c r="F36">
        <v>5</v>
      </c>
      <c r="G36">
        <v>18</v>
      </c>
      <c r="H36">
        <v>0</v>
      </c>
      <c r="I36">
        <v>4</v>
      </c>
      <c r="J36">
        <v>33.700000000000003</v>
      </c>
      <c r="K36">
        <v>188170</v>
      </c>
      <c r="L36">
        <v>12</v>
      </c>
      <c r="M36" s="78">
        <v>2016.07</v>
      </c>
      <c r="N36">
        <v>1</v>
      </c>
      <c r="O36">
        <v>50</v>
      </c>
      <c r="P36">
        <v>4.2</v>
      </c>
      <c r="Q36">
        <v>0</v>
      </c>
      <c r="R36">
        <v>2029.19</v>
      </c>
      <c r="S36">
        <v>0</v>
      </c>
      <c r="T36">
        <v>2217.4</v>
      </c>
      <c r="U36">
        <v>171</v>
      </c>
      <c r="V36">
        <v>2317.41</v>
      </c>
      <c r="W36">
        <v>9.6000000000000002E-5</v>
      </c>
      <c r="X36">
        <v>1</v>
      </c>
      <c r="Y36" t="s">
        <v>72</v>
      </c>
      <c r="Z36">
        <v>-1</v>
      </c>
      <c r="AA36"/>
      <c r="AB36">
        <v>18.8599</v>
      </c>
      <c r="AC36" s="78" t="s">
        <v>163</v>
      </c>
      <c r="AD36">
        <v>0</v>
      </c>
      <c r="AE36">
        <v>0</v>
      </c>
      <c r="AF36" t="s">
        <v>96</v>
      </c>
      <c r="AG36" s="65">
        <v>0.3979166666666667</v>
      </c>
      <c r="AH36" t="s">
        <v>97</v>
      </c>
      <c r="AI36" s="7">
        <f t="shared" si="6"/>
        <v>2018</v>
      </c>
      <c r="AJ36" s="7">
        <f t="shared" si="7"/>
        <v>14</v>
      </c>
      <c r="AK36" s="7">
        <f t="shared" si="8"/>
        <v>8</v>
      </c>
      <c r="AL36" s="21">
        <f t="shared" si="9"/>
        <v>33.700000000000003</v>
      </c>
      <c r="AM36" s="21">
        <v>25</v>
      </c>
      <c r="AN36" s="20">
        <v>18.86</v>
      </c>
      <c r="AO36" s="21">
        <v>100</v>
      </c>
      <c r="AP36" s="21">
        <v>97.256</v>
      </c>
      <c r="AQ36" s="27">
        <v>0.1</v>
      </c>
      <c r="AR36" s="27">
        <v>0.1023</v>
      </c>
      <c r="AS36" s="13">
        <v>50</v>
      </c>
      <c r="AT36" s="13">
        <f t="shared" si="1"/>
        <v>0</v>
      </c>
      <c r="AU36" s="13">
        <f t="shared" si="2"/>
        <v>0</v>
      </c>
      <c r="AV36" s="13">
        <f t="shared" si="10"/>
        <v>0</v>
      </c>
      <c r="AW36" s="13">
        <f t="shared" si="11"/>
        <v>1</v>
      </c>
      <c r="AX36" s="7">
        <v>1</v>
      </c>
      <c r="AY36" s="7">
        <v>1</v>
      </c>
      <c r="AZ36" s="25">
        <f t="shared" si="12"/>
        <v>43504.397916666669</v>
      </c>
      <c r="BA36" s="15">
        <f t="shared" si="30"/>
        <v>1.0223606926461271</v>
      </c>
      <c r="BB36" s="15">
        <f t="shared" si="31"/>
        <v>1.0223606926461271</v>
      </c>
      <c r="BC36" s="16">
        <f t="shared" si="15"/>
        <v>2016.3677222153174</v>
      </c>
      <c r="BD36" s="16">
        <f t="shared" si="16"/>
        <v>2329.2217630671248</v>
      </c>
      <c r="BE36" s="14" t="str">
        <f t="shared" si="17"/>
        <v>#N/A</v>
      </c>
      <c r="BF36" s="14" t="str">
        <f t="shared" si="18"/>
        <v>#N/A</v>
      </c>
      <c r="BG36" s="15">
        <f t="shared" si="20"/>
        <v>0.99074483139299041</v>
      </c>
      <c r="BH36" s="15">
        <f t="shared" si="21"/>
        <v>1.0052918765491594</v>
      </c>
      <c r="BI36" s="77">
        <f t="shared" si="4"/>
        <v>2035.2038772488957</v>
      </c>
      <c r="BJ36" s="16">
        <f t="shared" si="4"/>
        <v>2316.9606931099324</v>
      </c>
      <c r="BK36" s="4" t="str">
        <f t="shared" si="29"/>
        <v/>
      </c>
      <c r="BL36" s="4" t="str">
        <f t="shared" si="28"/>
        <v/>
      </c>
      <c r="BM36" s="3">
        <v>3</v>
      </c>
      <c r="BN36" s="69">
        <f t="shared" si="32"/>
        <v>0.98873545335351276</v>
      </c>
      <c r="BO36" s="69">
        <f t="shared" si="33"/>
        <v>1.0051977262636833</v>
      </c>
      <c r="BP36" s="79">
        <f t="shared" si="24"/>
        <v>2039.339962349246</v>
      </c>
      <c r="BQ36" s="74">
        <f t="shared" si="25"/>
        <v>2317.1777076385106</v>
      </c>
    </row>
    <row r="37" spans="2:70" ht="15" x14ac:dyDescent="0.25">
      <c r="B37" s="1">
        <v>30</v>
      </c>
      <c r="C37" t="s">
        <v>67</v>
      </c>
      <c r="D37" s="66" t="s">
        <v>106</v>
      </c>
      <c r="E37">
        <v>15</v>
      </c>
      <c r="F37">
        <v>5</v>
      </c>
      <c r="G37">
        <v>18</v>
      </c>
      <c r="H37">
        <v>0</v>
      </c>
      <c r="I37">
        <v>4</v>
      </c>
      <c r="J37">
        <v>33.799999999999997</v>
      </c>
      <c r="K37">
        <v>183367</v>
      </c>
      <c r="L37">
        <v>12</v>
      </c>
      <c r="M37" s="63">
        <v>1964.3</v>
      </c>
      <c r="N37">
        <v>1</v>
      </c>
      <c r="O37">
        <v>50</v>
      </c>
      <c r="P37">
        <v>4.5999999999999996</v>
      </c>
      <c r="Q37">
        <v>0</v>
      </c>
      <c r="R37">
        <v>2029.19</v>
      </c>
      <c r="S37">
        <v>0</v>
      </c>
      <c r="T37">
        <v>2217.4</v>
      </c>
      <c r="U37">
        <v>171</v>
      </c>
      <c r="V37">
        <v>2323.96</v>
      </c>
      <c r="W37">
        <v>9.6000000000000002E-5</v>
      </c>
      <c r="X37">
        <v>1</v>
      </c>
      <c r="Y37" t="s">
        <v>72</v>
      </c>
      <c r="Z37">
        <v>-1</v>
      </c>
      <c r="AA37"/>
      <c r="AB37">
        <v>18.8599</v>
      </c>
      <c r="AC37" s="63" t="s">
        <v>107</v>
      </c>
      <c r="AD37">
        <v>0</v>
      </c>
      <c r="AE37">
        <v>0</v>
      </c>
      <c r="AF37" t="s">
        <v>96</v>
      </c>
      <c r="AG37" s="65">
        <v>0.40902777777777777</v>
      </c>
      <c r="AH37" t="s">
        <v>97</v>
      </c>
      <c r="AI37" s="7">
        <f t="shared" si="6"/>
        <v>2018</v>
      </c>
      <c r="AJ37" s="7">
        <f t="shared" si="7"/>
        <v>14</v>
      </c>
      <c r="AK37" s="7">
        <f t="shared" si="8"/>
        <v>8</v>
      </c>
      <c r="AL37" s="21">
        <f t="shared" si="9"/>
        <v>33.799999999999997</v>
      </c>
      <c r="AM37" s="21">
        <v>25</v>
      </c>
      <c r="AN37" s="20">
        <v>18.86</v>
      </c>
      <c r="AO37" s="21">
        <v>100</v>
      </c>
      <c r="AP37" s="21">
        <v>97.256</v>
      </c>
      <c r="AQ37" s="27">
        <v>0.1</v>
      </c>
      <c r="AR37" s="27">
        <v>0.1023</v>
      </c>
      <c r="AS37" s="13">
        <v>50</v>
      </c>
      <c r="AT37" s="13">
        <f t="shared" si="1"/>
        <v>0</v>
      </c>
      <c r="AU37" s="13">
        <f t="shared" si="2"/>
        <v>0</v>
      </c>
      <c r="AV37" s="13">
        <f t="shared" si="10"/>
        <v>0</v>
      </c>
      <c r="AW37" s="13">
        <f t="shared" si="11"/>
        <v>1</v>
      </c>
      <c r="AX37" s="7">
        <v>1</v>
      </c>
      <c r="AY37" s="7">
        <v>1</v>
      </c>
      <c r="AZ37" s="25">
        <f t="shared" si="12"/>
        <v>43504.40902777778</v>
      </c>
      <c r="BA37" s="15">
        <f t="shared" si="30"/>
        <v>1.0224362159734512</v>
      </c>
      <c r="BB37" s="15">
        <f t="shared" si="31"/>
        <v>1.0224362159734512</v>
      </c>
      <c r="BC37" s="16">
        <f t="shared" si="15"/>
        <v>1964.590595317318</v>
      </c>
      <c r="BD37" s="16">
        <f t="shared" si="16"/>
        <v>2335.805148203156</v>
      </c>
      <c r="BE37" s="14" t="str">
        <f t="shared" si="17"/>
        <v>#N/A</v>
      </c>
      <c r="BF37" s="14" t="str">
        <f t="shared" si="18"/>
        <v>#N/A</v>
      </c>
      <c r="BG37" s="15">
        <f t="shared" si="20"/>
        <v>0.99074483139299041</v>
      </c>
      <c r="BH37" s="15">
        <f t="shared" si="21"/>
        <v>1.0052918765491594</v>
      </c>
      <c r="BI37" s="77">
        <f t="shared" si="4"/>
        <v>1982.9430677474213</v>
      </c>
      <c r="BJ37" s="16">
        <f t="shared" si="4"/>
        <v>2323.5094231749058</v>
      </c>
      <c r="BK37" s="4" t="str">
        <f t="shared" si="29"/>
        <v/>
      </c>
      <c r="BL37" s="4" t="str">
        <f t="shared" si="28"/>
        <v/>
      </c>
      <c r="BM37" s="3">
        <v>4</v>
      </c>
      <c r="BN37" s="69">
        <f t="shared" si="32"/>
        <v>0.98887393780468391</v>
      </c>
      <c r="BO37" s="69">
        <f t="shared" si="33"/>
        <v>1.0051769683515777</v>
      </c>
      <c r="BP37" s="79">
        <f t="shared" si="24"/>
        <v>1986.6946839338702</v>
      </c>
      <c r="BQ37" s="74">
        <f t="shared" si="25"/>
        <v>2323.7750383733114</v>
      </c>
    </row>
    <row r="38" spans="2:70" ht="15" x14ac:dyDescent="0.25">
      <c r="B38" s="1">
        <v>31</v>
      </c>
      <c r="C38" t="s">
        <v>67</v>
      </c>
      <c r="D38" s="66" t="s">
        <v>164</v>
      </c>
      <c r="E38">
        <v>15</v>
      </c>
      <c r="F38">
        <v>5</v>
      </c>
      <c r="G38">
        <v>18</v>
      </c>
      <c r="H38">
        <v>0</v>
      </c>
      <c r="I38">
        <v>4</v>
      </c>
      <c r="J38">
        <v>31.7</v>
      </c>
      <c r="K38">
        <v>170427</v>
      </c>
      <c r="L38">
        <v>12</v>
      </c>
      <c r="M38" s="63">
        <v>1828.06</v>
      </c>
      <c r="N38">
        <v>1</v>
      </c>
      <c r="O38">
        <v>50</v>
      </c>
      <c r="P38">
        <v>5.0999999999999996</v>
      </c>
      <c r="Q38">
        <v>0</v>
      </c>
      <c r="R38">
        <v>2029.19</v>
      </c>
      <c r="S38">
        <v>0</v>
      </c>
      <c r="T38">
        <v>2217.4</v>
      </c>
      <c r="U38">
        <v>171</v>
      </c>
      <c r="V38">
        <v>2359.48</v>
      </c>
      <c r="W38">
        <v>1.37E-4</v>
      </c>
      <c r="X38">
        <v>1</v>
      </c>
      <c r="Y38" t="s">
        <v>72</v>
      </c>
      <c r="Z38">
        <v>-1</v>
      </c>
      <c r="AA38"/>
      <c r="AB38">
        <v>18.8599</v>
      </c>
      <c r="AC38" s="63" t="s">
        <v>107</v>
      </c>
      <c r="AD38">
        <v>0</v>
      </c>
      <c r="AE38">
        <v>0</v>
      </c>
      <c r="AF38" t="s">
        <v>96</v>
      </c>
      <c r="AG38" s="65">
        <v>0.4201388888888889</v>
      </c>
      <c r="AH38" t="s">
        <v>97</v>
      </c>
      <c r="AI38" s="7">
        <f t="shared" si="6"/>
        <v>2018</v>
      </c>
      <c r="AJ38" s="7">
        <f t="shared" si="7"/>
        <v>14</v>
      </c>
      <c r="AK38" s="7">
        <f t="shared" si="8"/>
        <v>8</v>
      </c>
      <c r="AL38" s="21">
        <f t="shared" si="9"/>
        <v>31.7</v>
      </c>
      <c r="AM38" s="21">
        <v>25</v>
      </c>
      <c r="AN38" s="20">
        <v>18.86</v>
      </c>
      <c r="AO38" s="21">
        <v>100</v>
      </c>
      <c r="AP38" s="21">
        <v>97.256</v>
      </c>
      <c r="AQ38" s="27">
        <v>0.1</v>
      </c>
      <c r="AR38" s="27">
        <v>0.1023</v>
      </c>
      <c r="AS38" s="13">
        <v>50</v>
      </c>
      <c r="AT38" s="13">
        <f t="shared" si="1"/>
        <v>0</v>
      </c>
      <c r="AU38" s="13">
        <f t="shared" si="2"/>
        <v>0</v>
      </c>
      <c r="AV38" s="13">
        <f t="shared" si="10"/>
        <v>0</v>
      </c>
      <c r="AW38" s="13">
        <f t="shared" si="11"/>
        <v>1</v>
      </c>
      <c r="AX38" s="7">
        <v>1</v>
      </c>
      <c r="AY38" s="7">
        <v>1</v>
      </c>
      <c r="AZ38" s="25">
        <f t="shared" si="12"/>
        <v>43504.420138888891</v>
      </c>
      <c r="BA38" s="15">
        <f t="shared" si="30"/>
        <v>1.0208511043043782</v>
      </c>
      <c r="BB38" s="15">
        <f t="shared" si="31"/>
        <v>1.0208511043043782</v>
      </c>
      <c r="BC38" s="16">
        <f t="shared" si="15"/>
        <v>1828.3310580964182</v>
      </c>
      <c r="BD38" s="16">
        <f t="shared" si="16"/>
        <v>2371.5061924828233</v>
      </c>
      <c r="BE38" s="14" t="str">
        <f t="shared" si="17"/>
        <v>#N/A</v>
      </c>
      <c r="BF38" s="14" t="str">
        <f t="shared" si="18"/>
        <v>#N/A</v>
      </c>
      <c r="BG38" s="15">
        <f t="shared" si="20"/>
        <v>0.99074483139299041</v>
      </c>
      <c r="BH38" s="15">
        <f t="shared" si="21"/>
        <v>1.0052918765491594</v>
      </c>
      <c r="BI38" s="77">
        <f t="shared" si="4"/>
        <v>1845.410644762869</v>
      </c>
      <c r="BJ38" s="16">
        <f t="shared" si="4"/>
        <v>2359.0225364432804</v>
      </c>
      <c r="BK38" s="4" t="str">
        <f t="shared" si="29"/>
        <v/>
      </c>
      <c r="BL38" s="4" t="str">
        <f t="shared" si="28"/>
        <v/>
      </c>
      <c r="BM38" s="3">
        <v>5</v>
      </c>
      <c r="BN38" s="69">
        <f t="shared" si="32"/>
        <v>0.98901242225585473</v>
      </c>
      <c r="BO38" s="69">
        <f t="shared" si="33"/>
        <v>1.005156210439472</v>
      </c>
      <c r="BP38" s="79">
        <f t="shared" si="24"/>
        <v>1848.6431686329558</v>
      </c>
      <c r="BQ38" s="74">
        <f t="shared" si="25"/>
        <v>2359.3409341279989</v>
      </c>
    </row>
    <row r="39" spans="2:70" ht="15" x14ac:dyDescent="0.25">
      <c r="B39" s="1">
        <v>32</v>
      </c>
      <c r="C39" t="s">
        <v>67</v>
      </c>
      <c r="D39" s="66" t="s">
        <v>165</v>
      </c>
      <c r="E39">
        <v>15</v>
      </c>
      <c r="F39">
        <v>5</v>
      </c>
      <c r="G39">
        <v>18</v>
      </c>
      <c r="H39">
        <v>0</v>
      </c>
      <c r="I39">
        <v>4</v>
      </c>
      <c r="J39">
        <v>32.200000000000003</v>
      </c>
      <c r="K39">
        <v>153562</v>
      </c>
      <c r="L39">
        <v>12</v>
      </c>
      <c r="M39" s="63">
        <v>1645.91</v>
      </c>
      <c r="N39">
        <v>1</v>
      </c>
      <c r="O39">
        <v>50</v>
      </c>
      <c r="P39">
        <v>5.5</v>
      </c>
      <c r="Q39">
        <v>0</v>
      </c>
      <c r="R39">
        <v>2029.19</v>
      </c>
      <c r="S39">
        <v>0</v>
      </c>
      <c r="T39">
        <v>2217.4</v>
      </c>
      <c r="U39">
        <v>171</v>
      </c>
      <c r="V39">
        <v>2355.77</v>
      </c>
      <c r="W39">
        <v>1.1E-4</v>
      </c>
      <c r="X39">
        <v>1</v>
      </c>
      <c r="Y39" t="s">
        <v>72</v>
      </c>
      <c r="Z39">
        <v>-1</v>
      </c>
      <c r="AA39"/>
      <c r="AB39">
        <v>18.8599</v>
      </c>
      <c r="AC39" s="63" t="s">
        <v>107</v>
      </c>
      <c r="AD39">
        <v>0</v>
      </c>
      <c r="AE39">
        <v>0</v>
      </c>
      <c r="AF39" t="s">
        <v>96</v>
      </c>
      <c r="AG39" s="65">
        <v>0.43124999999999997</v>
      </c>
      <c r="AH39" t="s">
        <v>97</v>
      </c>
      <c r="AI39" s="7">
        <f t="shared" si="6"/>
        <v>2018</v>
      </c>
      <c r="AJ39" s="7">
        <f t="shared" si="7"/>
        <v>14</v>
      </c>
      <c r="AK39" s="7">
        <f t="shared" si="8"/>
        <v>8</v>
      </c>
      <c r="AL39" s="21">
        <f t="shared" si="9"/>
        <v>32.200000000000003</v>
      </c>
      <c r="AM39" s="21">
        <v>25</v>
      </c>
      <c r="AN39" s="20">
        <v>18.86</v>
      </c>
      <c r="AO39" s="21">
        <v>100</v>
      </c>
      <c r="AP39" s="21">
        <v>97.256</v>
      </c>
      <c r="AQ39" s="27">
        <v>0.1</v>
      </c>
      <c r="AR39" s="27">
        <v>0.1023</v>
      </c>
      <c r="AS39" s="13">
        <v>50</v>
      </c>
      <c r="AT39" s="13">
        <f t="shared" si="1"/>
        <v>0</v>
      </c>
      <c r="AU39" s="13">
        <f t="shared" si="2"/>
        <v>0</v>
      </c>
      <c r="AV39" s="13">
        <f t="shared" si="10"/>
        <v>0</v>
      </c>
      <c r="AW39" s="13">
        <f t="shared" si="11"/>
        <v>1</v>
      </c>
      <c r="AX39" s="7">
        <v>1</v>
      </c>
      <c r="AY39" s="7">
        <v>1</v>
      </c>
      <c r="AZ39" s="25">
        <f t="shared" si="12"/>
        <v>43504.431250000001</v>
      </c>
      <c r="BA39" s="15">
        <f t="shared" si="30"/>
        <v>1.0212283462418872</v>
      </c>
      <c r="BB39" s="15">
        <f t="shared" si="31"/>
        <v>1.0212283462418872</v>
      </c>
      <c r="BC39" s="16">
        <f t="shared" si="15"/>
        <v>1646.1567768478358</v>
      </c>
      <c r="BD39" s="16">
        <f t="shared" si="16"/>
        <v>2367.7772827340177</v>
      </c>
      <c r="BE39" s="14" t="str">
        <f t="shared" si="17"/>
        <v>#N/A</v>
      </c>
      <c r="BF39" s="14" t="str">
        <f t="shared" si="18"/>
        <v>#N/A</v>
      </c>
      <c r="BG39" s="15">
        <f t="shared" si="20"/>
        <v>0.99074483139299041</v>
      </c>
      <c r="BH39" s="15">
        <f t="shared" si="21"/>
        <v>1.0052918765491594</v>
      </c>
      <c r="BI39" s="77">
        <f t="shared" si="4"/>
        <v>1661.5345593409093</v>
      </c>
      <c r="BJ39" s="16">
        <f t="shared" si="4"/>
        <v>2355.3132557499898</v>
      </c>
      <c r="BK39" s="4" t="str">
        <f t="shared" si="29"/>
        <v/>
      </c>
      <c r="BL39" s="4" t="str">
        <f t="shared" si="28"/>
        <v/>
      </c>
      <c r="BM39" s="3">
        <v>6</v>
      </c>
      <c r="BN39" s="69">
        <f t="shared" si="32"/>
        <v>0.98915090670702566</v>
      </c>
      <c r="BO39" s="69">
        <f t="shared" si="33"/>
        <v>1.0051354525273666</v>
      </c>
      <c r="BP39" s="79">
        <f t="shared" si="24"/>
        <v>1664.2119677451876</v>
      </c>
      <c r="BQ39" s="74">
        <f t="shared" si="25"/>
        <v>2355.6798009465801</v>
      </c>
    </row>
    <row r="40" spans="2:70" ht="15" x14ac:dyDescent="0.25">
      <c r="B40" s="1">
        <v>33</v>
      </c>
      <c r="C40" t="s">
        <v>67</v>
      </c>
      <c r="D40" s="66" t="s">
        <v>166</v>
      </c>
      <c r="E40">
        <v>29</v>
      </c>
      <c r="F40">
        <v>5</v>
      </c>
      <c r="G40">
        <v>18</v>
      </c>
      <c r="H40">
        <v>0</v>
      </c>
      <c r="I40">
        <v>4</v>
      </c>
      <c r="J40">
        <v>32.1</v>
      </c>
      <c r="K40">
        <v>137206</v>
      </c>
      <c r="L40">
        <v>12</v>
      </c>
      <c r="M40" s="63">
        <v>1470.03</v>
      </c>
      <c r="N40">
        <v>1</v>
      </c>
      <c r="O40">
        <v>50</v>
      </c>
      <c r="P40">
        <v>5.9</v>
      </c>
      <c r="Q40">
        <v>0</v>
      </c>
      <c r="R40">
        <v>2029.19</v>
      </c>
      <c r="S40">
        <v>0</v>
      </c>
      <c r="T40">
        <v>2217.4</v>
      </c>
      <c r="U40">
        <v>171</v>
      </c>
      <c r="V40">
        <v>2347.42</v>
      </c>
      <c r="W40">
        <v>1.3100000000000001E-4</v>
      </c>
      <c r="X40">
        <v>1</v>
      </c>
      <c r="Y40" t="s">
        <v>72</v>
      </c>
      <c r="Z40">
        <v>-1</v>
      </c>
      <c r="AA40"/>
      <c r="AB40">
        <v>18.8599</v>
      </c>
      <c r="AC40" s="63" t="s">
        <v>107</v>
      </c>
      <c r="AD40">
        <v>0</v>
      </c>
      <c r="AE40">
        <v>0</v>
      </c>
      <c r="AF40" t="s">
        <v>96</v>
      </c>
      <c r="AG40" s="65">
        <v>0.44236111111111115</v>
      </c>
      <c r="AH40" t="s">
        <v>97</v>
      </c>
      <c r="AI40" s="7">
        <f t="shared" si="6"/>
        <v>2018</v>
      </c>
      <c r="AJ40" s="7">
        <f t="shared" si="7"/>
        <v>14</v>
      </c>
      <c r="AK40" s="7">
        <f t="shared" si="8"/>
        <v>8</v>
      </c>
      <c r="AL40" s="21">
        <f t="shared" si="9"/>
        <v>32.1</v>
      </c>
      <c r="AM40" s="21">
        <v>25</v>
      </c>
      <c r="AN40" s="20">
        <v>18.86</v>
      </c>
      <c r="AO40" s="21">
        <v>100</v>
      </c>
      <c r="AP40" s="21">
        <v>97.256</v>
      </c>
      <c r="AQ40" s="27">
        <v>0.1</v>
      </c>
      <c r="AR40" s="27">
        <v>0.1023</v>
      </c>
      <c r="AS40" s="13">
        <v>50</v>
      </c>
      <c r="AT40" s="13">
        <f t="shared" si="1"/>
        <v>0</v>
      </c>
      <c r="AU40" s="13">
        <f t="shared" si="2"/>
        <v>0</v>
      </c>
      <c r="AV40" s="13">
        <f t="shared" si="10"/>
        <v>0</v>
      </c>
      <c r="AW40" s="13">
        <f t="shared" si="11"/>
        <v>1</v>
      </c>
      <c r="AX40" s="7">
        <v>1</v>
      </c>
      <c r="AY40" s="7">
        <v>1</v>
      </c>
      <c r="AZ40" s="25">
        <f t="shared" si="12"/>
        <v>43504.442361111112</v>
      </c>
      <c r="BA40" s="15">
        <f t="shared" si="30"/>
        <v>1.021152889670881</v>
      </c>
      <c r="BB40" s="15">
        <f t="shared" si="31"/>
        <v>1.021152889670881</v>
      </c>
      <c r="BC40" s="16">
        <f t="shared" si="15"/>
        <v>1470.2443054689918</v>
      </c>
      <c r="BD40" s="16">
        <f t="shared" si="16"/>
        <v>2359.3847230567876</v>
      </c>
      <c r="BE40" s="14" t="str">
        <f t="shared" si="17"/>
        <v>#N/A</v>
      </c>
      <c r="BF40" s="14" t="str">
        <f t="shared" si="18"/>
        <v>#N/A</v>
      </c>
      <c r="BG40" s="15">
        <f t="shared" si="20"/>
        <v>0.99074483139299041</v>
      </c>
      <c r="BH40" s="15">
        <f t="shared" si="21"/>
        <v>1.0052918765491594</v>
      </c>
      <c r="BI40" s="77">
        <f t="shared" si="4"/>
        <v>1483.9787792804566</v>
      </c>
      <c r="BJ40" s="16">
        <f t="shared" si="4"/>
        <v>2346.9648746747953</v>
      </c>
      <c r="BK40" s="4" t="str">
        <f t="shared" si="29"/>
        <v/>
      </c>
      <c r="BL40" s="4" t="str">
        <f t="shared" si="28"/>
        <v/>
      </c>
      <c r="BM40" s="3">
        <v>7</v>
      </c>
      <c r="BN40" s="69">
        <f t="shared" si="32"/>
        <v>0.9892893911581967</v>
      </c>
      <c r="BO40" s="69">
        <f t="shared" si="33"/>
        <v>1.0051146946152609</v>
      </c>
      <c r="BP40" s="79">
        <f t="shared" si="24"/>
        <v>1486.1620053842121</v>
      </c>
      <c r="BQ40" s="74">
        <f t="shared" si="25"/>
        <v>2347.3785983796765</v>
      </c>
    </row>
    <row r="41" spans="2:70" ht="15" x14ac:dyDescent="0.25">
      <c r="B41" s="1">
        <v>34</v>
      </c>
      <c r="C41" t="s">
        <v>67</v>
      </c>
      <c r="D41" s="66" t="s">
        <v>108</v>
      </c>
      <c r="E41">
        <v>1</v>
      </c>
      <c r="F41">
        <v>0</v>
      </c>
      <c r="G41">
        <v>0</v>
      </c>
      <c r="H41">
        <v>0</v>
      </c>
      <c r="I41">
        <v>4</v>
      </c>
      <c r="J41">
        <v>33.433999999999997</v>
      </c>
      <c r="K41">
        <v>110623</v>
      </c>
      <c r="L41">
        <v>12</v>
      </c>
      <c r="M41" s="63">
        <v>1182.8</v>
      </c>
      <c r="N41">
        <v>1</v>
      </c>
      <c r="O41">
        <v>50</v>
      </c>
      <c r="P41">
        <v>6.2</v>
      </c>
      <c r="Q41">
        <v>0</v>
      </c>
      <c r="R41">
        <v>2029.19</v>
      </c>
      <c r="S41">
        <v>0</v>
      </c>
      <c r="T41">
        <v>2217.4</v>
      </c>
      <c r="U41">
        <v>171</v>
      </c>
      <c r="V41">
        <v>2216.25</v>
      </c>
      <c r="W41">
        <v>1.03E-4</v>
      </c>
      <c r="X41">
        <v>1</v>
      </c>
      <c r="Y41" t="s">
        <v>72</v>
      </c>
      <c r="Z41">
        <v>-1</v>
      </c>
      <c r="AA41"/>
      <c r="AB41">
        <v>18.8599</v>
      </c>
      <c r="AC41" s="63" t="s">
        <v>107</v>
      </c>
      <c r="AD41">
        <v>0</v>
      </c>
      <c r="AE41">
        <v>0</v>
      </c>
      <c r="AF41" t="s">
        <v>96</v>
      </c>
      <c r="AG41" s="65">
        <v>0.45555555555555555</v>
      </c>
      <c r="AH41" t="s">
        <v>97</v>
      </c>
      <c r="AI41" s="7">
        <f t="shared" si="6"/>
        <v>2018</v>
      </c>
      <c r="AJ41" s="7">
        <f t="shared" si="7"/>
        <v>14</v>
      </c>
      <c r="AK41" s="7">
        <f t="shared" si="8"/>
        <v>8</v>
      </c>
      <c r="AL41" s="21">
        <f t="shared" si="9"/>
        <v>33.433999999999997</v>
      </c>
      <c r="AM41" s="21">
        <v>25</v>
      </c>
      <c r="AN41" s="20">
        <v>18.86</v>
      </c>
      <c r="AO41" s="21">
        <v>100</v>
      </c>
      <c r="AP41" s="21">
        <v>97.256</v>
      </c>
      <c r="AQ41" s="27">
        <v>0.1</v>
      </c>
      <c r="AR41" s="27">
        <v>0.1023</v>
      </c>
      <c r="AS41" s="13">
        <v>50</v>
      </c>
      <c r="AT41" s="13">
        <f t="shared" si="1"/>
        <v>0</v>
      </c>
      <c r="AU41" s="13">
        <f t="shared" si="2"/>
        <v>0</v>
      </c>
      <c r="AV41" s="13">
        <f t="shared" si="10"/>
        <v>0</v>
      </c>
      <c r="AW41" s="13">
        <f t="shared" si="11"/>
        <v>1</v>
      </c>
      <c r="AX41" s="7">
        <v>1</v>
      </c>
      <c r="AY41" s="7">
        <v>1</v>
      </c>
      <c r="AZ41" s="25">
        <f t="shared" si="12"/>
        <v>43504.455555555556</v>
      </c>
      <c r="BA41" s="15">
        <f t="shared" si="30"/>
        <v>1.0221598211844867</v>
      </c>
      <c r="BB41" s="15">
        <f t="shared" si="31"/>
        <v>1.0221598211844867</v>
      </c>
      <c r="BC41" s="16">
        <f t="shared" si="15"/>
        <v>1182.9739430854759</v>
      </c>
      <c r="BD41" s="16">
        <f t="shared" si="16"/>
        <v>2227.5461538517202</v>
      </c>
      <c r="BE41" s="14" t="str">
        <f t="shared" si="17"/>
        <v>#N/A</v>
      </c>
      <c r="BF41" s="14" t="str">
        <f t="shared" si="18"/>
        <v>#N/A</v>
      </c>
      <c r="BG41" s="15">
        <f t="shared" si="20"/>
        <v>0.99074483139299041</v>
      </c>
      <c r="BH41" s="15">
        <f t="shared" si="21"/>
        <v>1.0052918765491594</v>
      </c>
      <c r="BI41" s="77">
        <f t="shared" si="4"/>
        <v>1194.0248443408084</v>
      </c>
      <c r="BJ41" s="16">
        <f t="shared" si="4"/>
        <v>2215.8203063354722</v>
      </c>
      <c r="BK41" s="4" t="str">
        <f t="shared" si="29"/>
        <v/>
      </c>
      <c r="BL41" s="4" t="str">
        <f t="shared" si="28"/>
        <v/>
      </c>
      <c r="BM41" s="3">
        <v>8</v>
      </c>
      <c r="BN41" s="69">
        <f t="shared" si="32"/>
        <v>0.98942787560936762</v>
      </c>
      <c r="BO41" s="69">
        <f t="shared" si="33"/>
        <v>1.0050939367031553</v>
      </c>
      <c r="BP41" s="79">
        <f t="shared" si="24"/>
        <v>1195.6141243311013</v>
      </c>
      <c r="BQ41" s="74">
        <f t="shared" si="25"/>
        <v>2216.2566825926483</v>
      </c>
    </row>
    <row r="42" spans="2:70" ht="15" x14ac:dyDescent="0.25">
      <c r="B42" s="1">
        <v>35</v>
      </c>
      <c r="C42" t="s">
        <v>67</v>
      </c>
      <c r="D42" s="66" t="s">
        <v>109</v>
      </c>
      <c r="E42">
        <v>1</v>
      </c>
      <c r="F42">
        <v>0</v>
      </c>
      <c r="G42">
        <v>0</v>
      </c>
      <c r="H42">
        <v>0</v>
      </c>
      <c r="I42">
        <v>4</v>
      </c>
      <c r="J42">
        <v>33.433999999999997</v>
      </c>
      <c r="K42">
        <v>84834</v>
      </c>
      <c r="L42">
        <v>12</v>
      </c>
      <c r="M42" s="63">
        <v>905.55</v>
      </c>
      <c r="N42">
        <v>1</v>
      </c>
      <c r="O42">
        <v>50</v>
      </c>
      <c r="P42">
        <v>6.5</v>
      </c>
      <c r="Q42">
        <v>0</v>
      </c>
      <c r="R42">
        <v>2029.19</v>
      </c>
      <c r="S42">
        <v>0</v>
      </c>
      <c r="T42">
        <v>2217.4</v>
      </c>
      <c r="U42">
        <v>171</v>
      </c>
      <c r="V42">
        <v>2217.65</v>
      </c>
      <c r="W42">
        <v>1.2300000000000001E-4</v>
      </c>
      <c r="X42">
        <v>1</v>
      </c>
      <c r="Y42" t="s">
        <v>72</v>
      </c>
      <c r="Z42">
        <v>-1</v>
      </c>
      <c r="AA42"/>
      <c r="AB42">
        <v>18.8599</v>
      </c>
      <c r="AC42" s="63" t="s">
        <v>107</v>
      </c>
      <c r="AD42">
        <v>0</v>
      </c>
      <c r="AE42">
        <v>0</v>
      </c>
      <c r="AF42" t="s">
        <v>96</v>
      </c>
      <c r="AG42" s="65">
        <v>0.47638888888888892</v>
      </c>
      <c r="AH42" t="s">
        <v>97</v>
      </c>
      <c r="AI42" s="7">
        <f t="shared" si="6"/>
        <v>2018</v>
      </c>
      <c r="AJ42" s="7">
        <f t="shared" si="7"/>
        <v>14</v>
      </c>
      <c r="AK42" s="7">
        <f t="shared" si="8"/>
        <v>8</v>
      </c>
      <c r="AL42" s="21">
        <f t="shared" si="9"/>
        <v>33.433999999999997</v>
      </c>
      <c r="AM42" s="21">
        <v>25</v>
      </c>
      <c r="AN42" s="20">
        <v>18.86</v>
      </c>
      <c r="AO42" s="21">
        <v>100</v>
      </c>
      <c r="AP42" s="21">
        <v>97.256</v>
      </c>
      <c r="AQ42" s="27">
        <v>0.1</v>
      </c>
      <c r="AR42" s="27">
        <v>0.1023</v>
      </c>
      <c r="AS42" s="13">
        <v>50</v>
      </c>
      <c r="AT42" s="13">
        <f t="shared" si="1"/>
        <v>0</v>
      </c>
      <c r="AU42" s="13">
        <f t="shared" si="2"/>
        <v>0</v>
      </c>
      <c r="AV42" s="13">
        <f t="shared" si="10"/>
        <v>0</v>
      </c>
      <c r="AW42" s="13">
        <f t="shared" si="11"/>
        <v>1</v>
      </c>
      <c r="AX42" s="7">
        <v>1</v>
      </c>
      <c r="AY42" s="7">
        <v>1</v>
      </c>
      <c r="AZ42" s="25">
        <f t="shared" si="12"/>
        <v>43504.476388888892</v>
      </c>
      <c r="BA42" s="15">
        <f t="shared" si="30"/>
        <v>1.0221598211844867</v>
      </c>
      <c r="BB42" s="15">
        <f t="shared" si="31"/>
        <v>1.0221598211844867</v>
      </c>
      <c r="BC42" s="16">
        <f t="shared" si="15"/>
        <v>905.68905703227495</v>
      </c>
      <c r="BD42" s="16">
        <f t="shared" si="16"/>
        <v>2228.9532896059868</v>
      </c>
      <c r="BE42" s="14" t="str">
        <f t="shared" si="17"/>
        <v>#N/A</v>
      </c>
      <c r="BF42" s="14" t="str">
        <f t="shared" si="18"/>
        <v>#N/A</v>
      </c>
      <c r="BG42" s="15">
        <f t="shared" si="20"/>
        <v>0.99074483139299041</v>
      </c>
      <c r="BH42" s="15">
        <f t="shared" si="21"/>
        <v>1.0052918765491594</v>
      </c>
      <c r="BI42" s="77">
        <f t="shared" si="4"/>
        <v>914.14966632616517</v>
      </c>
      <c r="BJ42" s="16">
        <f t="shared" si="4"/>
        <v>2217.2200348989786</v>
      </c>
      <c r="BK42" s="4" t="str">
        <f t="shared" si="29"/>
        <v/>
      </c>
      <c r="BL42" s="4" t="str">
        <f t="shared" si="28"/>
        <v/>
      </c>
      <c r="BM42" s="3">
        <v>9</v>
      </c>
      <c r="BN42" s="69">
        <f t="shared" si="32"/>
        <v>0.98956636006053866</v>
      </c>
      <c r="BO42" s="69">
        <f t="shared" si="33"/>
        <v>1.0050731787910496</v>
      </c>
      <c r="BP42" s="79">
        <f t="shared" si="24"/>
        <v>915.23832416541291</v>
      </c>
      <c r="BQ42" s="74">
        <f t="shared" si="25"/>
        <v>2217.7024883770941</v>
      </c>
    </row>
    <row r="43" spans="2:70" ht="15" x14ac:dyDescent="0.25">
      <c r="B43" s="1">
        <v>36</v>
      </c>
      <c r="C43" t="s">
        <v>67</v>
      </c>
      <c r="D43" s="66" t="s">
        <v>110</v>
      </c>
      <c r="E43">
        <v>0</v>
      </c>
      <c r="F43">
        <v>0</v>
      </c>
      <c r="G43">
        <v>0</v>
      </c>
      <c r="H43">
        <v>0</v>
      </c>
      <c r="I43">
        <v>4</v>
      </c>
      <c r="J43">
        <v>35</v>
      </c>
      <c r="K43">
        <v>66043</v>
      </c>
      <c r="L43">
        <v>12</v>
      </c>
      <c r="M43" s="63">
        <v>702.73</v>
      </c>
      <c r="N43">
        <v>1</v>
      </c>
      <c r="O43">
        <v>50</v>
      </c>
      <c r="P43">
        <v>0.3</v>
      </c>
      <c r="Q43">
        <v>0</v>
      </c>
      <c r="R43">
        <v>2029.19</v>
      </c>
      <c r="S43">
        <v>0</v>
      </c>
      <c r="T43">
        <v>2217.4</v>
      </c>
      <c r="U43">
        <v>171</v>
      </c>
      <c r="V43">
        <v>2428.5300000000002</v>
      </c>
      <c r="W43">
        <v>6.3699999999999998E-4</v>
      </c>
      <c r="X43">
        <v>1</v>
      </c>
      <c r="Y43" t="s">
        <v>72</v>
      </c>
      <c r="Z43">
        <v>-1</v>
      </c>
      <c r="AA43"/>
      <c r="AB43">
        <v>18.8599</v>
      </c>
      <c r="AC43" s="63" t="s">
        <v>107</v>
      </c>
      <c r="AD43">
        <v>0</v>
      </c>
      <c r="AE43">
        <v>0</v>
      </c>
      <c r="AF43" t="s">
        <v>96</v>
      </c>
      <c r="AG43" s="65">
        <v>0.49583333333333335</v>
      </c>
      <c r="AH43" t="s">
        <v>111</v>
      </c>
      <c r="AI43" s="7">
        <f t="shared" si="6"/>
        <v>2018</v>
      </c>
      <c r="AJ43" s="7">
        <f t="shared" si="7"/>
        <v>14</v>
      </c>
      <c r="AK43" s="7">
        <f t="shared" si="8"/>
        <v>8</v>
      </c>
      <c r="AL43" s="21">
        <f t="shared" si="9"/>
        <v>35</v>
      </c>
      <c r="AM43" s="21">
        <v>25</v>
      </c>
      <c r="AN43" s="20">
        <v>18.86</v>
      </c>
      <c r="AO43" s="21">
        <v>100</v>
      </c>
      <c r="AP43" s="21">
        <v>97.256</v>
      </c>
      <c r="AQ43" s="27">
        <v>0.1</v>
      </c>
      <c r="AR43" s="27">
        <v>0.1023</v>
      </c>
      <c r="AS43" s="13">
        <v>50</v>
      </c>
      <c r="AT43" s="13">
        <f t="shared" si="1"/>
        <v>0</v>
      </c>
      <c r="AU43" s="13">
        <f t="shared" si="2"/>
        <v>0</v>
      </c>
      <c r="AV43" s="13">
        <f t="shared" si="10"/>
        <v>1</v>
      </c>
      <c r="AW43" s="13">
        <f t="shared" si="11"/>
        <v>0</v>
      </c>
      <c r="AX43" s="7">
        <v>1</v>
      </c>
      <c r="AY43" s="7">
        <v>1</v>
      </c>
      <c r="AZ43" s="25">
        <f t="shared" si="12"/>
        <v>43504.495833333334</v>
      </c>
      <c r="BA43" s="15">
        <f t="shared" si="30"/>
        <v>1.0233428290522266</v>
      </c>
      <c r="BB43" s="15">
        <f t="shared" si="31"/>
        <v>1.0233428290522266</v>
      </c>
      <c r="BC43" s="16">
        <f t="shared" si="15"/>
        <v>702.83365753243709</v>
      </c>
      <c r="BD43" s="16">
        <f t="shared" si="16"/>
        <v>2440.9081380771659</v>
      </c>
      <c r="BE43" s="14" t="str">
        <f t="shared" si="17"/>
        <v>#N/A</v>
      </c>
      <c r="BF43" s="14" t="str">
        <f t="shared" si="18"/>
        <v>#N/A</v>
      </c>
      <c r="BG43" s="15">
        <f t="shared" si="20"/>
        <v>0.99074483139299041</v>
      </c>
      <c r="BH43" s="15">
        <f t="shared" si="21"/>
        <v>1.0052918765491594</v>
      </c>
      <c r="BI43" s="77">
        <f t="shared" si="4"/>
        <v>709.39926736155735</v>
      </c>
      <c r="BJ43" s="16">
        <f t="shared" si="4"/>
        <v>2428.0591488076188</v>
      </c>
      <c r="BK43" s="4" t="str">
        <f t="shared" si="29"/>
        <v/>
      </c>
      <c r="BL43" s="4" t="str">
        <f t="shared" si="28"/>
        <v/>
      </c>
      <c r="BM43" s="3">
        <v>10</v>
      </c>
      <c r="BN43" s="69">
        <f t="shared" si="32"/>
        <v>0.98970484451170948</v>
      </c>
      <c r="BO43" s="69">
        <f t="shared" si="33"/>
        <v>1.005052420878944</v>
      </c>
      <c r="BP43" s="79">
        <f t="shared" si="24"/>
        <v>710.14470771757613</v>
      </c>
      <c r="BQ43" s="74">
        <f t="shared" si="25"/>
        <v>2428.6376385646922</v>
      </c>
      <c r="BR43" s="7"/>
    </row>
    <row r="44" spans="2:70" x14ac:dyDescent="0.2">
      <c r="B44" s="1">
        <v>37</v>
      </c>
      <c r="C44" t="s">
        <v>67</v>
      </c>
      <c r="D44" t="s">
        <v>112</v>
      </c>
      <c r="E44">
        <v>0</v>
      </c>
      <c r="F44">
        <v>0</v>
      </c>
      <c r="G44">
        <v>0</v>
      </c>
      <c r="H44">
        <v>0</v>
      </c>
      <c r="I44">
        <v>4</v>
      </c>
      <c r="J44">
        <v>35</v>
      </c>
      <c r="K44">
        <v>195372</v>
      </c>
      <c r="L44">
        <v>12</v>
      </c>
      <c r="M44">
        <v>2091.4699999999998</v>
      </c>
      <c r="N44">
        <v>1</v>
      </c>
      <c r="O44">
        <v>50</v>
      </c>
      <c r="P44">
        <v>0.4</v>
      </c>
      <c r="Q44">
        <v>0</v>
      </c>
      <c r="R44">
        <v>2029.19</v>
      </c>
      <c r="S44">
        <v>0</v>
      </c>
      <c r="T44">
        <v>2217.4</v>
      </c>
      <c r="U44">
        <v>171</v>
      </c>
      <c r="V44">
        <v>2428.34</v>
      </c>
      <c r="W44">
        <v>6.3599999999999996E-4</v>
      </c>
      <c r="X44">
        <v>1</v>
      </c>
      <c r="Y44" t="s">
        <v>72</v>
      </c>
      <c r="Z44">
        <v>-1</v>
      </c>
      <c r="AA44"/>
      <c r="AB44">
        <v>18.8599</v>
      </c>
      <c r="AC44"/>
      <c r="AD44">
        <v>0</v>
      </c>
      <c r="AE44">
        <v>0</v>
      </c>
      <c r="AF44" t="s">
        <v>96</v>
      </c>
      <c r="AG44" s="65">
        <v>0.50694444444444442</v>
      </c>
      <c r="AH44" t="s">
        <v>111</v>
      </c>
      <c r="AI44" s="7">
        <f t="shared" si="6"/>
        <v>2018</v>
      </c>
      <c r="AJ44" s="7">
        <f t="shared" si="7"/>
        <v>14</v>
      </c>
      <c r="AK44" s="7">
        <f t="shared" si="8"/>
        <v>8</v>
      </c>
      <c r="AL44" s="21">
        <f t="shared" si="9"/>
        <v>35</v>
      </c>
      <c r="AM44" s="21">
        <v>25</v>
      </c>
      <c r="AN44" s="20">
        <v>18.86</v>
      </c>
      <c r="AO44" s="21">
        <v>100</v>
      </c>
      <c r="AP44" s="21">
        <v>97.256</v>
      </c>
      <c r="AQ44" s="27">
        <v>0.1</v>
      </c>
      <c r="AR44" s="27">
        <v>0.1023</v>
      </c>
      <c r="AS44" s="13">
        <v>50</v>
      </c>
      <c r="AT44" s="13">
        <f t="shared" si="1"/>
        <v>0</v>
      </c>
      <c r="AU44" s="13">
        <f t="shared" si="2"/>
        <v>0</v>
      </c>
      <c r="AV44" s="13">
        <f t="shared" si="10"/>
        <v>1</v>
      </c>
      <c r="AW44" s="13">
        <f t="shared" si="11"/>
        <v>0</v>
      </c>
      <c r="AX44" s="7">
        <v>1</v>
      </c>
      <c r="AY44" s="7">
        <v>1</v>
      </c>
      <c r="AZ44" s="25">
        <f t="shared" si="12"/>
        <v>43504.506944444445</v>
      </c>
      <c r="BA44" s="15">
        <f t="shared" si="30"/>
        <v>1.0233428290522266</v>
      </c>
      <c r="BB44" s="15">
        <f t="shared" si="31"/>
        <v>1.0233428290522266</v>
      </c>
      <c r="BC44" s="16">
        <f t="shared" si="15"/>
        <v>2091.7793674634086</v>
      </c>
      <c r="BD44" s="16">
        <f t="shared" si="16"/>
        <v>2440.7171696533724</v>
      </c>
      <c r="BE44" s="70" t="str">
        <f t="shared" si="17"/>
        <v>#N/A</v>
      </c>
      <c r="BF44" s="69" t="str">
        <f t="shared" si="18"/>
        <v>#N/A</v>
      </c>
      <c r="BG44" s="15">
        <f t="shared" si="20"/>
        <v>0.99074483139299041</v>
      </c>
      <c r="BH44" s="15">
        <f t="shared" si="21"/>
        <v>1.0052918765491594</v>
      </c>
      <c r="BI44" s="77">
        <f t="shared" si="4"/>
        <v>2111.3199899537808</v>
      </c>
      <c r="BJ44" s="16">
        <f t="shared" si="4"/>
        <v>2427.8691856454284</v>
      </c>
      <c r="BK44" s="4" t="str">
        <f t="shared" si="29"/>
        <v/>
      </c>
      <c r="BL44" s="4" t="str">
        <f t="shared" si="28"/>
        <v/>
      </c>
      <c r="BM44" s="3">
        <v>11</v>
      </c>
      <c r="BN44" s="69">
        <f t="shared" si="32"/>
        <v>0.98984332896288041</v>
      </c>
      <c r="BO44" s="69">
        <f t="shared" si="33"/>
        <v>1.0050316629668385</v>
      </c>
      <c r="BP44" s="79">
        <f t="shared" si="24"/>
        <v>2113.2428802193313</v>
      </c>
      <c r="BQ44" s="74">
        <f t="shared" si="25"/>
        <v>2428.4977872721061</v>
      </c>
      <c r="BR44" s="7"/>
    </row>
    <row r="45" spans="2:70" x14ac:dyDescent="0.2">
      <c r="B45" s="1">
        <v>38</v>
      </c>
      <c r="C45" t="s">
        <v>67</v>
      </c>
      <c r="D45" t="s">
        <v>113</v>
      </c>
      <c r="E45">
        <v>0</v>
      </c>
      <c r="F45">
        <v>0</v>
      </c>
      <c r="G45">
        <v>0</v>
      </c>
      <c r="H45">
        <v>0</v>
      </c>
      <c r="I45">
        <v>4</v>
      </c>
      <c r="J45">
        <v>35</v>
      </c>
      <c r="K45">
        <v>195462</v>
      </c>
      <c r="L45">
        <v>12</v>
      </c>
      <c r="M45">
        <v>2092.4299999999998</v>
      </c>
      <c r="N45">
        <v>1</v>
      </c>
      <c r="O45">
        <v>50</v>
      </c>
      <c r="P45">
        <v>0.9</v>
      </c>
      <c r="Q45">
        <v>0</v>
      </c>
      <c r="R45">
        <v>2029.19</v>
      </c>
      <c r="S45">
        <v>0</v>
      </c>
      <c r="T45">
        <v>2217.4</v>
      </c>
      <c r="U45">
        <v>171</v>
      </c>
      <c r="V45">
        <v>2429.4499999999998</v>
      </c>
      <c r="W45">
        <v>6.8400000000000004E-4</v>
      </c>
      <c r="X45">
        <v>1</v>
      </c>
      <c r="Y45" t="s">
        <v>72</v>
      </c>
      <c r="Z45">
        <v>-1</v>
      </c>
      <c r="AA45"/>
      <c r="AB45">
        <v>18.8599</v>
      </c>
      <c r="AC45"/>
      <c r="AD45">
        <v>0</v>
      </c>
      <c r="AE45">
        <v>0</v>
      </c>
      <c r="AF45" t="s">
        <v>96</v>
      </c>
      <c r="AG45" s="65">
        <v>0.52152777777777781</v>
      </c>
      <c r="AH45" t="s">
        <v>111</v>
      </c>
      <c r="AI45" s="7">
        <f t="shared" si="6"/>
        <v>2018</v>
      </c>
      <c r="AJ45" s="7">
        <f t="shared" si="7"/>
        <v>14</v>
      </c>
      <c r="AK45" s="7">
        <f t="shared" si="8"/>
        <v>8</v>
      </c>
      <c r="AL45" s="21">
        <f t="shared" si="9"/>
        <v>35</v>
      </c>
      <c r="AM45" s="21">
        <v>25</v>
      </c>
      <c r="AN45" s="20">
        <v>18.86</v>
      </c>
      <c r="AO45" s="21">
        <v>100</v>
      </c>
      <c r="AP45" s="21">
        <v>97.256</v>
      </c>
      <c r="AQ45" s="27">
        <v>0.1</v>
      </c>
      <c r="AR45" s="27">
        <v>0.1023</v>
      </c>
      <c r="AS45" s="13">
        <v>50</v>
      </c>
      <c r="AT45" s="13">
        <f t="shared" si="1"/>
        <v>0</v>
      </c>
      <c r="AU45" s="13">
        <f t="shared" si="2"/>
        <v>0</v>
      </c>
      <c r="AV45" s="13">
        <f t="shared" si="10"/>
        <v>1</v>
      </c>
      <c r="AW45" s="13">
        <f t="shared" si="11"/>
        <v>0</v>
      </c>
      <c r="AX45" s="7">
        <v>1</v>
      </c>
      <c r="AY45" s="7">
        <v>1</v>
      </c>
      <c r="AZ45" s="25">
        <f t="shared" si="12"/>
        <v>43504.521527777775</v>
      </c>
      <c r="BA45" s="15">
        <f t="shared" si="30"/>
        <v>1.0233428290522266</v>
      </c>
      <c r="BB45" s="15">
        <f t="shared" si="31"/>
        <v>1.0233428290522266</v>
      </c>
      <c r="BC45" s="16">
        <f t="shared" si="15"/>
        <v>2092.745934234154</v>
      </c>
      <c r="BD45" s="16">
        <f t="shared" si="16"/>
        <v>2441.8328272871117</v>
      </c>
      <c r="BE45" s="14" t="str">
        <f t="shared" si="17"/>
        <v>#N/A</v>
      </c>
      <c r="BF45" s="14" t="str">
        <f t="shared" si="18"/>
        <v>#N/A</v>
      </c>
      <c r="BG45" s="15">
        <f t="shared" ref="BG45:BH49" si="34">AVERAGE(BE15:BE75)</f>
        <v>0.99108924661630715</v>
      </c>
      <c r="BH45" s="15">
        <f t="shared" si="34"/>
        <v>1.0052027320239307</v>
      </c>
      <c r="BI45" s="77">
        <f t="shared" si="4"/>
        <v>2111.5615383569439</v>
      </c>
      <c r="BJ45" s="16">
        <f t="shared" si="4"/>
        <v>2429.1943798944822</v>
      </c>
      <c r="BK45" s="4" t="str">
        <f t="shared" si="29"/>
        <v/>
      </c>
      <c r="BL45" s="4" t="str">
        <f t="shared" si="28"/>
        <v/>
      </c>
      <c r="BM45" s="3">
        <v>12</v>
      </c>
      <c r="BN45" s="69">
        <f t="shared" si="32"/>
        <v>0.98998181341405145</v>
      </c>
      <c r="BO45" s="69">
        <f t="shared" si="33"/>
        <v>1.0050109050547329</v>
      </c>
      <c r="BP45" s="79">
        <f t="shared" ref="BP45:BP47" si="35">IF(AX45=1,BC45/BN45,"#N/A")</f>
        <v>2113.923615442096</v>
      </c>
      <c r="BQ45" s="74">
        <f t="shared" ref="BQ45:BQ47" si="36">IF(AY45=1,BD45/BO45,"#N/A")</f>
        <v>2429.6580415255589</v>
      </c>
      <c r="BR45" s="7"/>
    </row>
    <row r="46" spans="2:70" ht="15" x14ac:dyDescent="0.25">
      <c r="B46" s="1">
        <v>39</v>
      </c>
      <c r="C46" t="s">
        <v>67</v>
      </c>
      <c r="D46" t="s">
        <v>114</v>
      </c>
      <c r="E46">
        <v>1</v>
      </c>
      <c r="F46">
        <v>0</v>
      </c>
      <c r="G46">
        <v>0</v>
      </c>
      <c r="H46">
        <v>0</v>
      </c>
      <c r="I46">
        <v>4</v>
      </c>
      <c r="J46">
        <v>33.433999999999997</v>
      </c>
      <c r="K46">
        <v>192566</v>
      </c>
      <c r="L46">
        <v>12</v>
      </c>
      <c r="M46" s="78">
        <v>2063.7199999999998</v>
      </c>
      <c r="N46">
        <v>1</v>
      </c>
      <c r="O46">
        <v>50</v>
      </c>
      <c r="P46">
        <v>1.4</v>
      </c>
      <c r="Q46">
        <v>0</v>
      </c>
      <c r="R46">
        <v>2029.19</v>
      </c>
      <c r="S46">
        <v>0</v>
      </c>
      <c r="T46">
        <v>2217.4</v>
      </c>
      <c r="U46">
        <v>171</v>
      </c>
      <c r="V46">
        <v>2218</v>
      </c>
      <c r="W46">
        <v>1.16E-4</v>
      </c>
      <c r="X46">
        <v>1</v>
      </c>
      <c r="Y46" t="s">
        <v>72</v>
      </c>
      <c r="Z46">
        <v>-1</v>
      </c>
      <c r="AA46"/>
      <c r="AB46">
        <v>18.8599</v>
      </c>
      <c r="AC46" s="63" t="s">
        <v>162</v>
      </c>
      <c r="AD46">
        <v>0</v>
      </c>
      <c r="AE46">
        <v>0</v>
      </c>
      <c r="AF46" t="s">
        <v>96</v>
      </c>
      <c r="AG46" s="65">
        <v>0.53333333333333333</v>
      </c>
      <c r="AH46" t="s">
        <v>111</v>
      </c>
      <c r="AI46" s="7">
        <f t="shared" si="6"/>
        <v>2018</v>
      </c>
      <c r="AJ46" s="7">
        <f t="shared" si="7"/>
        <v>14</v>
      </c>
      <c r="AK46" s="7">
        <f t="shared" si="8"/>
        <v>8</v>
      </c>
      <c r="AL46" s="21">
        <f t="shared" si="9"/>
        <v>33.433999999999997</v>
      </c>
      <c r="AM46" s="21">
        <v>25</v>
      </c>
      <c r="AN46" s="20">
        <v>18.86</v>
      </c>
      <c r="AO46" s="21">
        <v>100</v>
      </c>
      <c r="AP46" s="21">
        <v>97.256</v>
      </c>
      <c r="AQ46" s="27">
        <v>0.1</v>
      </c>
      <c r="AR46" s="27">
        <v>0.1023</v>
      </c>
      <c r="AS46" s="13">
        <v>50</v>
      </c>
      <c r="AT46" s="13">
        <f t="shared" si="1"/>
        <v>0</v>
      </c>
      <c r="AU46" s="13">
        <f t="shared" si="2"/>
        <v>0</v>
      </c>
      <c r="AV46" s="13">
        <f t="shared" si="10"/>
        <v>0</v>
      </c>
      <c r="AW46" s="13">
        <f t="shared" si="11"/>
        <v>1</v>
      </c>
      <c r="AX46" s="7">
        <v>1</v>
      </c>
      <c r="AY46" s="7">
        <v>1</v>
      </c>
      <c r="AZ46" s="25">
        <f t="shared" si="12"/>
        <v>43504.533333333333</v>
      </c>
      <c r="BA46" s="15">
        <f t="shared" si="30"/>
        <v>1.0221598211844867</v>
      </c>
      <c r="BB46" s="15">
        <f t="shared" si="31"/>
        <v>1.0221598211844867</v>
      </c>
      <c r="BC46" s="16">
        <f t="shared" si="15"/>
        <v>2064.0300297060294</v>
      </c>
      <c r="BD46" s="16">
        <f t="shared" si="16"/>
        <v>2229.3050735445531</v>
      </c>
      <c r="BE46" s="14" t="str">
        <f t="shared" si="17"/>
        <v>#N/A</v>
      </c>
      <c r="BF46" s="14" t="str">
        <f t="shared" si="18"/>
        <v>#N/A</v>
      </c>
      <c r="BG46" s="15">
        <f t="shared" si="34"/>
        <v>0.99098115322314317</v>
      </c>
      <c r="BH46" s="15">
        <f t="shared" si="34"/>
        <v>1.005226604625602</v>
      </c>
      <c r="BI46" s="77">
        <f t="shared" si="4"/>
        <v>2082.8146155886211</v>
      </c>
      <c r="BJ46" s="16">
        <f t="shared" si="4"/>
        <v>2217.7139595055396</v>
      </c>
      <c r="BK46" s="4" t="str">
        <f t="shared" si="29"/>
        <v/>
      </c>
      <c r="BL46" s="4" t="str">
        <f t="shared" si="28"/>
        <v/>
      </c>
      <c r="BM46" s="3">
        <v>13</v>
      </c>
      <c r="BN46" s="69">
        <f t="shared" si="32"/>
        <v>0.99012029786522238</v>
      </c>
      <c r="BO46" s="69">
        <f t="shared" si="33"/>
        <v>1.0049901471426272</v>
      </c>
      <c r="BP46" s="79">
        <f t="shared" si="35"/>
        <v>2084.6255087954883</v>
      </c>
      <c r="BQ46" s="74">
        <f t="shared" si="36"/>
        <v>2218.2357507512679</v>
      </c>
      <c r="BR46" s="7"/>
    </row>
    <row r="47" spans="2:70" ht="15" x14ac:dyDescent="0.25">
      <c r="B47" s="1">
        <v>40</v>
      </c>
      <c r="C47" t="s">
        <v>67</v>
      </c>
      <c r="D47" t="s">
        <v>115</v>
      </c>
      <c r="E47">
        <v>1</v>
      </c>
      <c r="F47">
        <v>0</v>
      </c>
      <c r="G47">
        <v>0</v>
      </c>
      <c r="H47">
        <v>0</v>
      </c>
      <c r="I47">
        <v>4</v>
      </c>
      <c r="J47">
        <v>33.433999999999997</v>
      </c>
      <c r="K47">
        <v>192283</v>
      </c>
      <c r="L47">
        <v>12</v>
      </c>
      <c r="M47" s="78">
        <v>2060.6799999999998</v>
      </c>
      <c r="N47">
        <v>1</v>
      </c>
      <c r="O47">
        <v>50</v>
      </c>
      <c r="P47">
        <v>1.9</v>
      </c>
      <c r="Q47">
        <v>0</v>
      </c>
      <c r="R47">
        <v>2029.19</v>
      </c>
      <c r="S47">
        <v>0</v>
      </c>
      <c r="T47">
        <v>2217.4</v>
      </c>
      <c r="U47">
        <v>171</v>
      </c>
      <c r="V47">
        <v>2216.33</v>
      </c>
      <c r="W47">
        <v>1.25E-4</v>
      </c>
      <c r="X47">
        <v>1</v>
      </c>
      <c r="Y47" t="s">
        <v>72</v>
      </c>
      <c r="Z47">
        <v>-1</v>
      </c>
      <c r="AA47"/>
      <c r="AB47">
        <v>18.8599</v>
      </c>
      <c r="AC47" s="63" t="s">
        <v>162</v>
      </c>
      <c r="AD47">
        <v>0</v>
      </c>
      <c r="AE47">
        <v>0</v>
      </c>
      <c r="AF47" t="s">
        <v>96</v>
      </c>
      <c r="AG47" s="65">
        <v>0.54722222222222217</v>
      </c>
      <c r="AH47" t="s">
        <v>111</v>
      </c>
      <c r="AI47" s="7">
        <f t="shared" si="6"/>
        <v>2018</v>
      </c>
      <c r="AJ47" s="7">
        <f t="shared" si="7"/>
        <v>14</v>
      </c>
      <c r="AK47" s="7">
        <f t="shared" si="8"/>
        <v>8</v>
      </c>
      <c r="AL47" s="21">
        <f t="shared" si="9"/>
        <v>33.433999999999997</v>
      </c>
      <c r="AM47" s="21">
        <v>25</v>
      </c>
      <c r="AN47" s="20">
        <v>18.86</v>
      </c>
      <c r="AO47" s="21">
        <v>100</v>
      </c>
      <c r="AP47" s="21">
        <v>97.256</v>
      </c>
      <c r="AQ47" s="27">
        <v>0.1</v>
      </c>
      <c r="AR47" s="27">
        <v>0.1023</v>
      </c>
      <c r="AS47" s="13">
        <v>50</v>
      </c>
      <c r="AT47" s="13">
        <f t="shared" si="1"/>
        <v>0</v>
      </c>
      <c r="AU47" s="13">
        <f t="shared" si="2"/>
        <v>0</v>
      </c>
      <c r="AV47" s="13">
        <f t="shared" si="10"/>
        <v>0</v>
      </c>
      <c r="AW47" s="13">
        <f t="shared" si="11"/>
        <v>1</v>
      </c>
      <c r="AX47" s="7">
        <v>1</v>
      </c>
      <c r="AY47" s="7">
        <v>1</v>
      </c>
      <c r="AZ47" s="25">
        <f t="shared" si="12"/>
        <v>43504.547222222223</v>
      </c>
      <c r="BA47" s="15">
        <f t="shared" si="30"/>
        <v>1.0221598211844867</v>
      </c>
      <c r="BB47" s="15">
        <f t="shared" si="31"/>
        <v>1.0221598211844867</v>
      </c>
      <c r="BC47" s="16">
        <f t="shared" si="15"/>
        <v>2060.9871966084661</v>
      </c>
      <c r="BD47" s="16">
        <f t="shared" si="16"/>
        <v>2227.6265616091068</v>
      </c>
      <c r="BE47" s="14" t="str">
        <f t="shared" si="17"/>
        <v>#N/A</v>
      </c>
      <c r="BF47" s="14" t="str">
        <f t="shared" si="18"/>
        <v>#N/A</v>
      </c>
      <c r="BG47" s="15">
        <f t="shared" si="34"/>
        <v>0.99098115322314317</v>
      </c>
      <c r="BH47" s="15">
        <f t="shared" si="34"/>
        <v>1.005226604625602</v>
      </c>
      <c r="BI47" s="77">
        <f t="shared" si="4"/>
        <v>2079.7440898902601</v>
      </c>
      <c r="BJ47" s="16">
        <f t="shared" si="4"/>
        <v>2216.0441748741709</v>
      </c>
      <c r="BK47" s="4" t="str">
        <f t="shared" si="29"/>
        <v/>
      </c>
      <c r="BL47" s="4" t="str">
        <f t="shared" si="28"/>
        <v/>
      </c>
      <c r="BM47" s="3">
        <v>14</v>
      </c>
      <c r="BN47" s="69">
        <f t="shared" si="32"/>
        <v>0.99025878231639319</v>
      </c>
      <c r="BO47" s="69">
        <f t="shared" si="33"/>
        <v>1.0049693892305216</v>
      </c>
      <c r="BP47" s="79">
        <f t="shared" si="35"/>
        <v>2081.2612151618055</v>
      </c>
      <c r="BQ47" s="74">
        <f t="shared" si="36"/>
        <v>2216.6113570033626</v>
      </c>
      <c r="BR47" s="7"/>
    </row>
    <row r="48" spans="2:70" x14ac:dyDescent="0.2">
      <c r="B48" s="1">
        <v>41</v>
      </c>
      <c r="C48" t="s">
        <v>67</v>
      </c>
      <c r="D48" t="s">
        <v>116</v>
      </c>
      <c r="E48">
        <v>0</v>
      </c>
      <c r="F48">
        <v>0</v>
      </c>
      <c r="G48">
        <v>0</v>
      </c>
      <c r="H48">
        <v>0</v>
      </c>
      <c r="I48">
        <v>4</v>
      </c>
      <c r="J48">
        <v>35</v>
      </c>
      <c r="K48">
        <v>190524</v>
      </c>
      <c r="L48">
        <v>12</v>
      </c>
      <c r="M48">
        <v>2039.41</v>
      </c>
      <c r="N48">
        <v>1</v>
      </c>
      <c r="O48">
        <v>50</v>
      </c>
      <c r="P48">
        <v>2.5</v>
      </c>
      <c r="Q48">
        <v>0</v>
      </c>
      <c r="R48">
        <v>2029.19</v>
      </c>
      <c r="S48">
        <v>0</v>
      </c>
      <c r="T48">
        <v>2217.4</v>
      </c>
      <c r="U48">
        <v>171</v>
      </c>
      <c r="V48">
        <v>2429.4299999999998</v>
      </c>
      <c r="W48">
        <v>6.7000000000000002E-4</v>
      </c>
      <c r="X48">
        <v>1</v>
      </c>
      <c r="Y48" t="s">
        <v>72</v>
      </c>
      <c r="Z48">
        <v>-1</v>
      </c>
      <c r="AA48"/>
      <c r="AB48">
        <v>18.8599</v>
      </c>
      <c r="AC48"/>
      <c r="AD48">
        <v>0</v>
      </c>
      <c r="AE48">
        <v>0</v>
      </c>
      <c r="AF48" t="s">
        <v>96</v>
      </c>
      <c r="AG48" s="65">
        <v>0.56944444444444442</v>
      </c>
      <c r="AH48" t="s">
        <v>117</v>
      </c>
      <c r="AI48" s="7">
        <f t="shared" si="6"/>
        <v>2018</v>
      </c>
      <c r="AJ48" s="7">
        <f t="shared" si="7"/>
        <v>14</v>
      </c>
      <c r="AK48" s="7">
        <f t="shared" si="8"/>
        <v>8</v>
      </c>
      <c r="AL48" s="21">
        <f t="shared" si="9"/>
        <v>35</v>
      </c>
      <c r="AM48" s="21">
        <v>25</v>
      </c>
      <c r="AN48" s="20">
        <v>18.86</v>
      </c>
      <c r="AO48" s="21">
        <v>100</v>
      </c>
      <c r="AP48" s="21">
        <v>97.256</v>
      </c>
      <c r="AQ48" s="27">
        <v>0.1</v>
      </c>
      <c r="AR48" s="27">
        <v>0.1023</v>
      </c>
      <c r="AS48" s="13">
        <v>50</v>
      </c>
      <c r="AT48" s="13">
        <f t="shared" si="1"/>
        <v>0</v>
      </c>
      <c r="AU48" s="13">
        <f t="shared" si="2"/>
        <v>0</v>
      </c>
      <c r="AV48" s="13">
        <f t="shared" si="10"/>
        <v>1</v>
      </c>
      <c r="AW48" s="13">
        <f t="shared" si="11"/>
        <v>0</v>
      </c>
      <c r="AX48" s="7">
        <v>1</v>
      </c>
      <c r="AY48" s="7">
        <v>1</v>
      </c>
      <c r="AZ48" s="25">
        <f t="shared" si="12"/>
        <v>43504.569444444445</v>
      </c>
      <c r="BA48" s="15">
        <f t="shared" si="30"/>
        <v>1.0233428290522266</v>
      </c>
      <c r="BB48" s="15">
        <f t="shared" si="31"/>
        <v>1.0233428290522266</v>
      </c>
      <c r="BC48" s="16">
        <f t="shared" si="15"/>
        <v>2039.7136374125664</v>
      </c>
      <c r="BD48" s="16">
        <f t="shared" si="16"/>
        <v>2441.8127253477655</v>
      </c>
      <c r="BE48" s="14" t="str">
        <f t="shared" si="17"/>
        <v>#N/A</v>
      </c>
      <c r="BF48" s="14" t="str">
        <f t="shared" si="18"/>
        <v>#N/A</v>
      </c>
      <c r="BG48" s="15">
        <f t="shared" si="34"/>
        <v>0.99098115322314317</v>
      </c>
      <c r="BH48" s="15">
        <f t="shared" si="34"/>
        <v>1.005226604625602</v>
      </c>
      <c r="BI48" s="77">
        <f t="shared" si="4"/>
        <v>2058.2769215927519</v>
      </c>
      <c r="BJ48" s="16">
        <f t="shared" si="4"/>
        <v>2429.1166928050238</v>
      </c>
      <c r="BK48" s="4" t="str">
        <f t="shared" si="29"/>
        <v/>
      </c>
      <c r="BL48" s="4" t="str">
        <f t="shared" si="28"/>
        <v/>
      </c>
      <c r="BM48" s="3">
        <v>15</v>
      </c>
      <c r="BN48" s="69">
        <f t="shared" si="32"/>
        <v>0.99039726676756434</v>
      </c>
      <c r="BO48" s="69">
        <f t="shared" si="33"/>
        <v>1.0049486313184162</v>
      </c>
      <c r="BP48" s="79">
        <f t="shared" ref="BP48:BP49" si="37">IF(AX48=1,BC48/BN48,"#N/A")</f>
        <v>2059.4903740695254</v>
      </c>
      <c r="BQ48" s="74">
        <f t="shared" ref="BQ48:BQ49" si="38">IF(AY48=1,BD48/BO48,"#N/A")</f>
        <v>2429.7885973975535</v>
      </c>
      <c r="BR48" s="7"/>
    </row>
    <row r="49" spans="2:70" x14ac:dyDescent="0.2">
      <c r="B49" s="1">
        <v>42</v>
      </c>
      <c r="C49" t="s">
        <v>67</v>
      </c>
      <c r="D49" t="s">
        <v>118</v>
      </c>
      <c r="E49">
        <v>0</v>
      </c>
      <c r="F49">
        <v>0</v>
      </c>
      <c r="G49">
        <v>0</v>
      </c>
      <c r="H49">
        <v>0</v>
      </c>
      <c r="I49">
        <v>4</v>
      </c>
      <c r="J49">
        <v>35</v>
      </c>
      <c r="K49">
        <v>190274</v>
      </c>
      <c r="L49">
        <v>12</v>
      </c>
      <c r="M49">
        <v>2036.72</v>
      </c>
      <c r="N49">
        <v>1</v>
      </c>
      <c r="O49">
        <v>50</v>
      </c>
      <c r="P49">
        <v>2.9</v>
      </c>
      <c r="Q49">
        <v>0</v>
      </c>
      <c r="R49">
        <v>2029.19</v>
      </c>
      <c r="S49">
        <v>0</v>
      </c>
      <c r="T49">
        <v>2217.4</v>
      </c>
      <c r="U49">
        <v>171</v>
      </c>
      <c r="V49">
        <v>2428.56</v>
      </c>
      <c r="W49">
        <v>6.7199999999999996E-4</v>
      </c>
      <c r="X49">
        <v>1</v>
      </c>
      <c r="Y49" t="s">
        <v>72</v>
      </c>
      <c r="Z49">
        <v>-1</v>
      </c>
      <c r="AA49"/>
      <c r="AB49">
        <v>18.8599</v>
      </c>
      <c r="AC49"/>
      <c r="AD49">
        <v>0</v>
      </c>
      <c r="AE49">
        <v>0</v>
      </c>
      <c r="AF49" t="s">
        <v>96</v>
      </c>
      <c r="AG49" s="65">
        <v>0.5805555555555556</v>
      </c>
      <c r="AH49" t="s">
        <v>117</v>
      </c>
      <c r="AI49" s="7">
        <f t="shared" si="6"/>
        <v>2018</v>
      </c>
      <c r="AJ49" s="7">
        <f t="shared" si="7"/>
        <v>14</v>
      </c>
      <c r="AK49" s="7">
        <f t="shared" si="8"/>
        <v>8</v>
      </c>
      <c r="AL49" s="21">
        <f t="shared" si="9"/>
        <v>35</v>
      </c>
      <c r="AM49" s="21">
        <v>25</v>
      </c>
      <c r="AN49" s="20">
        <v>18.86</v>
      </c>
      <c r="AO49" s="21">
        <v>100</v>
      </c>
      <c r="AP49" s="21">
        <v>97.256</v>
      </c>
      <c r="AQ49" s="27">
        <v>0.1</v>
      </c>
      <c r="AR49" s="27">
        <v>0.1023</v>
      </c>
      <c r="AS49" s="13">
        <v>50</v>
      </c>
      <c r="AT49" s="13">
        <f t="shared" si="1"/>
        <v>0</v>
      </c>
      <c r="AU49" s="13">
        <f t="shared" si="2"/>
        <v>0</v>
      </c>
      <c r="AV49" s="13">
        <f t="shared" si="10"/>
        <v>1</v>
      </c>
      <c r="AW49" s="13">
        <f t="shared" si="11"/>
        <v>0</v>
      </c>
      <c r="AX49" s="7">
        <v>1</v>
      </c>
      <c r="AY49" s="7">
        <v>1</v>
      </c>
      <c r="AZ49" s="25">
        <f t="shared" si="12"/>
        <v>43504.580555555556</v>
      </c>
      <c r="BA49" s="15">
        <f t="shared" si="30"/>
        <v>1.0233428290522266</v>
      </c>
      <c r="BB49" s="15">
        <f t="shared" si="31"/>
        <v>1.0233428290522266</v>
      </c>
      <c r="BC49" s="16">
        <f t="shared" si="15"/>
        <v>2037.0287297160501</v>
      </c>
      <c r="BD49" s="16">
        <f t="shared" si="16"/>
        <v>2440.9382909861856</v>
      </c>
      <c r="BE49" s="14" t="str">
        <f t="shared" si="17"/>
        <v>#N/A</v>
      </c>
      <c r="BF49" s="14" t="str">
        <f t="shared" si="18"/>
        <v>#N/A</v>
      </c>
      <c r="BG49" s="15">
        <f t="shared" si="34"/>
        <v>0.99098115322314317</v>
      </c>
      <c r="BH49" s="15">
        <f t="shared" si="34"/>
        <v>1.005226604625602</v>
      </c>
      <c r="BI49" s="77">
        <f t="shared" si="4"/>
        <v>2055.5675787482551</v>
      </c>
      <c r="BJ49" s="16">
        <f t="shared" si="4"/>
        <v>2428.2468050030534</v>
      </c>
      <c r="BK49" s="4" t="str">
        <f t="shared" si="29"/>
        <v/>
      </c>
      <c r="BL49" s="4" t="str">
        <f t="shared" si="28"/>
        <v/>
      </c>
      <c r="BM49" s="3">
        <v>16</v>
      </c>
      <c r="BN49" s="69">
        <f t="shared" si="32"/>
        <v>0.99053575121873516</v>
      </c>
      <c r="BO49" s="69">
        <f t="shared" si="33"/>
        <v>1.0049278734063105</v>
      </c>
      <c r="BP49" s="79">
        <f t="shared" si="37"/>
        <v>2056.4918804896552</v>
      </c>
      <c r="BQ49" s="74">
        <f t="shared" si="38"/>
        <v>2428.968641015364</v>
      </c>
      <c r="BR49" s="7"/>
    </row>
    <row r="50" spans="2:70" x14ac:dyDescent="0.2">
      <c r="B50" s="1">
        <v>43</v>
      </c>
      <c r="C50" t="s">
        <v>67</v>
      </c>
      <c r="D50" t="s">
        <v>119</v>
      </c>
      <c r="E50">
        <v>1</v>
      </c>
      <c r="F50">
        <v>0</v>
      </c>
      <c r="G50">
        <v>0</v>
      </c>
      <c r="H50">
        <v>0</v>
      </c>
      <c r="I50">
        <v>4</v>
      </c>
      <c r="J50">
        <v>35</v>
      </c>
      <c r="K50">
        <v>190502</v>
      </c>
      <c r="L50">
        <v>12</v>
      </c>
      <c r="M50">
        <v>2039.17</v>
      </c>
      <c r="N50">
        <v>1</v>
      </c>
      <c r="O50">
        <v>50</v>
      </c>
      <c r="P50">
        <v>3.4</v>
      </c>
      <c r="Q50">
        <v>0</v>
      </c>
      <c r="R50">
        <v>2029.19</v>
      </c>
      <c r="S50">
        <v>0</v>
      </c>
      <c r="T50">
        <v>2217.4</v>
      </c>
      <c r="U50">
        <v>171</v>
      </c>
      <c r="V50">
        <v>2276.79</v>
      </c>
      <c r="W50">
        <v>1.02E-4</v>
      </c>
      <c r="X50">
        <v>1</v>
      </c>
      <c r="Y50" t="s">
        <v>72</v>
      </c>
      <c r="Z50">
        <v>-1</v>
      </c>
      <c r="AA50"/>
      <c r="AB50">
        <v>18.8599</v>
      </c>
      <c r="AC50"/>
      <c r="AD50">
        <v>0</v>
      </c>
      <c r="AE50">
        <v>0</v>
      </c>
      <c r="AF50" t="s">
        <v>96</v>
      </c>
      <c r="AG50" s="65">
        <v>0.59166666666666667</v>
      </c>
      <c r="AH50" t="s">
        <v>117</v>
      </c>
      <c r="AI50" s="7">
        <f t="shared" si="6"/>
        <v>2018</v>
      </c>
      <c r="AJ50" s="7">
        <f t="shared" si="7"/>
        <v>14</v>
      </c>
      <c r="AK50" s="7">
        <f t="shared" si="8"/>
        <v>8</v>
      </c>
      <c r="AL50" s="21">
        <f t="shared" si="9"/>
        <v>35</v>
      </c>
      <c r="AM50" s="21">
        <v>25</v>
      </c>
      <c r="AN50" s="20">
        <v>18.86</v>
      </c>
      <c r="AO50" s="21">
        <v>100</v>
      </c>
      <c r="AP50" s="21">
        <v>97.256</v>
      </c>
      <c r="AQ50" s="27">
        <v>0.1</v>
      </c>
      <c r="AR50" s="27">
        <v>0.1023</v>
      </c>
      <c r="AS50" s="13">
        <v>50</v>
      </c>
      <c r="AT50" s="13">
        <f t="shared" si="1"/>
        <v>0</v>
      </c>
      <c r="AU50" s="13">
        <f t="shared" si="2"/>
        <v>0</v>
      </c>
      <c r="AV50" s="13">
        <f t="shared" si="10"/>
        <v>0</v>
      </c>
      <c r="AW50" s="13">
        <f t="shared" si="11"/>
        <v>1</v>
      </c>
      <c r="AX50" s="7">
        <v>1</v>
      </c>
      <c r="AY50" s="7">
        <v>1</v>
      </c>
      <c r="AZ50" s="25">
        <f t="shared" si="12"/>
        <v>43504.591666666667</v>
      </c>
      <c r="BA50" s="15">
        <f t="shared" si="30"/>
        <v>1.0233428290522266</v>
      </c>
      <c r="BB50" s="15">
        <f t="shared" si="31"/>
        <v>1.0233428290522266</v>
      </c>
      <c r="BC50" s="16">
        <f t="shared" si="15"/>
        <v>2039.4773655352731</v>
      </c>
      <c r="BD50" s="16">
        <f t="shared" si="16"/>
        <v>2288.3947242540589</v>
      </c>
      <c r="BE50" s="75" t="str">
        <f>IF(AND(AX50=1,AT50=1),BC50/R50,"#N/A")</f>
        <v>#N/A</v>
      </c>
      <c r="BF50" s="70" t="str">
        <f t="shared" si="18"/>
        <v>#N/A</v>
      </c>
      <c r="BG50" s="15">
        <f>AVERAGE(BE$50:BE$82)</f>
        <v>0.99143366183962389</v>
      </c>
      <c r="BH50" s="15">
        <f>AVERAGE(BF$50:BF$82)</f>
        <v>1.0051135874987021</v>
      </c>
      <c r="BI50" s="16">
        <f t="shared" si="4"/>
        <v>2057.0991726778616</v>
      </c>
      <c r="BJ50" s="16">
        <f t="shared" si="4"/>
        <v>2276.7523518897947</v>
      </c>
      <c r="BK50" s="4" t="str">
        <f t="shared" si="29"/>
        <v/>
      </c>
      <c r="BL50" s="4" t="str">
        <f t="shared" si="28"/>
        <v/>
      </c>
      <c r="BM50" s="3">
        <v>17</v>
      </c>
      <c r="BN50" s="69">
        <f t="shared" si="32"/>
        <v>0.99067423566990631</v>
      </c>
      <c r="BO50" s="69">
        <f t="shared" si="33"/>
        <v>1.0049071154942049</v>
      </c>
      <c r="BP50" s="74">
        <f>IF(AX50=1,BC50/BN50,"#N/A")</f>
        <v>2058.6760936163369</v>
      </c>
      <c r="BQ50" s="74">
        <f t="shared" si="25"/>
        <v>2277.2201420114789</v>
      </c>
      <c r="BR50" s="7"/>
    </row>
    <row r="51" spans="2:70" x14ac:dyDescent="0.2">
      <c r="B51" s="1">
        <v>44</v>
      </c>
      <c r="C51" t="s">
        <v>67</v>
      </c>
      <c r="D51" t="s">
        <v>120</v>
      </c>
      <c r="E51">
        <v>666</v>
      </c>
      <c r="F51">
        <v>0</v>
      </c>
      <c r="G51">
        <v>0</v>
      </c>
      <c r="H51">
        <v>0</v>
      </c>
      <c r="I51">
        <v>4</v>
      </c>
      <c r="J51">
        <v>33.433999999999997</v>
      </c>
      <c r="K51">
        <v>187598</v>
      </c>
      <c r="L51">
        <v>12</v>
      </c>
      <c r="M51">
        <v>2010.31</v>
      </c>
      <c r="N51">
        <v>1</v>
      </c>
      <c r="O51">
        <v>50</v>
      </c>
      <c r="P51">
        <v>3.9</v>
      </c>
      <c r="Q51">
        <v>0</v>
      </c>
      <c r="R51">
        <v>2029.19</v>
      </c>
      <c r="S51">
        <v>0</v>
      </c>
      <c r="T51">
        <v>2217.4</v>
      </c>
      <c r="U51">
        <v>171</v>
      </c>
      <c r="V51">
        <v>2216.9499999999998</v>
      </c>
      <c r="W51">
        <v>1.0900000000000001E-4</v>
      </c>
      <c r="X51">
        <v>1</v>
      </c>
      <c r="Y51" t="s">
        <v>72</v>
      </c>
      <c r="Z51">
        <v>-1</v>
      </c>
      <c r="AA51"/>
      <c r="AB51">
        <v>18.8599</v>
      </c>
      <c r="AC51"/>
      <c r="AD51">
        <v>0</v>
      </c>
      <c r="AE51">
        <v>0</v>
      </c>
      <c r="AF51" t="s">
        <v>96</v>
      </c>
      <c r="AG51" s="65">
        <v>0.60347222222222219</v>
      </c>
      <c r="AH51" t="s">
        <v>117</v>
      </c>
      <c r="AI51" s="7">
        <f t="shared" si="6"/>
        <v>2018</v>
      </c>
      <c r="AJ51" s="7">
        <f t="shared" si="7"/>
        <v>14</v>
      </c>
      <c r="AK51" s="7">
        <f t="shared" si="8"/>
        <v>8</v>
      </c>
      <c r="AL51" s="21">
        <f t="shared" si="9"/>
        <v>33.433999999999997</v>
      </c>
      <c r="AM51" s="21">
        <v>25</v>
      </c>
      <c r="AN51" s="20">
        <v>18.86</v>
      </c>
      <c r="AO51" s="21">
        <v>100</v>
      </c>
      <c r="AP51" s="21">
        <v>97.256</v>
      </c>
      <c r="AQ51" s="27">
        <v>0.1</v>
      </c>
      <c r="AR51" s="27">
        <v>0.1023</v>
      </c>
      <c r="AS51" s="13">
        <v>50</v>
      </c>
      <c r="AT51" s="13">
        <f t="shared" si="1"/>
        <v>1</v>
      </c>
      <c r="AU51" s="13">
        <f t="shared" si="2"/>
        <v>0</v>
      </c>
      <c r="AV51" s="13">
        <f t="shared" si="10"/>
        <v>0</v>
      </c>
      <c r="AW51" s="13">
        <f t="shared" si="11"/>
        <v>0</v>
      </c>
      <c r="AX51" s="7">
        <v>1</v>
      </c>
      <c r="AY51" s="7">
        <v>1</v>
      </c>
      <c r="AZ51" s="25">
        <f t="shared" si="12"/>
        <v>43504.603472222225</v>
      </c>
      <c r="BA51" s="15">
        <f t="shared" si="30"/>
        <v>1.0221598211844867</v>
      </c>
      <c r="BB51" s="15">
        <f t="shared" si="31"/>
        <v>1.0221598211844867</v>
      </c>
      <c r="BC51" s="16">
        <f t="shared" si="15"/>
        <v>2010.6137935622355</v>
      </c>
      <c r="BD51" s="16">
        <f t="shared" si="16"/>
        <v>2228.2497217288533</v>
      </c>
      <c r="BE51" s="69">
        <f t="shared" si="17"/>
        <v>0.9908455066121139</v>
      </c>
      <c r="BF51" s="69">
        <f t="shared" si="18"/>
        <v>1.0048929925718648</v>
      </c>
      <c r="BG51" s="15">
        <f t="shared" ref="BG51:BG82" si="39">AVERAGE(BE$50:BE$82)</f>
        <v>0.99143366183962389</v>
      </c>
      <c r="BH51" s="15">
        <f t="shared" ref="BH51:BH82" si="40">AVERAGE(BF$50:BF$82)</f>
        <v>1.0051135874987021</v>
      </c>
      <c r="BI51" s="16">
        <f t="shared" si="4"/>
        <v>2027.9862092149501</v>
      </c>
      <c r="BJ51" s="16">
        <f t="shared" si="4"/>
        <v>2216.9133413806635</v>
      </c>
      <c r="BK51" s="4">
        <f t="shared" si="29"/>
        <v>2027.9862092149501</v>
      </c>
      <c r="BL51" s="4">
        <f t="shared" si="28"/>
        <v>2216.9133413806635</v>
      </c>
      <c r="BM51" s="3">
        <v>0</v>
      </c>
      <c r="BN51" s="69">
        <f>0.99085*(1+($BM51*((BE$66-BE$51)/15)))</f>
        <v>0.99085000000000001</v>
      </c>
      <c r="BO51" s="69">
        <f>1.00489*(1+($BM51*((BF$66-BF$51)/15)))</f>
        <v>1.0048900000000001</v>
      </c>
      <c r="BP51" s="80">
        <f t="shared" si="24"/>
        <v>2029.1807978626789</v>
      </c>
      <c r="BQ51" s="80">
        <f t="shared" si="25"/>
        <v>2217.4066034380412</v>
      </c>
      <c r="BR51" s="7"/>
    </row>
    <row r="52" spans="2:70" x14ac:dyDescent="0.2">
      <c r="B52" s="1">
        <v>45</v>
      </c>
      <c r="C52" t="s">
        <v>67</v>
      </c>
      <c r="D52" s="66" t="s">
        <v>167</v>
      </c>
      <c r="E52">
        <v>29</v>
      </c>
      <c r="F52">
        <v>5</v>
      </c>
      <c r="G52">
        <v>18</v>
      </c>
      <c r="H52">
        <v>0</v>
      </c>
      <c r="I52">
        <v>4</v>
      </c>
      <c r="J52">
        <v>32.4</v>
      </c>
      <c r="K52">
        <v>196193</v>
      </c>
      <c r="L52">
        <v>12</v>
      </c>
      <c r="M52">
        <v>2104.3200000000002</v>
      </c>
      <c r="N52">
        <v>1</v>
      </c>
      <c r="O52">
        <v>50</v>
      </c>
      <c r="P52">
        <v>4.3</v>
      </c>
      <c r="Q52">
        <v>0</v>
      </c>
      <c r="R52">
        <v>2029.19</v>
      </c>
      <c r="S52">
        <v>0</v>
      </c>
      <c r="T52">
        <v>2217.4</v>
      </c>
      <c r="U52">
        <v>171</v>
      </c>
      <c r="V52">
        <v>2344.3000000000002</v>
      </c>
      <c r="W52">
        <v>1.4300000000000001E-4</v>
      </c>
      <c r="X52">
        <v>1</v>
      </c>
      <c r="Y52" t="s">
        <v>72</v>
      </c>
      <c r="Z52">
        <v>-1</v>
      </c>
      <c r="AA52"/>
      <c r="AB52">
        <v>18.8599</v>
      </c>
      <c r="AC52"/>
      <c r="AD52">
        <v>0</v>
      </c>
      <c r="AE52">
        <v>0</v>
      </c>
      <c r="AF52" t="s">
        <v>96</v>
      </c>
      <c r="AG52" s="65">
        <v>0.61458333333333337</v>
      </c>
      <c r="AH52" t="s">
        <v>117</v>
      </c>
      <c r="AI52" s="7">
        <f t="shared" si="6"/>
        <v>2018</v>
      </c>
      <c r="AJ52" s="7">
        <f t="shared" si="7"/>
        <v>14</v>
      </c>
      <c r="AK52" s="7">
        <f t="shared" si="8"/>
        <v>8</v>
      </c>
      <c r="AL52" s="21">
        <f t="shared" si="9"/>
        <v>32.4</v>
      </c>
      <c r="AM52" s="21">
        <v>25</v>
      </c>
      <c r="AN52" s="20">
        <v>18.86</v>
      </c>
      <c r="AO52" s="21">
        <v>100</v>
      </c>
      <c r="AP52" s="21">
        <v>97.256</v>
      </c>
      <c r="AQ52" s="27">
        <v>0.1</v>
      </c>
      <c r="AR52" s="27">
        <v>0.1023</v>
      </c>
      <c r="AS52" s="13">
        <v>50</v>
      </c>
      <c r="AT52" s="13">
        <f t="shared" si="1"/>
        <v>0</v>
      </c>
      <c r="AU52" s="13">
        <f t="shared" si="2"/>
        <v>0</v>
      </c>
      <c r="AV52" s="13">
        <f t="shared" si="10"/>
        <v>0</v>
      </c>
      <c r="AW52" s="13">
        <f t="shared" si="11"/>
        <v>1</v>
      </c>
      <c r="AX52" s="7">
        <v>1</v>
      </c>
      <c r="AY52" s="7">
        <v>1</v>
      </c>
      <c r="AZ52" s="25">
        <f t="shared" si="12"/>
        <v>43504.614583333336</v>
      </c>
      <c r="BA52" s="15">
        <f t="shared" si="30"/>
        <v>1.0213792717198078</v>
      </c>
      <c r="BB52" s="15">
        <f t="shared" si="31"/>
        <v>1.0213792717198078</v>
      </c>
      <c r="BC52" s="16">
        <f t="shared" si="15"/>
        <v>2104.6349101661008</v>
      </c>
      <c r="BD52" s="16">
        <f t="shared" si="16"/>
        <v>2356.2488205187087</v>
      </c>
      <c r="BE52" s="14" t="str">
        <f t="shared" si="17"/>
        <v>#N/A</v>
      </c>
      <c r="BF52" s="14" t="str">
        <f t="shared" si="18"/>
        <v>#N/A</v>
      </c>
      <c r="BG52" s="15">
        <f t="shared" si="39"/>
        <v>0.99143366183962389</v>
      </c>
      <c r="BH52" s="15">
        <f t="shared" si="40"/>
        <v>1.0051135874987021</v>
      </c>
      <c r="BI52" s="16">
        <f t="shared" si="4"/>
        <v>2122.8197015833725</v>
      </c>
      <c r="BJ52" s="16">
        <f t="shared" si="4"/>
        <v>2344.261235570802</v>
      </c>
      <c r="BK52" s="4" t="str">
        <f t="shared" si="29"/>
        <v/>
      </c>
      <c r="BL52" s="4" t="str">
        <f t="shared" si="28"/>
        <v/>
      </c>
      <c r="BM52" s="3">
        <v>1</v>
      </c>
      <c r="BN52" s="69">
        <f t="shared" ref="BN52:BN66" si="41">0.99085*(1+($BM52*((BE$66-BE$51)/15)))</f>
        <v>0.99089515182902466</v>
      </c>
      <c r="BO52" s="69">
        <f t="shared" ref="BO52:BO66" si="42">1.00489*(1+($BM52*((BF$66-BF$51)/15)))</f>
        <v>1.0049118637010879</v>
      </c>
      <c r="BP52" s="74">
        <f t="shared" si="24"/>
        <v>2123.9733651752167</v>
      </c>
      <c r="BQ52" s="74">
        <f t="shared" si="25"/>
        <v>2344.7318174159573</v>
      </c>
    </row>
    <row r="53" spans="2:70" x14ac:dyDescent="0.2">
      <c r="B53" s="1">
        <v>46</v>
      </c>
      <c r="C53" t="s">
        <v>67</v>
      </c>
      <c r="D53" t="s">
        <v>121</v>
      </c>
      <c r="E53">
        <v>11</v>
      </c>
      <c r="F53">
        <v>6</v>
      </c>
      <c r="G53">
        <v>18</v>
      </c>
      <c r="H53">
        <v>0</v>
      </c>
      <c r="I53">
        <v>4</v>
      </c>
      <c r="J53">
        <v>31.9</v>
      </c>
      <c r="K53">
        <v>198209</v>
      </c>
      <c r="L53">
        <v>12</v>
      </c>
      <c r="M53">
        <v>2126.8000000000002</v>
      </c>
      <c r="N53">
        <v>1</v>
      </c>
      <c r="O53">
        <v>50</v>
      </c>
      <c r="P53">
        <v>4.8</v>
      </c>
      <c r="Q53">
        <v>0</v>
      </c>
      <c r="R53">
        <v>2029.19</v>
      </c>
      <c r="S53">
        <v>0</v>
      </c>
      <c r="T53">
        <v>2217.4</v>
      </c>
      <c r="U53">
        <v>171</v>
      </c>
      <c r="V53">
        <v>2433.62</v>
      </c>
      <c r="W53">
        <v>1.5300000000000001E-4</v>
      </c>
      <c r="X53">
        <v>1</v>
      </c>
      <c r="Y53" t="s">
        <v>72</v>
      </c>
      <c r="Z53">
        <v>-1</v>
      </c>
      <c r="AA53"/>
      <c r="AB53">
        <v>18.8599</v>
      </c>
      <c r="AC53"/>
      <c r="AD53">
        <v>0</v>
      </c>
      <c r="AE53">
        <v>0</v>
      </c>
      <c r="AF53" t="s">
        <v>96</v>
      </c>
      <c r="AG53" s="65">
        <v>0.62569444444444444</v>
      </c>
      <c r="AH53" t="s">
        <v>117</v>
      </c>
      <c r="AI53" s="7">
        <f t="shared" si="6"/>
        <v>2018</v>
      </c>
      <c r="AJ53" s="7">
        <f t="shared" si="7"/>
        <v>14</v>
      </c>
      <c r="AK53" s="7">
        <f t="shared" si="8"/>
        <v>8</v>
      </c>
      <c r="AL53" s="21">
        <f t="shared" si="9"/>
        <v>31.9</v>
      </c>
      <c r="AM53" s="21">
        <v>25</v>
      </c>
      <c r="AN53" s="20">
        <v>18.86</v>
      </c>
      <c r="AO53" s="21">
        <v>100</v>
      </c>
      <c r="AP53" s="21">
        <v>97.256</v>
      </c>
      <c r="AQ53" s="27">
        <v>0.1</v>
      </c>
      <c r="AR53" s="27">
        <v>0.1023</v>
      </c>
      <c r="AS53" s="13">
        <v>50</v>
      </c>
      <c r="AT53" s="13">
        <f t="shared" si="1"/>
        <v>0</v>
      </c>
      <c r="AU53" s="13">
        <f t="shared" si="2"/>
        <v>0</v>
      </c>
      <c r="AV53" s="13">
        <f t="shared" si="10"/>
        <v>0</v>
      </c>
      <c r="AW53" s="13">
        <f t="shared" si="11"/>
        <v>1</v>
      </c>
      <c r="AX53" s="7">
        <v>1</v>
      </c>
      <c r="AY53" s="7">
        <v>1</v>
      </c>
      <c r="AZ53" s="25">
        <f t="shared" si="12"/>
        <v>43504.625694444447</v>
      </c>
      <c r="BA53" s="15">
        <f t="shared" si="30"/>
        <v>1.0210019888215556</v>
      </c>
      <c r="BB53" s="15">
        <f t="shared" si="31"/>
        <v>1.0210019888215556</v>
      </c>
      <c r="BC53" s="16">
        <f t="shared" si="15"/>
        <v>2127.1133543802603</v>
      </c>
      <c r="BD53" s="16">
        <f t="shared" si="16"/>
        <v>2446.0240816408905</v>
      </c>
      <c r="BE53" s="14" t="str">
        <f t="shared" si="17"/>
        <v>#N/A</v>
      </c>
      <c r="BF53" s="14" t="str">
        <f t="shared" si="18"/>
        <v>#N/A</v>
      </c>
      <c r="BG53" s="15">
        <f t="shared" si="39"/>
        <v>0.99143366183962389</v>
      </c>
      <c r="BH53" s="15">
        <f t="shared" si="40"/>
        <v>1.0051135874987021</v>
      </c>
      <c r="BI53" s="16">
        <f t="shared" si="4"/>
        <v>2145.4923675209507</v>
      </c>
      <c r="BJ53" s="16">
        <f t="shared" si="4"/>
        <v>2433.5797586101671</v>
      </c>
      <c r="BK53" s="4" t="str">
        <f t="shared" si="29"/>
        <v/>
      </c>
      <c r="BL53" s="4" t="str">
        <f t="shared" si="28"/>
        <v/>
      </c>
      <c r="BM53" s="3">
        <v>2</v>
      </c>
      <c r="BN53" s="69">
        <f t="shared" si="41"/>
        <v>0.9909403036580493</v>
      </c>
      <c r="BO53" s="69">
        <f t="shared" si="42"/>
        <v>1.0049337274021759</v>
      </c>
      <c r="BP53" s="74">
        <f t="shared" si="24"/>
        <v>2146.5605410618946</v>
      </c>
      <c r="BQ53" s="74">
        <f t="shared" si="25"/>
        <v>2434.0153135909113</v>
      </c>
    </row>
    <row r="54" spans="2:70" x14ac:dyDescent="0.2">
      <c r="B54" s="1">
        <v>47</v>
      </c>
      <c r="C54" t="s">
        <v>67</v>
      </c>
      <c r="D54" t="s">
        <v>122</v>
      </c>
      <c r="E54">
        <v>11</v>
      </c>
      <c r="F54">
        <v>6</v>
      </c>
      <c r="G54">
        <v>18</v>
      </c>
      <c r="H54">
        <v>0</v>
      </c>
      <c r="I54">
        <v>4</v>
      </c>
      <c r="J54">
        <v>32.4</v>
      </c>
      <c r="K54">
        <v>203220</v>
      </c>
      <c r="L54">
        <v>12</v>
      </c>
      <c r="M54">
        <v>2179.92</v>
      </c>
      <c r="N54">
        <v>1</v>
      </c>
      <c r="O54">
        <v>50</v>
      </c>
      <c r="P54">
        <v>5.3</v>
      </c>
      <c r="Q54">
        <v>0</v>
      </c>
      <c r="R54">
        <v>2029.19</v>
      </c>
      <c r="S54">
        <v>0</v>
      </c>
      <c r="T54">
        <v>2217.4</v>
      </c>
      <c r="U54">
        <v>171</v>
      </c>
      <c r="V54">
        <v>2432.66</v>
      </c>
      <c r="W54">
        <v>1.7899999999999999E-4</v>
      </c>
      <c r="X54">
        <v>1</v>
      </c>
      <c r="Y54" t="s">
        <v>72</v>
      </c>
      <c r="Z54">
        <v>-1</v>
      </c>
      <c r="AA54"/>
      <c r="AB54">
        <v>18.8599</v>
      </c>
      <c r="AC54"/>
      <c r="AD54">
        <v>0</v>
      </c>
      <c r="AE54">
        <v>0</v>
      </c>
      <c r="AF54" t="s">
        <v>96</v>
      </c>
      <c r="AG54" s="65">
        <v>0.64236111111111105</v>
      </c>
      <c r="AH54" t="s">
        <v>117</v>
      </c>
      <c r="AI54" s="7">
        <f t="shared" si="6"/>
        <v>2018</v>
      </c>
      <c r="AJ54" s="7">
        <f t="shared" si="7"/>
        <v>14</v>
      </c>
      <c r="AK54" s="7">
        <f t="shared" si="8"/>
        <v>8</v>
      </c>
      <c r="AL54" s="21">
        <f t="shared" si="9"/>
        <v>32.4</v>
      </c>
      <c r="AM54" s="21">
        <v>25</v>
      </c>
      <c r="AN54" s="20">
        <v>18.86</v>
      </c>
      <c r="AO54" s="21">
        <v>100</v>
      </c>
      <c r="AP54" s="21">
        <v>97.256</v>
      </c>
      <c r="AQ54" s="27">
        <v>0.1</v>
      </c>
      <c r="AR54" s="27">
        <v>0.1023</v>
      </c>
      <c r="AS54" s="13">
        <v>50</v>
      </c>
      <c r="AT54" s="13">
        <f t="shared" si="1"/>
        <v>0</v>
      </c>
      <c r="AU54" s="13">
        <f t="shared" si="2"/>
        <v>0</v>
      </c>
      <c r="AV54" s="13">
        <f t="shared" si="10"/>
        <v>0</v>
      </c>
      <c r="AW54" s="13">
        <f t="shared" si="11"/>
        <v>1</v>
      </c>
      <c r="AX54" s="7">
        <v>1</v>
      </c>
      <c r="AY54" s="7">
        <v>1</v>
      </c>
      <c r="AZ54" s="25">
        <f t="shared" si="12"/>
        <v>43504.642361111109</v>
      </c>
      <c r="BA54" s="15">
        <f t="shared" si="30"/>
        <v>1.0213792717198078</v>
      </c>
      <c r="BB54" s="15">
        <f t="shared" si="31"/>
        <v>1.0213792717198078</v>
      </c>
      <c r="BC54" s="16">
        <f t="shared" si="15"/>
        <v>2180.24737847395</v>
      </c>
      <c r="BD54" s="16">
        <f t="shared" si="16"/>
        <v>2445.0591885522508</v>
      </c>
      <c r="BE54" s="14" t="str">
        <f t="shared" si="17"/>
        <v>#N/A</v>
      </c>
      <c r="BF54" s="14" t="str">
        <f t="shared" si="18"/>
        <v>#N/A</v>
      </c>
      <c r="BG54" s="15">
        <f t="shared" si="39"/>
        <v>0.99143366183962389</v>
      </c>
      <c r="BH54" s="15">
        <f t="shared" si="40"/>
        <v>1.0051135874987021</v>
      </c>
      <c r="BI54" s="16">
        <f t="shared" si="4"/>
        <v>2199.0854884112568</v>
      </c>
      <c r="BJ54" s="16">
        <f t="shared" si="4"/>
        <v>2432.6197744843521</v>
      </c>
      <c r="BK54" s="4" t="str">
        <f t="shared" si="29"/>
        <v/>
      </c>
      <c r="BL54" s="4" t="str">
        <f t="shared" si="28"/>
        <v/>
      </c>
      <c r="BM54" s="3">
        <v>3</v>
      </c>
      <c r="BN54" s="69">
        <f t="shared" si="41"/>
        <v>0.99098545548707395</v>
      </c>
      <c r="BO54" s="69">
        <f t="shared" si="42"/>
        <v>1.0049555911032637</v>
      </c>
      <c r="BP54" s="74">
        <f t="shared" si="24"/>
        <v>2200.0800984534612</v>
      </c>
      <c r="BQ54" s="74">
        <f t="shared" si="25"/>
        <v>2433.0022243749177</v>
      </c>
    </row>
    <row r="55" spans="2:70" x14ac:dyDescent="0.2">
      <c r="B55" s="1">
        <v>48</v>
      </c>
      <c r="C55" t="s">
        <v>67</v>
      </c>
      <c r="D55" t="s">
        <v>123</v>
      </c>
      <c r="E55">
        <v>11</v>
      </c>
      <c r="F55">
        <v>6</v>
      </c>
      <c r="G55">
        <v>18</v>
      </c>
      <c r="H55">
        <v>0</v>
      </c>
      <c r="I55">
        <v>4</v>
      </c>
      <c r="J55">
        <v>34.200000000000003</v>
      </c>
      <c r="K55">
        <v>192900</v>
      </c>
      <c r="L55">
        <v>12</v>
      </c>
      <c r="M55">
        <v>2066.14</v>
      </c>
      <c r="N55">
        <v>1</v>
      </c>
      <c r="O55">
        <v>50</v>
      </c>
      <c r="P55">
        <v>5.8</v>
      </c>
      <c r="Q55">
        <v>0</v>
      </c>
      <c r="R55">
        <v>2029.19</v>
      </c>
      <c r="S55">
        <v>0</v>
      </c>
      <c r="T55">
        <v>2217.4</v>
      </c>
      <c r="U55">
        <v>171</v>
      </c>
      <c r="V55">
        <v>2330.33</v>
      </c>
      <c r="W55">
        <v>1.7000000000000001E-4</v>
      </c>
      <c r="X55">
        <v>1</v>
      </c>
      <c r="Y55" t="s">
        <v>72</v>
      </c>
      <c r="Z55">
        <v>-1</v>
      </c>
      <c r="AA55"/>
      <c r="AB55">
        <v>18.8599</v>
      </c>
      <c r="AC55"/>
      <c r="AD55">
        <v>0</v>
      </c>
      <c r="AE55">
        <v>0</v>
      </c>
      <c r="AF55" t="s">
        <v>96</v>
      </c>
      <c r="AG55" s="65">
        <v>0.65347222222222223</v>
      </c>
      <c r="AH55" t="s">
        <v>117</v>
      </c>
      <c r="AI55" s="7">
        <f t="shared" si="6"/>
        <v>2018</v>
      </c>
      <c r="AJ55" s="7">
        <f t="shared" si="7"/>
        <v>14</v>
      </c>
      <c r="AK55" s="7">
        <f t="shared" si="8"/>
        <v>8</v>
      </c>
      <c r="AL55" s="21">
        <f t="shared" si="9"/>
        <v>34.200000000000003</v>
      </c>
      <c r="AM55" s="21">
        <v>25</v>
      </c>
      <c r="AN55" s="20">
        <v>18.86</v>
      </c>
      <c r="AO55" s="21">
        <v>100</v>
      </c>
      <c r="AP55" s="21">
        <v>97.256</v>
      </c>
      <c r="AQ55" s="27">
        <v>0.1</v>
      </c>
      <c r="AR55" s="27">
        <v>0.1023</v>
      </c>
      <c r="AS55" s="13">
        <v>50</v>
      </c>
      <c r="AT55" s="13">
        <f t="shared" si="1"/>
        <v>0</v>
      </c>
      <c r="AU55" s="13">
        <f t="shared" si="2"/>
        <v>0</v>
      </c>
      <c r="AV55" s="13">
        <f t="shared" si="10"/>
        <v>0</v>
      </c>
      <c r="AW55" s="13">
        <f t="shared" si="11"/>
        <v>1</v>
      </c>
      <c r="AX55" s="7">
        <v>1</v>
      </c>
      <c r="AY55" s="7">
        <v>1</v>
      </c>
      <c r="AZ55" s="25">
        <f t="shared" si="12"/>
        <v>43504.65347222222</v>
      </c>
      <c r="BA55" s="15">
        <f t="shared" si="30"/>
        <v>1.022738351784054</v>
      </c>
      <c r="BB55" s="15">
        <f t="shared" si="31"/>
        <v>1.022738351784054</v>
      </c>
      <c r="BC55" s="16">
        <f t="shared" si="15"/>
        <v>2066.4516302372886</v>
      </c>
      <c r="BD55" s="16">
        <f t="shared" si="16"/>
        <v>2342.2076158850668</v>
      </c>
      <c r="BE55" s="14" t="str">
        <f t="shared" si="17"/>
        <v>#N/A</v>
      </c>
      <c r="BF55" s="14" t="str">
        <f t="shared" si="18"/>
        <v>#N/A</v>
      </c>
      <c r="BG55" s="15">
        <f t="shared" si="39"/>
        <v>0.99143366183962389</v>
      </c>
      <c r="BH55" s="15">
        <f t="shared" si="40"/>
        <v>1.0051135874987021</v>
      </c>
      <c r="BI55" s="16">
        <f t="shared" si="4"/>
        <v>2084.3065045854391</v>
      </c>
      <c r="BJ55" s="16">
        <f t="shared" si="4"/>
        <v>2330.2914665732656</v>
      </c>
      <c r="BK55" s="4" t="str">
        <f t="shared" si="29"/>
        <v/>
      </c>
      <c r="BL55" s="4" t="str">
        <f t="shared" si="28"/>
        <v/>
      </c>
      <c r="BM55" s="3">
        <v>4</v>
      </c>
      <c r="BN55" s="69">
        <f t="shared" si="41"/>
        <v>0.9910306073160986</v>
      </c>
      <c r="BO55" s="69">
        <f t="shared" si="42"/>
        <v>1.0049774548043513</v>
      </c>
      <c r="BP55" s="74">
        <f t="shared" si="24"/>
        <v>2085.1541970369985</v>
      </c>
      <c r="BQ55" s="74">
        <f t="shared" si="25"/>
        <v>2330.6071242573767</v>
      </c>
    </row>
    <row r="56" spans="2:70" x14ac:dyDescent="0.2">
      <c r="B56" s="1">
        <v>49</v>
      </c>
      <c r="C56" t="s">
        <v>67</v>
      </c>
      <c r="D56" t="s">
        <v>124</v>
      </c>
      <c r="E56">
        <v>11</v>
      </c>
      <c r="F56">
        <v>6</v>
      </c>
      <c r="G56">
        <v>18</v>
      </c>
      <c r="H56">
        <v>0</v>
      </c>
      <c r="I56">
        <v>4</v>
      </c>
      <c r="J56">
        <v>32</v>
      </c>
      <c r="K56">
        <v>196922</v>
      </c>
      <c r="L56">
        <v>12</v>
      </c>
      <c r="M56">
        <v>2112.79</v>
      </c>
      <c r="N56">
        <v>1</v>
      </c>
      <c r="O56">
        <v>50</v>
      </c>
      <c r="P56">
        <v>6.3</v>
      </c>
      <c r="Q56">
        <v>0</v>
      </c>
      <c r="R56">
        <v>2029.19</v>
      </c>
      <c r="S56">
        <v>0</v>
      </c>
      <c r="T56">
        <v>2217.4</v>
      </c>
      <c r="U56">
        <v>171</v>
      </c>
      <c r="V56">
        <v>2424.5500000000002</v>
      </c>
      <c r="W56">
        <v>1.56E-4</v>
      </c>
      <c r="X56">
        <v>1</v>
      </c>
      <c r="Y56" t="s">
        <v>72</v>
      </c>
      <c r="Z56">
        <v>-1</v>
      </c>
      <c r="AA56"/>
      <c r="AB56">
        <v>18.8599</v>
      </c>
      <c r="AC56"/>
      <c r="AD56">
        <v>0</v>
      </c>
      <c r="AE56">
        <v>0</v>
      </c>
      <c r="AF56" t="s">
        <v>96</v>
      </c>
      <c r="AG56" s="65">
        <v>0.6645833333333333</v>
      </c>
      <c r="AH56" t="s">
        <v>117</v>
      </c>
      <c r="AI56" s="7">
        <f t="shared" si="6"/>
        <v>2018</v>
      </c>
      <c r="AJ56" s="7">
        <f t="shared" si="7"/>
        <v>14</v>
      </c>
      <c r="AK56" s="7">
        <f t="shared" si="8"/>
        <v>8</v>
      </c>
      <c r="AL56" s="21">
        <f t="shared" si="9"/>
        <v>32</v>
      </c>
      <c r="AM56" s="21">
        <v>25</v>
      </c>
      <c r="AN56" s="20">
        <v>18.86</v>
      </c>
      <c r="AO56" s="21">
        <v>100</v>
      </c>
      <c r="AP56" s="21">
        <v>97.256</v>
      </c>
      <c r="AQ56" s="27">
        <v>0.1</v>
      </c>
      <c r="AR56" s="27">
        <v>0.1023</v>
      </c>
      <c r="AS56" s="13">
        <v>50</v>
      </c>
      <c r="AT56" s="13">
        <f t="shared" si="1"/>
        <v>0</v>
      </c>
      <c r="AU56" s="13">
        <f t="shared" si="2"/>
        <v>0</v>
      </c>
      <c r="AV56" s="13">
        <f t="shared" si="10"/>
        <v>0</v>
      </c>
      <c r="AW56" s="13">
        <f t="shared" si="11"/>
        <v>1</v>
      </c>
      <c r="AX56" s="7">
        <v>1</v>
      </c>
      <c r="AY56" s="7">
        <v>1</v>
      </c>
      <c r="AZ56" s="25">
        <f t="shared" si="12"/>
        <v>43504.664583333331</v>
      </c>
      <c r="BA56" s="15">
        <f t="shared" si="30"/>
        <v>1.0210774372003319</v>
      </c>
      <c r="BB56" s="15">
        <f t="shared" si="31"/>
        <v>1.0210774372003319</v>
      </c>
      <c r="BC56" s="16">
        <f t="shared" si="15"/>
        <v>2113.1036094618162</v>
      </c>
      <c r="BD56" s="16">
        <f t="shared" si="16"/>
        <v>2436.9078521471806</v>
      </c>
      <c r="BE56" s="14" t="str">
        <f t="shared" si="17"/>
        <v>#N/A</v>
      </c>
      <c r="BF56" s="14" t="str">
        <f t="shared" si="18"/>
        <v>#N/A</v>
      </c>
      <c r="BG56" s="15">
        <f t="shared" si="39"/>
        <v>0.99143366183962389</v>
      </c>
      <c r="BH56" s="15">
        <f t="shared" si="40"/>
        <v>1.0051135874987021</v>
      </c>
      <c r="BI56" s="16">
        <f t="shared" si="4"/>
        <v>2131.3615734419514</v>
      </c>
      <c r="BJ56" s="16">
        <f t="shared" si="4"/>
        <v>2424.5099085881452</v>
      </c>
      <c r="BK56" s="4" t="str">
        <f t="shared" si="29"/>
        <v/>
      </c>
      <c r="BL56" s="4" t="str">
        <f t="shared" si="28"/>
        <v/>
      </c>
      <c r="BM56" s="3">
        <v>5</v>
      </c>
      <c r="BN56" s="69">
        <f t="shared" si="41"/>
        <v>0.99107575914512325</v>
      </c>
      <c r="BO56" s="69">
        <f t="shared" si="42"/>
        <v>1.0049993185054391</v>
      </c>
      <c r="BP56" s="74">
        <f t="shared" si="24"/>
        <v>2132.1312623815211</v>
      </c>
      <c r="BQ56" s="74">
        <f t="shared" si="25"/>
        <v>2424.785576741654</v>
      </c>
    </row>
    <row r="57" spans="2:70" x14ac:dyDescent="0.2">
      <c r="B57" s="1">
        <v>50</v>
      </c>
      <c r="C57" t="s">
        <v>67</v>
      </c>
      <c r="D57" t="s">
        <v>125</v>
      </c>
      <c r="E57">
        <v>11</v>
      </c>
      <c r="F57">
        <v>6</v>
      </c>
      <c r="G57">
        <v>18</v>
      </c>
      <c r="H57">
        <v>0</v>
      </c>
      <c r="I57">
        <v>4</v>
      </c>
      <c r="J57">
        <v>30</v>
      </c>
      <c r="K57">
        <v>202856</v>
      </c>
      <c r="L57">
        <v>12</v>
      </c>
      <c r="M57">
        <v>2179.87</v>
      </c>
      <c r="N57">
        <v>1</v>
      </c>
      <c r="O57">
        <v>50</v>
      </c>
      <c r="P57">
        <v>6.8</v>
      </c>
      <c r="Q57">
        <v>0</v>
      </c>
      <c r="R57">
        <v>2029.19</v>
      </c>
      <c r="S57">
        <v>0</v>
      </c>
      <c r="T57">
        <v>2217.4</v>
      </c>
      <c r="U57">
        <v>171</v>
      </c>
      <c r="V57">
        <v>2460.71</v>
      </c>
      <c r="W57">
        <v>8.8999999999999995E-5</v>
      </c>
      <c r="X57">
        <v>1</v>
      </c>
      <c r="Y57" t="s">
        <v>72</v>
      </c>
      <c r="Z57">
        <v>-1</v>
      </c>
      <c r="AA57"/>
      <c r="AB57">
        <v>18.8599</v>
      </c>
      <c r="AC57"/>
      <c r="AD57">
        <v>0</v>
      </c>
      <c r="AE57">
        <v>0</v>
      </c>
      <c r="AF57" t="s">
        <v>96</v>
      </c>
      <c r="AG57" s="65">
        <v>0.67569444444444438</v>
      </c>
      <c r="AH57" t="s">
        <v>117</v>
      </c>
      <c r="AI57" s="7">
        <f t="shared" si="6"/>
        <v>2018</v>
      </c>
      <c r="AJ57" s="7">
        <f t="shared" si="7"/>
        <v>14</v>
      </c>
      <c r="AK57" s="7">
        <f t="shared" si="8"/>
        <v>8</v>
      </c>
      <c r="AL57" s="21">
        <f t="shared" si="9"/>
        <v>30</v>
      </c>
      <c r="AM57" s="21">
        <v>25</v>
      </c>
      <c r="AN57" s="20">
        <v>18.86</v>
      </c>
      <c r="AO57" s="21">
        <v>100</v>
      </c>
      <c r="AP57" s="21">
        <v>97.256</v>
      </c>
      <c r="AQ57" s="27">
        <v>0.1</v>
      </c>
      <c r="AR57" s="27">
        <v>0.1023</v>
      </c>
      <c r="AS57" s="13">
        <v>50</v>
      </c>
      <c r="AT57" s="13">
        <f t="shared" si="1"/>
        <v>0</v>
      </c>
      <c r="AU57" s="13">
        <f t="shared" si="2"/>
        <v>0</v>
      </c>
      <c r="AV57" s="13">
        <f t="shared" si="10"/>
        <v>0</v>
      </c>
      <c r="AW57" s="13">
        <f t="shared" si="11"/>
        <v>1</v>
      </c>
      <c r="AX57" s="7">
        <v>1</v>
      </c>
      <c r="AY57" s="7">
        <v>1</v>
      </c>
      <c r="AZ57" s="25">
        <f t="shared" si="12"/>
        <v>43504.675694444442</v>
      </c>
      <c r="BA57" s="15">
        <f t="shared" si="30"/>
        <v>1.0195692352038597</v>
      </c>
      <c r="BB57" s="15">
        <f t="shared" si="31"/>
        <v>1.0195692352038597</v>
      </c>
      <c r="BC57" s="16">
        <f t="shared" si="15"/>
        <v>2180.194267198649</v>
      </c>
      <c r="BD57" s="16">
        <f t="shared" si="16"/>
        <v>2473.2521584859414</v>
      </c>
      <c r="BE57" s="14" t="str">
        <f t="shared" si="17"/>
        <v>#N/A</v>
      </c>
      <c r="BF57" s="14" t="str">
        <f t="shared" si="18"/>
        <v>#N/A</v>
      </c>
      <c r="BG57" s="15">
        <f t="shared" si="39"/>
        <v>0.99143366183962389</v>
      </c>
      <c r="BH57" s="15">
        <f t="shared" si="40"/>
        <v>1.0051135874987021</v>
      </c>
      <c r="BI57" s="16">
        <f t="shared" si="4"/>
        <v>2199.0319182357166</v>
      </c>
      <c r="BJ57" s="16">
        <f t="shared" si="4"/>
        <v>2460.669310660508</v>
      </c>
      <c r="BK57" s="4" t="str">
        <f t="shared" si="29"/>
        <v/>
      </c>
      <c r="BL57" s="4" t="str">
        <f t="shared" si="28"/>
        <v/>
      </c>
      <c r="BM57" s="3">
        <v>6</v>
      </c>
      <c r="BN57" s="69">
        <f t="shared" si="41"/>
        <v>0.99112091097414778</v>
      </c>
      <c r="BO57" s="69">
        <f t="shared" si="42"/>
        <v>1.0050211822065271</v>
      </c>
      <c r="BP57" s="74">
        <f t="shared" si="24"/>
        <v>2199.7258286638216</v>
      </c>
      <c r="BQ57" s="74">
        <f t="shared" si="25"/>
        <v>2460.8955535204827</v>
      </c>
    </row>
    <row r="58" spans="2:70" x14ac:dyDescent="0.2">
      <c r="B58" s="1">
        <v>51</v>
      </c>
      <c r="C58" t="s">
        <v>67</v>
      </c>
      <c r="D58" t="s">
        <v>126</v>
      </c>
      <c r="E58">
        <v>11</v>
      </c>
      <c r="F58">
        <v>6</v>
      </c>
      <c r="G58">
        <v>18</v>
      </c>
      <c r="H58">
        <v>0</v>
      </c>
      <c r="I58">
        <v>4</v>
      </c>
      <c r="J58">
        <v>30.2</v>
      </c>
      <c r="K58">
        <v>202143</v>
      </c>
      <c r="L58">
        <v>12</v>
      </c>
      <c r="M58">
        <v>2171.87</v>
      </c>
      <c r="N58">
        <v>1</v>
      </c>
      <c r="O58">
        <v>50</v>
      </c>
      <c r="P58">
        <v>7.3</v>
      </c>
      <c r="Q58">
        <v>0</v>
      </c>
      <c r="R58">
        <v>2029.19</v>
      </c>
      <c r="S58">
        <v>0</v>
      </c>
      <c r="T58">
        <v>2217.4</v>
      </c>
      <c r="U58">
        <v>171</v>
      </c>
      <c r="V58">
        <v>2439.4299999999998</v>
      </c>
      <c r="W58">
        <v>9.0000000000000006E-5</v>
      </c>
      <c r="X58">
        <v>1</v>
      </c>
      <c r="Y58" t="s">
        <v>72</v>
      </c>
      <c r="Z58">
        <v>-1</v>
      </c>
      <c r="AA58"/>
      <c r="AB58">
        <v>18.8599</v>
      </c>
      <c r="AC58"/>
      <c r="AD58">
        <v>0</v>
      </c>
      <c r="AE58">
        <v>0</v>
      </c>
      <c r="AF58" t="s">
        <v>96</v>
      </c>
      <c r="AG58" s="65">
        <v>0.68680555555555556</v>
      </c>
      <c r="AH58" t="s">
        <v>117</v>
      </c>
      <c r="AI58" s="7">
        <f t="shared" si="6"/>
        <v>2018</v>
      </c>
      <c r="AJ58" s="7">
        <f t="shared" si="7"/>
        <v>14</v>
      </c>
      <c r="AK58" s="7">
        <f t="shared" si="8"/>
        <v>8</v>
      </c>
      <c r="AL58" s="21">
        <f t="shared" si="9"/>
        <v>30.2</v>
      </c>
      <c r="AM58" s="21">
        <v>25</v>
      </c>
      <c r="AN58" s="20">
        <v>18.86</v>
      </c>
      <c r="AO58" s="21">
        <v>100</v>
      </c>
      <c r="AP58" s="21">
        <v>97.256</v>
      </c>
      <c r="AQ58" s="27">
        <v>0.1</v>
      </c>
      <c r="AR58" s="27">
        <v>0.1023</v>
      </c>
      <c r="AS58" s="13">
        <v>50</v>
      </c>
      <c r="AT58" s="13">
        <f t="shared" si="1"/>
        <v>0</v>
      </c>
      <c r="AU58" s="13">
        <f t="shared" si="2"/>
        <v>0</v>
      </c>
      <c r="AV58" s="13">
        <f t="shared" si="10"/>
        <v>0</v>
      </c>
      <c r="AW58" s="13">
        <f t="shared" si="11"/>
        <v>1</v>
      </c>
      <c r="AX58" s="7">
        <v>1</v>
      </c>
      <c r="AY58" s="7">
        <v>1</v>
      </c>
      <c r="AZ58" s="25">
        <f t="shared" si="12"/>
        <v>43504.686805555553</v>
      </c>
      <c r="BA58" s="15">
        <f t="shared" si="30"/>
        <v>1.0197199838053643</v>
      </c>
      <c r="BB58" s="15">
        <f t="shared" si="31"/>
        <v>1.0197199838053643</v>
      </c>
      <c r="BC58" s="16">
        <f t="shared" si="15"/>
        <v>2172.1874001306896</v>
      </c>
      <c r="BD58" s="16">
        <f t="shared" si="16"/>
        <v>2451.8636950210948</v>
      </c>
      <c r="BE58" s="14" t="str">
        <f t="shared" si="17"/>
        <v>#N/A</v>
      </c>
      <c r="BF58" s="14" t="str">
        <f t="shared" si="18"/>
        <v>#N/A</v>
      </c>
      <c r="BG58" s="15">
        <f t="shared" si="39"/>
        <v>0.99143366183962389</v>
      </c>
      <c r="BH58" s="15">
        <f t="shared" si="40"/>
        <v>1.0051135874987021</v>
      </c>
      <c r="BI58" s="16">
        <f t="shared" si="4"/>
        <v>2190.9558689989958</v>
      </c>
      <c r="BJ58" s="16">
        <f t="shared" si="4"/>
        <v>2439.3896625382763</v>
      </c>
      <c r="BK58" s="4" t="str">
        <f t="shared" si="29"/>
        <v/>
      </c>
      <c r="BL58" s="4" t="str">
        <f t="shared" si="28"/>
        <v/>
      </c>
      <c r="BM58" s="3">
        <v>7</v>
      </c>
      <c r="BN58" s="69">
        <f t="shared" si="41"/>
        <v>0.99116606280317243</v>
      </c>
      <c r="BO58" s="69">
        <f t="shared" si="42"/>
        <v>1.005043045907615</v>
      </c>
      <c r="BP58" s="74">
        <f t="shared" si="24"/>
        <v>2191.5473921568746</v>
      </c>
      <c r="BQ58" s="74">
        <f t="shared" si="25"/>
        <v>2439.5608775213332</v>
      </c>
    </row>
    <row r="59" spans="2:70" x14ac:dyDescent="0.2">
      <c r="B59" s="1">
        <v>52</v>
      </c>
      <c r="C59" t="s">
        <v>67</v>
      </c>
      <c r="D59" t="s">
        <v>127</v>
      </c>
      <c r="E59">
        <v>12</v>
      </c>
      <c r="F59">
        <v>6</v>
      </c>
      <c r="G59">
        <v>18</v>
      </c>
      <c r="H59">
        <v>0</v>
      </c>
      <c r="I59">
        <v>4</v>
      </c>
      <c r="J59">
        <v>30.2</v>
      </c>
      <c r="K59">
        <v>198595</v>
      </c>
      <c r="L59">
        <v>12</v>
      </c>
      <c r="M59">
        <v>2133.63</v>
      </c>
      <c r="N59">
        <v>1</v>
      </c>
      <c r="O59">
        <v>50</v>
      </c>
      <c r="P59">
        <v>7.8</v>
      </c>
      <c r="Q59">
        <v>0</v>
      </c>
      <c r="R59">
        <v>2029.19</v>
      </c>
      <c r="S59">
        <v>0</v>
      </c>
      <c r="T59">
        <v>2217.4</v>
      </c>
      <c r="U59">
        <v>171</v>
      </c>
      <c r="V59">
        <v>2455.14</v>
      </c>
      <c r="W59">
        <v>1.0900000000000001E-4</v>
      </c>
      <c r="X59">
        <v>1</v>
      </c>
      <c r="Y59" t="s">
        <v>72</v>
      </c>
      <c r="Z59">
        <v>-1</v>
      </c>
      <c r="AA59"/>
      <c r="AB59">
        <v>18.8599</v>
      </c>
      <c r="AC59"/>
      <c r="AD59">
        <v>0</v>
      </c>
      <c r="AE59">
        <v>0</v>
      </c>
      <c r="AF59" t="s">
        <v>96</v>
      </c>
      <c r="AG59" s="65">
        <v>0.69791666666666663</v>
      </c>
      <c r="AH59" t="s">
        <v>117</v>
      </c>
      <c r="AI59" s="7">
        <f t="shared" si="6"/>
        <v>2018</v>
      </c>
      <c r="AJ59" s="7">
        <f t="shared" si="7"/>
        <v>14</v>
      </c>
      <c r="AK59" s="7">
        <f t="shared" si="8"/>
        <v>8</v>
      </c>
      <c r="AL59" s="21">
        <f t="shared" si="9"/>
        <v>30.2</v>
      </c>
      <c r="AM59" s="21">
        <v>25</v>
      </c>
      <c r="AN59" s="20">
        <v>18.86</v>
      </c>
      <c r="AO59" s="21">
        <v>100</v>
      </c>
      <c r="AP59" s="21">
        <v>97.256</v>
      </c>
      <c r="AQ59" s="27">
        <v>0.1</v>
      </c>
      <c r="AR59" s="27">
        <v>0.1023</v>
      </c>
      <c r="AS59" s="13">
        <v>50</v>
      </c>
      <c r="AT59" s="13">
        <f t="shared" si="1"/>
        <v>0</v>
      </c>
      <c r="AU59" s="13">
        <f t="shared" si="2"/>
        <v>0</v>
      </c>
      <c r="AV59" s="13">
        <f t="shared" si="10"/>
        <v>0</v>
      </c>
      <c r="AW59" s="13">
        <f t="shared" si="11"/>
        <v>1</v>
      </c>
      <c r="AX59" s="7">
        <v>1</v>
      </c>
      <c r="AY59" s="7">
        <v>1</v>
      </c>
      <c r="AZ59" s="25">
        <f t="shared" si="12"/>
        <v>43504.697916666664</v>
      </c>
      <c r="BA59" s="15">
        <f t="shared" si="30"/>
        <v>1.0197199838053643</v>
      </c>
      <c r="BB59" s="15">
        <f t="shared" si="31"/>
        <v>1.0197199838053643</v>
      </c>
      <c r="BC59" s="16">
        <f t="shared" si="15"/>
        <v>2133.9478140589149</v>
      </c>
      <c r="BD59" s="16">
        <f t="shared" si="16"/>
        <v>2467.6537683778961</v>
      </c>
      <c r="BE59" s="14" t="str">
        <f t="shared" si="17"/>
        <v>#N/A</v>
      </c>
      <c r="BF59" s="14" t="str">
        <f t="shared" si="18"/>
        <v>#N/A</v>
      </c>
      <c r="BG59" s="15">
        <f>AVERAGE(BE$50:BE$82)</f>
        <v>0.99143366183962389</v>
      </c>
      <c r="BH59" s="15">
        <f t="shared" si="40"/>
        <v>1.0051135874987021</v>
      </c>
      <c r="BI59" s="16">
        <f t="shared" si="4"/>
        <v>2152.3858793530717</v>
      </c>
      <c r="BJ59" s="16">
        <f t="shared" si="4"/>
        <v>2455.0994027638521</v>
      </c>
      <c r="BK59" s="4" t="str">
        <f t="shared" si="29"/>
        <v/>
      </c>
      <c r="BL59" s="4" t="str">
        <f t="shared" si="28"/>
        <v/>
      </c>
      <c r="BM59" s="3">
        <v>8</v>
      </c>
      <c r="BN59" s="69">
        <f t="shared" si="41"/>
        <v>0.99121121463219686</v>
      </c>
      <c r="BO59" s="69">
        <f t="shared" si="42"/>
        <v>1.0050649096087028</v>
      </c>
      <c r="BP59" s="74">
        <f t="shared" si="24"/>
        <v>2152.8689168945157</v>
      </c>
      <c r="BQ59" s="74">
        <f t="shared" si="25"/>
        <v>2455.2183095702908</v>
      </c>
    </row>
    <row r="60" spans="2:70" x14ac:dyDescent="0.2">
      <c r="B60" s="1">
        <v>53</v>
      </c>
      <c r="C60" t="s">
        <v>67</v>
      </c>
      <c r="D60" t="s">
        <v>128</v>
      </c>
      <c r="E60">
        <v>12</v>
      </c>
      <c r="F60">
        <v>6</v>
      </c>
      <c r="G60">
        <v>18</v>
      </c>
      <c r="H60">
        <v>0</v>
      </c>
      <c r="I60">
        <v>4</v>
      </c>
      <c r="J60">
        <v>31.1</v>
      </c>
      <c r="K60">
        <v>196244</v>
      </c>
      <c r="L60">
        <v>12</v>
      </c>
      <c r="M60">
        <v>2106.9</v>
      </c>
      <c r="N60">
        <v>1</v>
      </c>
      <c r="O60">
        <v>50</v>
      </c>
      <c r="P60">
        <v>8.3000000000000007</v>
      </c>
      <c r="Q60">
        <v>0</v>
      </c>
      <c r="R60">
        <v>2029.19</v>
      </c>
      <c r="S60">
        <v>0</v>
      </c>
      <c r="T60">
        <v>2217.4</v>
      </c>
      <c r="U60">
        <v>171</v>
      </c>
      <c r="V60">
        <v>2432.1</v>
      </c>
      <c r="W60">
        <v>1.06E-4</v>
      </c>
      <c r="X60">
        <v>1</v>
      </c>
      <c r="Y60" t="s">
        <v>72</v>
      </c>
      <c r="Z60">
        <v>-1</v>
      </c>
      <c r="AA60"/>
      <c r="AB60">
        <v>18.8599</v>
      </c>
      <c r="AC60"/>
      <c r="AD60">
        <v>0</v>
      </c>
      <c r="AE60">
        <v>0</v>
      </c>
      <c r="AF60" t="s">
        <v>96</v>
      </c>
      <c r="AG60" s="65">
        <v>0.70972222222222225</v>
      </c>
      <c r="AH60" t="s">
        <v>117</v>
      </c>
      <c r="AI60" s="7">
        <f t="shared" si="6"/>
        <v>2018</v>
      </c>
      <c r="AJ60" s="7">
        <f t="shared" si="7"/>
        <v>14</v>
      </c>
      <c r="AK60" s="7">
        <f t="shared" si="8"/>
        <v>8</v>
      </c>
      <c r="AL60" s="21">
        <f t="shared" si="9"/>
        <v>31.1</v>
      </c>
      <c r="AM60" s="21">
        <v>25</v>
      </c>
      <c r="AN60" s="20">
        <v>18.86</v>
      </c>
      <c r="AO60" s="21">
        <v>100</v>
      </c>
      <c r="AP60" s="21">
        <v>97.256</v>
      </c>
      <c r="AQ60" s="27">
        <v>0.1</v>
      </c>
      <c r="AR60" s="27">
        <v>0.1023</v>
      </c>
      <c r="AS60" s="13">
        <v>50</v>
      </c>
      <c r="AT60" s="13">
        <f t="shared" si="1"/>
        <v>0</v>
      </c>
      <c r="AU60" s="13">
        <f t="shared" si="2"/>
        <v>0</v>
      </c>
      <c r="AV60" s="13">
        <f t="shared" si="10"/>
        <v>0</v>
      </c>
      <c r="AW60" s="13">
        <f t="shared" si="11"/>
        <v>1</v>
      </c>
      <c r="AX60" s="7">
        <v>1</v>
      </c>
      <c r="AY60" s="7">
        <v>1</v>
      </c>
      <c r="AZ60" s="25">
        <f t="shared" si="12"/>
        <v>43504.709722222222</v>
      </c>
      <c r="BA60" s="15">
        <f t="shared" si="30"/>
        <v>1.0203985480393907</v>
      </c>
      <c r="BB60" s="15">
        <f t="shared" si="31"/>
        <v>1.0203985480393907</v>
      </c>
      <c r="BC60" s="16">
        <f t="shared" si="15"/>
        <v>2107.2070147930685</v>
      </c>
      <c r="BD60" s="16">
        <f t="shared" si="16"/>
        <v>2444.4963342505444</v>
      </c>
      <c r="BE60" s="14" t="str">
        <f t="shared" si="17"/>
        <v>#N/A</v>
      </c>
      <c r="BF60" s="14" t="str">
        <f t="shared" si="18"/>
        <v>#N/A</v>
      </c>
      <c r="BG60" s="15">
        <f t="shared" si="39"/>
        <v>0.99143366183962389</v>
      </c>
      <c r="BH60" s="15">
        <f t="shared" si="40"/>
        <v>1.0051135874987021</v>
      </c>
      <c r="BI60" s="16">
        <f t="shared" si="4"/>
        <v>2125.4140301057623</v>
      </c>
      <c r="BJ60" s="16">
        <f t="shared" si="4"/>
        <v>2432.0597837442933</v>
      </c>
      <c r="BK60" s="4" t="str">
        <f t="shared" si="29"/>
        <v/>
      </c>
      <c r="BL60" s="4" t="str">
        <f t="shared" si="28"/>
        <v/>
      </c>
      <c r="BM60" s="3">
        <v>9</v>
      </c>
      <c r="BN60" s="69">
        <f t="shared" si="41"/>
        <v>0.99125636646122151</v>
      </c>
      <c r="BO60" s="69">
        <f t="shared" si="42"/>
        <v>1.0050867733097908</v>
      </c>
      <c r="BP60" s="74">
        <f t="shared" si="24"/>
        <v>2125.7941800825788</v>
      </c>
      <c r="BQ60" s="74">
        <f t="shared" si="25"/>
        <v>2432.1246674062982</v>
      </c>
    </row>
    <row r="61" spans="2:70" x14ac:dyDescent="0.2">
      <c r="B61" s="1">
        <v>54</v>
      </c>
      <c r="C61" t="s">
        <v>67</v>
      </c>
      <c r="D61" t="s">
        <v>129</v>
      </c>
      <c r="E61">
        <v>12</v>
      </c>
      <c r="F61">
        <v>6</v>
      </c>
      <c r="G61">
        <v>18</v>
      </c>
      <c r="H61">
        <v>0</v>
      </c>
      <c r="I61">
        <v>4</v>
      </c>
      <c r="J61">
        <v>32.1</v>
      </c>
      <c r="K61">
        <v>194175</v>
      </c>
      <c r="L61">
        <v>12</v>
      </c>
      <c r="M61">
        <v>2083.0700000000002</v>
      </c>
      <c r="N61">
        <v>1</v>
      </c>
      <c r="O61">
        <v>50</v>
      </c>
      <c r="P61">
        <v>8.8000000000000007</v>
      </c>
      <c r="Q61">
        <v>0</v>
      </c>
      <c r="R61">
        <v>2029.19</v>
      </c>
      <c r="S61">
        <v>0</v>
      </c>
      <c r="T61">
        <v>2217.4</v>
      </c>
      <c r="U61">
        <v>171</v>
      </c>
      <c r="V61">
        <v>2401.5500000000002</v>
      </c>
      <c r="W61">
        <v>1.2400000000000001E-4</v>
      </c>
      <c r="X61">
        <v>1</v>
      </c>
      <c r="Y61" t="s">
        <v>72</v>
      </c>
      <c r="Z61">
        <v>-1</v>
      </c>
      <c r="AA61"/>
      <c r="AB61">
        <v>18.8599</v>
      </c>
      <c r="AC61"/>
      <c r="AD61">
        <v>0</v>
      </c>
      <c r="AE61">
        <v>0</v>
      </c>
      <c r="AF61" t="s">
        <v>96</v>
      </c>
      <c r="AG61" s="65">
        <v>0.72083333333333333</v>
      </c>
      <c r="AH61" t="s">
        <v>117</v>
      </c>
      <c r="AI61" s="7">
        <f t="shared" si="6"/>
        <v>2018</v>
      </c>
      <c r="AJ61" s="7">
        <f t="shared" si="7"/>
        <v>14</v>
      </c>
      <c r="AK61" s="7">
        <f t="shared" si="8"/>
        <v>8</v>
      </c>
      <c r="AL61" s="21">
        <f t="shared" si="9"/>
        <v>32.1</v>
      </c>
      <c r="AM61" s="21">
        <v>25</v>
      </c>
      <c r="AN61" s="20">
        <v>18.86</v>
      </c>
      <c r="AO61" s="21">
        <v>100</v>
      </c>
      <c r="AP61" s="21">
        <v>97.256</v>
      </c>
      <c r="AQ61" s="27">
        <v>0.1</v>
      </c>
      <c r="AR61" s="27">
        <v>0.1023</v>
      </c>
      <c r="AS61" s="13">
        <v>50</v>
      </c>
      <c r="AT61" s="13">
        <f t="shared" si="1"/>
        <v>0</v>
      </c>
      <c r="AU61" s="13">
        <f t="shared" si="2"/>
        <v>0</v>
      </c>
      <c r="AV61" s="13">
        <f t="shared" si="10"/>
        <v>0</v>
      </c>
      <c r="AW61" s="13">
        <f t="shared" si="11"/>
        <v>1</v>
      </c>
      <c r="AX61" s="7">
        <v>1</v>
      </c>
      <c r="AY61" s="7">
        <v>1</v>
      </c>
      <c r="AZ61" s="25">
        <f t="shared" si="12"/>
        <v>43504.720833333333</v>
      </c>
      <c r="BA61" s="15">
        <f t="shared" si="30"/>
        <v>1.021152889670881</v>
      </c>
      <c r="BB61" s="15">
        <f t="shared" si="31"/>
        <v>1.021152889670881</v>
      </c>
      <c r="BC61" s="16">
        <f t="shared" si="15"/>
        <v>2083.3824387739933</v>
      </c>
      <c r="BD61" s="16">
        <f t="shared" si="16"/>
        <v>2413.7906218985222</v>
      </c>
      <c r="BE61" s="14" t="str">
        <f t="shared" si="17"/>
        <v>#N/A</v>
      </c>
      <c r="BF61" s="14" t="str">
        <f t="shared" si="18"/>
        <v>#N/A</v>
      </c>
      <c r="BG61" s="15">
        <f t="shared" si="39"/>
        <v>0.99143366183962389</v>
      </c>
      <c r="BH61" s="15">
        <f t="shared" si="40"/>
        <v>1.0051135874987021</v>
      </c>
      <c r="BI61" s="16">
        <f t="shared" si="4"/>
        <v>2101.383601307462</v>
      </c>
      <c r="BJ61" s="16">
        <f t="shared" si="4"/>
        <v>2401.5102889071622</v>
      </c>
      <c r="BK61" s="4" t="str">
        <f t="shared" si="29"/>
        <v/>
      </c>
      <c r="BL61" s="4" t="str">
        <f t="shared" si="28"/>
        <v/>
      </c>
      <c r="BM61" s="3">
        <v>10</v>
      </c>
      <c r="BN61" s="69">
        <f t="shared" si="41"/>
        <v>0.99130151829024615</v>
      </c>
      <c r="BO61" s="69">
        <f t="shared" si="42"/>
        <v>1.0051086370108786</v>
      </c>
      <c r="BP61" s="74">
        <f t="shared" si="24"/>
        <v>2101.6637222217928</v>
      </c>
      <c r="BQ61" s="74">
        <f t="shared" si="25"/>
        <v>2401.5221171285161</v>
      </c>
    </row>
    <row r="62" spans="2:70" x14ac:dyDescent="0.2">
      <c r="B62" s="1">
        <v>55</v>
      </c>
      <c r="C62" t="s">
        <v>67</v>
      </c>
      <c r="D62" t="s">
        <v>130</v>
      </c>
      <c r="E62">
        <v>11</v>
      </c>
      <c r="F62">
        <v>6</v>
      </c>
      <c r="G62">
        <v>18</v>
      </c>
      <c r="H62">
        <v>0</v>
      </c>
      <c r="I62">
        <v>4</v>
      </c>
      <c r="J62">
        <v>34.299999999999997</v>
      </c>
      <c r="K62">
        <v>194195</v>
      </c>
      <c r="L62">
        <v>12</v>
      </c>
      <c r="M62">
        <v>2079.9</v>
      </c>
      <c r="N62">
        <v>1</v>
      </c>
      <c r="O62">
        <v>50</v>
      </c>
      <c r="P62">
        <v>9.3000000000000007</v>
      </c>
      <c r="Q62">
        <v>0</v>
      </c>
      <c r="R62">
        <v>2029.19</v>
      </c>
      <c r="S62">
        <v>0</v>
      </c>
      <c r="T62">
        <v>2217.4</v>
      </c>
      <c r="U62">
        <v>171</v>
      </c>
      <c r="V62">
        <v>2346.5500000000002</v>
      </c>
      <c r="W62">
        <v>1.54E-4</v>
      </c>
      <c r="X62">
        <v>1</v>
      </c>
      <c r="Y62" t="s">
        <v>72</v>
      </c>
      <c r="Z62">
        <v>-1</v>
      </c>
      <c r="AA62"/>
      <c r="AB62">
        <v>18.8599</v>
      </c>
      <c r="AC62"/>
      <c r="AD62">
        <v>0</v>
      </c>
      <c r="AE62">
        <v>0</v>
      </c>
      <c r="AF62" t="s">
        <v>96</v>
      </c>
      <c r="AG62" s="65">
        <v>0.7319444444444444</v>
      </c>
      <c r="AH62" t="s">
        <v>117</v>
      </c>
      <c r="AI62" s="7">
        <f t="shared" si="6"/>
        <v>2018</v>
      </c>
      <c r="AJ62" s="7">
        <f t="shared" si="7"/>
        <v>14</v>
      </c>
      <c r="AK62" s="7">
        <f t="shared" si="8"/>
        <v>8</v>
      </c>
      <c r="AL62" s="21">
        <f t="shared" si="9"/>
        <v>34.299999999999997</v>
      </c>
      <c r="AM62" s="21">
        <v>25</v>
      </c>
      <c r="AN62" s="20">
        <v>18.86</v>
      </c>
      <c r="AO62" s="21">
        <v>100</v>
      </c>
      <c r="AP62" s="21">
        <v>97.256</v>
      </c>
      <c r="AQ62" s="27">
        <v>0.1</v>
      </c>
      <c r="AR62" s="27">
        <v>0.1023</v>
      </c>
      <c r="AS62" s="13">
        <v>50</v>
      </c>
      <c r="AT62" s="13">
        <f t="shared" si="1"/>
        <v>0</v>
      </c>
      <c r="AU62" s="13">
        <f t="shared" si="2"/>
        <v>0</v>
      </c>
      <c r="AV62" s="13">
        <f t="shared" si="10"/>
        <v>0</v>
      </c>
      <c r="AW62" s="13">
        <f t="shared" si="11"/>
        <v>1</v>
      </c>
      <c r="AX62" s="7">
        <v>1</v>
      </c>
      <c r="AY62" s="7">
        <v>1</v>
      </c>
      <c r="AZ62" s="25">
        <f t="shared" si="12"/>
        <v>43504.731944444444</v>
      </c>
      <c r="BA62" s="15">
        <f t="shared" si="30"/>
        <v>1.0228138964017739</v>
      </c>
      <c r="BB62" s="15">
        <f t="shared" si="31"/>
        <v>1.0228138964017739</v>
      </c>
      <c r="BC62" s="16">
        <f t="shared" si="15"/>
        <v>2080.2140170482066</v>
      </c>
      <c r="BD62" s="16">
        <f t="shared" si="16"/>
        <v>2358.5102886952077</v>
      </c>
      <c r="BE62" s="14" t="str">
        <f t="shared" si="17"/>
        <v>#N/A</v>
      </c>
      <c r="BF62" s="14" t="str">
        <f t="shared" si="18"/>
        <v>#N/A</v>
      </c>
      <c r="BG62" s="15">
        <f t="shared" si="39"/>
        <v>0.99143366183962389</v>
      </c>
      <c r="BH62" s="15">
        <f t="shared" si="40"/>
        <v>1.0051135874987021</v>
      </c>
      <c r="BI62" s="16">
        <f t="shared" si="4"/>
        <v>2098.18780329521</v>
      </c>
      <c r="BJ62" s="16">
        <f t="shared" si="4"/>
        <v>2346.5111983656807</v>
      </c>
      <c r="BK62" s="4" t="str">
        <f t="shared" si="29"/>
        <v/>
      </c>
      <c r="BL62" s="4" t="str">
        <f t="shared" si="28"/>
        <v/>
      </c>
      <c r="BM62" s="3">
        <v>11</v>
      </c>
      <c r="BN62" s="69">
        <f t="shared" si="41"/>
        <v>0.9913466701192708</v>
      </c>
      <c r="BO62" s="69">
        <f t="shared" si="42"/>
        <v>1.0051305007119664</v>
      </c>
      <c r="BP62" s="74">
        <f t="shared" si="24"/>
        <v>2098.371921497383</v>
      </c>
      <c r="BQ62" s="74">
        <f t="shared" si="25"/>
        <v>2346.4717138964529</v>
      </c>
    </row>
    <row r="63" spans="2:70" x14ac:dyDescent="0.2">
      <c r="B63" s="1">
        <v>56</v>
      </c>
      <c r="C63" t="s">
        <v>67</v>
      </c>
      <c r="D63" s="66" t="s">
        <v>168</v>
      </c>
      <c r="E63">
        <v>3</v>
      </c>
      <c r="F63">
        <v>7</v>
      </c>
      <c r="G63">
        <v>18</v>
      </c>
      <c r="H63">
        <v>0</v>
      </c>
      <c r="I63">
        <v>4</v>
      </c>
      <c r="J63">
        <v>33.1</v>
      </c>
      <c r="K63">
        <v>194929</v>
      </c>
      <c r="L63">
        <v>12</v>
      </c>
      <c r="M63">
        <v>2089.64</v>
      </c>
      <c r="N63">
        <v>1</v>
      </c>
      <c r="O63">
        <v>50</v>
      </c>
      <c r="P63">
        <v>9.8000000000000007</v>
      </c>
      <c r="Q63">
        <v>0</v>
      </c>
      <c r="R63">
        <v>2029.19</v>
      </c>
      <c r="S63">
        <v>0</v>
      </c>
      <c r="T63">
        <v>2217.4</v>
      </c>
      <c r="U63">
        <v>171</v>
      </c>
      <c r="V63">
        <v>2366.1799999999998</v>
      </c>
      <c r="W63">
        <v>1.3799999999999999E-4</v>
      </c>
      <c r="X63">
        <v>1</v>
      </c>
      <c r="Y63" t="s">
        <v>72</v>
      </c>
      <c r="Z63">
        <v>-1</v>
      </c>
      <c r="AA63"/>
      <c r="AB63">
        <v>18.8599</v>
      </c>
      <c r="AC63"/>
      <c r="AD63">
        <v>0</v>
      </c>
      <c r="AE63">
        <v>0</v>
      </c>
      <c r="AF63" t="s">
        <v>96</v>
      </c>
      <c r="AG63" s="65">
        <v>0.74305555555555547</v>
      </c>
      <c r="AH63" t="s">
        <v>117</v>
      </c>
      <c r="AI63" s="7">
        <f t="shared" si="6"/>
        <v>2018</v>
      </c>
      <c r="AJ63" s="7">
        <f t="shared" si="7"/>
        <v>14</v>
      </c>
      <c r="AK63" s="7">
        <f t="shared" si="8"/>
        <v>8</v>
      </c>
      <c r="AL63" s="21">
        <f t="shared" si="9"/>
        <v>33.1</v>
      </c>
      <c r="AM63" s="21">
        <v>25</v>
      </c>
      <c r="AN63" s="20">
        <v>18.86</v>
      </c>
      <c r="AO63" s="21">
        <v>100</v>
      </c>
      <c r="AP63" s="21">
        <v>97.256</v>
      </c>
      <c r="AQ63" s="27">
        <v>0.1</v>
      </c>
      <c r="AR63" s="27">
        <v>0.1023</v>
      </c>
      <c r="AS63" s="13">
        <v>50</v>
      </c>
      <c r="AT63" s="13">
        <f t="shared" si="1"/>
        <v>0</v>
      </c>
      <c r="AU63" s="13">
        <f t="shared" si="2"/>
        <v>0</v>
      </c>
      <c r="AV63" s="13">
        <f t="shared" si="10"/>
        <v>0</v>
      </c>
      <c r="AW63" s="13">
        <f t="shared" si="11"/>
        <v>1</v>
      </c>
      <c r="AX63" s="7">
        <v>1</v>
      </c>
      <c r="AY63" s="7">
        <v>1</v>
      </c>
      <c r="AZ63" s="25">
        <f t="shared" si="12"/>
        <v>43504.743055555555</v>
      </c>
      <c r="BA63" s="15">
        <f t="shared" si="30"/>
        <v>1.0219076413146861</v>
      </c>
      <c r="BB63" s="15">
        <f t="shared" si="31"/>
        <v>1.0219076413146861</v>
      </c>
      <c r="BC63" s="16">
        <f t="shared" si="15"/>
        <v>2089.9527664812213</v>
      </c>
      <c r="BD63" s="16">
        <f t="shared" si="16"/>
        <v>2378.2403421639542</v>
      </c>
      <c r="BE63" s="14" t="str">
        <f t="shared" si="17"/>
        <v>#N/A</v>
      </c>
      <c r="BF63" s="14" t="str">
        <f t="shared" si="18"/>
        <v>#N/A</v>
      </c>
      <c r="BG63" s="15">
        <f t="shared" si="39"/>
        <v>0.99143366183962389</v>
      </c>
      <c r="BH63" s="15">
        <f t="shared" si="40"/>
        <v>1.0051135874987021</v>
      </c>
      <c r="BI63" s="16">
        <f t="shared" si="4"/>
        <v>2108.0106989743263</v>
      </c>
      <c r="BJ63" s="16">
        <f t="shared" si="4"/>
        <v>2366.1408737716674</v>
      </c>
      <c r="BK63" s="4" t="str">
        <f t="shared" si="29"/>
        <v/>
      </c>
      <c r="BL63" s="4" t="str">
        <f t="shared" si="28"/>
        <v/>
      </c>
      <c r="BM63" s="3">
        <v>12</v>
      </c>
      <c r="BN63" s="69">
        <f t="shared" si="41"/>
        <v>0.99139182194829545</v>
      </c>
      <c r="BO63" s="69">
        <f t="shared" si="42"/>
        <v>1.0051523644130542</v>
      </c>
      <c r="BP63" s="74">
        <f t="shared" si="24"/>
        <v>2108.0996637374114</v>
      </c>
      <c r="BQ63" s="74">
        <f t="shared" si="25"/>
        <v>2366.0495924443226</v>
      </c>
    </row>
    <row r="64" spans="2:70" x14ac:dyDescent="0.2">
      <c r="B64" s="1">
        <v>57</v>
      </c>
      <c r="C64" t="s">
        <v>67</v>
      </c>
      <c r="D64" s="66" t="s">
        <v>169</v>
      </c>
      <c r="E64">
        <v>3</v>
      </c>
      <c r="F64">
        <v>7</v>
      </c>
      <c r="G64">
        <v>18</v>
      </c>
      <c r="H64">
        <v>0</v>
      </c>
      <c r="I64">
        <v>4</v>
      </c>
      <c r="J64">
        <v>33.5</v>
      </c>
      <c r="K64">
        <v>195065</v>
      </c>
      <c r="L64">
        <v>12</v>
      </c>
      <c r="M64">
        <v>2090.4899999999998</v>
      </c>
      <c r="N64">
        <v>1</v>
      </c>
      <c r="O64">
        <v>50</v>
      </c>
      <c r="P64">
        <v>10.3</v>
      </c>
      <c r="Q64">
        <v>0</v>
      </c>
      <c r="R64">
        <v>2029.19</v>
      </c>
      <c r="S64">
        <v>0</v>
      </c>
      <c r="T64">
        <v>2217.4</v>
      </c>
      <c r="U64">
        <v>171</v>
      </c>
      <c r="V64">
        <v>2368.71</v>
      </c>
      <c r="W64">
        <v>1.73E-4</v>
      </c>
      <c r="X64">
        <v>1</v>
      </c>
      <c r="Y64" t="s">
        <v>72</v>
      </c>
      <c r="Z64">
        <v>-1</v>
      </c>
      <c r="AA64"/>
      <c r="AB64">
        <v>18.8599</v>
      </c>
      <c r="AC64"/>
      <c r="AD64">
        <v>0</v>
      </c>
      <c r="AE64">
        <v>0</v>
      </c>
      <c r="AF64" t="s">
        <v>96</v>
      </c>
      <c r="AG64" s="65">
        <v>0.75416666666666676</v>
      </c>
      <c r="AH64" t="s">
        <v>117</v>
      </c>
      <c r="AI64" s="7">
        <f t="shared" si="6"/>
        <v>2018</v>
      </c>
      <c r="AJ64" s="7">
        <f t="shared" si="7"/>
        <v>14</v>
      </c>
      <c r="AK64" s="7">
        <f t="shared" si="8"/>
        <v>8</v>
      </c>
      <c r="AL64" s="21">
        <f t="shared" si="9"/>
        <v>33.5</v>
      </c>
      <c r="AM64" s="21">
        <v>25</v>
      </c>
      <c r="AN64" s="20">
        <v>18.86</v>
      </c>
      <c r="AO64" s="21">
        <v>100</v>
      </c>
      <c r="AP64" s="21">
        <v>97.256</v>
      </c>
      <c r="AQ64" s="27">
        <v>0.1</v>
      </c>
      <c r="AR64" s="27">
        <v>0.1023</v>
      </c>
      <c r="AS64" s="13">
        <v>50</v>
      </c>
      <c r="AT64" s="13">
        <f t="shared" si="1"/>
        <v>0</v>
      </c>
      <c r="AU64" s="13">
        <f t="shared" si="2"/>
        <v>0</v>
      </c>
      <c r="AV64" s="13">
        <f t="shared" si="10"/>
        <v>0</v>
      </c>
      <c r="AW64" s="13">
        <f t="shared" si="11"/>
        <v>1</v>
      </c>
      <c r="AX64" s="7">
        <v>1</v>
      </c>
      <c r="AY64" s="7">
        <v>1</v>
      </c>
      <c r="AZ64" s="25">
        <f t="shared" si="12"/>
        <v>43504.754166666666</v>
      </c>
      <c r="BA64" s="15">
        <f t="shared" si="30"/>
        <v>1.0222096586857368</v>
      </c>
      <c r="BB64" s="15">
        <f t="shared" si="31"/>
        <v>1.0222096586857368</v>
      </c>
      <c r="BC64" s="16">
        <f t="shared" si="15"/>
        <v>2090.7974875588657</v>
      </c>
      <c r="BD64" s="16">
        <f t="shared" si="16"/>
        <v>2380.7832374913069</v>
      </c>
      <c r="BE64" s="14" t="str">
        <f t="shared" si="17"/>
        <v>#N/A</v>
      </c>
      <c r="BF64" s="14" t="str">
        <f t="shared" si="18"/>
        <v>#N/A</v>
      </c>
      <c r="BG64" s="15">
        <f t="shared" si="39"/>
        <v>0.99143366183962389</v>
      </c>
      <c r="BH64" s="15">
        <f t="shared" si="40"/>
        <v>1.0051135874987021</v>
      </c>
      <c r="BI64" s="16">
        <f t="shared" si="4"/>
        <v>2108.8627187414149</v>
      </c>
      <c r="BJ64" s="16">
        <f t="shared" si="4"/>
        <v>2368.6708319365757</v>
      </c>
      <c r="BK64" s="4" t="str">
        <f t="shared" si="29"/>
        <v/>
      </c>
      <c r="BL64" s="4" t="str">
        <f t="shared" si="28"/>
        <v/>
      </c>
      <c r="BM64" s="3">
        <v>13</v>
      </c>
      <c r="BN64" s="69">
        <f t="shared" si="41"/>
        <v>0.9914369737773201</v>
      </c>
      <c r="BO64" s="69">
        <f t="shared" si="42"/>
        <v>1.005174228114142</v>
      </c>
      <c r="BP64" s="74">
        <f t="shared" si="24"/>
        <v>2108.8556739951332</v>
      </c>
      <c r="BQ64" s="74">
        <f t="shared" si="25"/>
        <v>2368.5279336677922</v>
      </c>
    </row>
    <row r="65" spans="2:69" x14ac:dyDescent="0.2">
      <c r="B65" s="1">
        <v>58</v>
      </c>
      <c r="C65" t="s">
        <v>67</v>
      </c>
      <c r="D65" t="s">
        <v>131</v>
      </c>
      <c r="E65">
        <v>5</v>
      </c>
      <c r="F65">
        <v>0</v>
      </c>
      <c r="G65">
        <v>0</v>
      </c>
      <c r="H65">
        <v>0</v>
      </c>
      <c r="I65">
        <v>4</v>
      </c>
      <c r="J65">
        <v>35</v>
      </c>
      <c r="K65">
        <v>190487</v>
      </c>
      <c r="L65">
        <v>12</v>
      </c>
      <c r="M65">
        <v>2039.01</v>
      </c>
      <c r="N65">
        <v>1</v>
      </c>
      <c r="O65">
        <v>50</v>
      </c>
      <c r="P65">
        <v>10.7</v>
      </c>
      <c r="Q65">
        <v>0</v>
      </c>
      <c r="R65">
        <v>2029.19</v>
      </c>
      <c r="S65">
        <v>0</v>
      </c>
      <c r="T65">
        <v>2217.4</v>
      </c>
      <c r="U65">
        <v>171</v>
      </c>
      <c r="V65">
        <v>2277.4899999999998</v>
      </c>
      <c r="W65">
        <v>8.5000000000000006E-5</v>
      </c>
      <c r="X65">
        <v>1</v>
      </c>
      <c r="Y65" t="s">
        <v>72</v>
      </c>
      <c r="Z65">
        <v>-1</v>
      </c>
      <c r="AA65"/>
      <c r="AB65">
        <v>18.8599</v>
      </c>
      <c r="AC65"/>
      <c r="AD65">
        <v>0</v>
      </c>
      <c r="AE65">
        <v>0</v>
      </c>
      <c r="AF65" t="s">
        <v>96</v>
      </c>
      <c r="AG65" s="65">
        <v>0.76527777777777783</v>
      </c>
      <c r="AH65" t="s">
        <v>117</v>
      </c>
      <c r="AI65" s="7">
        <f t="shared" si="6"/>
        <v>2018</v>
      </c>
      <c r="AJ65" s="7">
        <f t="shared" si="7"/>
        <v>14</v>
      </c>
      <c r="AK65" s="7">
        <f t="shared" si="8"/>
        <v>8</v>
      </c>
      <c r="AL65" s="21">
        <f t="shared" si="9"/>
        <v>35</v>
      </c>
      <c r="AM65" s="21">
        <v>25</v>
      </c>
      <c r="AN65" s="20">
        <v>18.86</v>
      </c>
      <c r="AO65" s="21">
        <v>100</v>
      </c>
      <c r="AP65" s="21">
        <v>97.256</v>
      </c>
      <c r="AQ65" s="27">
        <v>0.1</v>
      </c>
      <c r="AR65" s="27">
        <v>0.1023</v>
      </c>
      <c r="AS65" s="13">
        <v>50</v>
      </c>
      <c r="AT65" s="13">
        <f t="shared" si="1"/>
        <v>0</v>
      </c>
      <c r="AU65" s="13">
        <f t="shared" si="2"/>
        <v>0</v>
      </c>
      <c r="AV65" s="13">
        <f t="shared" si="10"/>
        <v>0</v>
      </c>
      <c r="AW65" s="13">
        <f t="shared" si="11"/>
        <v>1</v>
      </c>
      <c r="AX65" s="7">
        <v>1</v>
      </c>
      <c r="AY65" s="7">
        <v>1</v>
      </c>
      <c r="AZ65" s="25">
        <f t="shared" si="12"/>
        <v>43504.765277777777</v>
      </c>
      <c r="BA65" s="15">
        <f t="shared" si="30"/>
        <v>1.0233428290522266</v>
      </c>
      <c r="BB65" s="15">
        <f t="shared" si="31"/>
        <v>1.0233428290522266</v>
      </c>
      <c r="BC65" s="16">
        <f t="shared" si="15"/>
        <v>2039.3162710734819</v>
      </c>
      <c r="BD65" s="16">
        <f t="shared" si="16"/>
        <v>2289.098292131192</v>
      </c>
      <c r="BE65" s="14" t="str">
        <f t="shared" si="17"/>
        <v>#N/A</v>
      </c>
      <c r="BF65" s="14" t="str">
        <f t="shared" si="18"/>
        <v>#N/A</v>
      </c>
      <c r="BG65" s="15">
        <f t="shared" si="39"/>
        <v>0.99143366183962389</v>
      </c>
      <c r="BH65" s="15">
        <f t="shared" si="40"/>
        <v>1.0051135874987021</v>
      </c>
      <c r="BI65" s="16">
        <f t="shared" si="4"/>
        <v>2056.9366863028354</v>
      </c>
      <c r="BJ65" s="16">
        <f t="shared" si="4"/>
        <v>2277.4523403148683</v>
      </c>
      <c r="BK65" s="4" t="str">
        <f t="shared" si="29"/>
        <v/>
      </c>
      <c r="BL65" s="4" t="str">
        <f t="shared" si="28"/>
        <v/>
      </c>
      <c r="BM65" s="3">
        <v>14</v>
      </c>
      <c r="BN65" s="69">
        <f t="shared" si="41"/>
        <v>0.99148212560634474</v>
      </c>
      <c r="BO65" s="69">
        <f t="shared" si="42"/>
        <v>1.0051960918152298</v>
      </c>
      <c r="BP65" s="74">
        <f t="shared" si="24"/>
        <v>2056.8361429877823</v>
      </c>
      <c r="BQ65" s="74">
        <f t="shared" si="25"/>
        <v>2277.2654119629851</v>
      </c>
    </row>
    <row r="66" spans="2:69" x14ac:dyDescent="0.2">
      <c r="B66" s="1">
        <v>59</v>
      </c>
      <c r="C66" t="s">
        <v>67</v>
      </c>
      <c r="D66" t="s">
        <v>132</v>
      </c>
      <c r="E66">
        <v>666</v>
      </c>
      <c r="F66">
        <v>0</v>
      </c>
      <c r="G66">
        <v>0</v>
      </c>
      <c r="H66">
        <v>0</v>
      </c>
      <c r="I66">
        <v>4</v>
      </c>
      <c r="J66">
        <v>33.433999999999997</v>
      </c>
      <c r="K66">
        <v>187727</v>
      </c>
      <c r="L66">
        <v>12</v>
      </c>
      <c r="M66">
        <v>2011.7</v>
      </c>
      <c r="N66">
        <v>1</v>
      </c>
      <c r="O66">
        <v>50</v>
      </c>
      <c r="P66">
        <v>11.2</v>
      </c>
      <c r="Q66">
        <v>0</v>
      </c>
      <c r="R66">
        <v>2029.19</v>
      </c>
      <c r="S66">
        <v>0</v>
      </c>
      <c r="T66">
        <v>2217.4</v>
      </c>
      <c r="U66">
        <v>171</v>
      </c>
      <c r="V66">
        <v>2217.67</v>
      </c>
      <c r="W66">
        <v>1.06E-4</v>
      </c>
      <c r="X66">
        <v>1</v>
      </c>
      <c r="Y66" t="s">
        <v>72</v>
      </c>
      <c r="Z66">
        <v>-1</v>
      </c>
      <c r="AA66"/>
      <c r="AB66">
        <v>18.8599</v>
      </c>
      <c r="AC66"/>
      <c r="AD66">
        <v>0</v>
      </c>
      <c r="AE66">
        <v>0</v>
      </c>
      <c r="AF66" t="s">
        <v>96</v>
      </c>
      <c r="AG66" s="65">
        <v>0.77638888888888891</v>
      </c>
      <c r="AH66" t="s">
        <v>117</v>
      </c>
      <c r="AI66" s="7">
        <f t="shared" si="6"/>
        <v>2018</v>
      </c>
      <c r="AJ66" s="7">
        <f t="shared" si="7"/>
        <v>14</v>
      </c>
      <c r="AK66" s="7">
        <f t="shared" si="8"/>
        <v>8</v>
      </c>
      <c r="AL66" s="21">
        <f t="shared" si="9"/>
        <v>33.433999999999997</v>
      </c>
      <c r="AM66" s="21">
        <v>25</v>
      </c>
      <c r="AN66" s="20">
        <v>18.86</v>
      </c>
      <c r="AO66" s="21">
        <v>100</v>
      </c>
      <c r="AP66" s="21">
        <v>97.256</v>
      </c>
      <c r="AQ66" s="27">
        <v>0.1</v>
      </c>
      <c r="AR66" s="27">
        <v>0.1023</v>
      </c>
      <c r="AS66" s="13">
        <v>50</v>
      </c>
      <c r="AT66" s="13">
        <f t="shared" si="1"/>
        <v>1</v>
      </c>
      <c r="AU66" s="13">
        <f t="shared" si="2"/>
        <v>0</v>
      </c>
      <c r="AV66" s="13">
        <f t="shared" si="10"/>
        <v>0</v>
      </c>
      <c r="AW66" s="13">
        <f t="shared" si="11"/>
        <v>0</v>
      </c>
      <c r="AX66" s="7">
        <v>1</v>
      </c>
      <c r="AY66" s="7">
        <v>1</v>
      </c>
      <c r="AZ66" s="25">
        <f t="shared" si="12"/>
        <v>43504.776388888888</v>
      </c>
      <c r="BA66" s="15">
        <f t="shared" si="30"/>
        <v>1.0221598211844867</v>
      </c>
      <c r="BB66" s="15">
        <f t="shared" si="31"/>
        <v>1.0221598211844867</v>
      </c>
      <c r="BC66" s="16">
        <f t="shared" si="15"/>
        <v>2012.000809355824</v>
      </c>
      <c r="BD66" s="16">
        <f t="shared" si="16"/>
        <v>2228.9733915453335</v>
      </c>
      <c r="BE66" s="14">
        <f t="shared" si="17"/>
        <v>0.99152903836300388</v>
      </c>
      <c r="BF66" s="14">
        <f t="shared" si="18"/>
        <v>1.0052193521896515</v>
      </c>
      <c r="BG66" s="15">
        <f t="shared" si="39"/>
        <v>0.99143366183962389</v>
      </c>
      <c r="BH66" s="15">
        <f t="shared" si="40"/>
        <v>1.0051135874987021</v>
      </c>
      <c r="BI66" s="16">
        <f t="shared" si="4"/>
        <v>2029.3852093164946</v>
      </c>
      <c r="BJ66" s="16">
        <f t="shared" si="4"/>
        <v>2217.6333294750248</v>
      </c>
      <c r="BK66" s="4">
        <f t="shared" si="29"/>
        <v>2029.3852093164946</v>
      </c>
      <c r="BL66" s="4">
        <f t="shared" si="28"/>
        <v>2217.6333294750248</v>
      </c>
      <c r="BM66" s="3">
        <v>15</v>
      </c>
      <c r="BN66" s="69">
        <f t="shared" si="41"/>
        <v>0.99152727743536939</v>
      </c>
      <c r="BO66" s="69">
        <f t="shared" si="42"/>
        <v>1.0052179555163177</v>
      </c>
      <c r="BP66" s="80">
        <f t="shared" si="24"/>
        <v>2029.1936037906653</v>
      </c>
      <c r="BQ66" s="80">
        <f t="shared" si="25"/>
        <v>2217.4030809074129</v>
      </c>
    </row>
    <row r="67" spans="2:69" x14ac:dyDescent="0.2">
      <c r="B67" s="1">
        <v>60</v>
      </c>
      <c r="C67" t="s">
        <v>67</v>
      </c>
      <c r="D67" t="s">
        <v>133</v>
      </c>
      <c r="E67">
        <v>0</v>
      </c>
      <c r="F67">
        <v>0</v>
      </c>
      <c r="G67">
        <v>0</v>
      </c>
      <c r="H67">
        <v>0</v>
      </c>
      <c r="I67">
        <v>4</v>
      </c>
      <c r="J67">
        <v>35</v>
      </c>
      <c r="K67">
        <v>210873</v>
      </c>
      <c r="L67">
        <v>12</v>
      </c>
      <c r="M67">
        <v>2257.92</v>
      </c>
      <c r="N67">
        <v>1</v>
      </c>
      <c r="O67">
        <v>50</v>
      </c>
      <c r="P67">
        <v>0.2</v>
      </c>
      <c r="Q67">
        <v>0</v>
      </c>
      <c r="R67">
        <v>2029.19</v>
      </c>
      <c r="S67">
        <v>0</v>
      </c>
      <c r="T67">
        <v>2217.4</v>
      </c>
      <c r="U67">
        <v>171</v>
      </c>
      <c r="V67">
        <v>2330.02</v>
      </c>
      <c r="W67">
        <v>9.2999999999999997E-5</v>
      </c>
      <c r="X67">
        <v>1</v>
      </c>
      <c r="Y67" t="s">
        <v>72</v>
      </c>
      <c r="Z67">
        <v>-1</v>
      </c>
      <c r="AA67"/>
      <c r="AB67">
        <v>18.8599</v>
      </c>
      <c r="AC67"/>
      <c r="AD67">
        <v>0</v>
      </c>
      <c r="AE67">
        <v>0</v>
      </c>
      <c r="AF67" t="s">
        <v>134</v>
      </c>
      <c r="AG67" s="65">
        <v>0.30902777777777779</v>
      </c>
      <c r="AH67" t="s">
        <v>135</v>
      </c>
      <c r="AI67" s="7">
        <f t="shared" si="6"/>
        <v>2018</v>
      </c>
      <c r="AJ67" s="7">
        <f t="shared" si="7"/>
        <v>15</v>
      </c>
      <c r="AK67" s="7">
        <f t="shared" si="8"/>
        <v>8</v>
      </c>
      <c r="AL67" s="21">
        <f t="shared" si="9"/>
        <v>35</v>
      </c>
      <c r="AM67" s="21">
        <v>25</v>
      </c>
      <c r="AN67" s="20">
        <v>18.86</v>
      </c>
      <c r="AO67" s="21">
        <v>100</v>
      </c>
      <c r="AP67" s="21">
        <v>97.256</v>
      </c>
      <c r="AQ67" s="27">
        <v>0.1</v>
      </c>
      <c r="AR67" s="27">
        <v>0.1023</v>
      </c>
      <c r="AS67" s="13">
        <v>50</v>
      </c>
      <c r="AT67" s="13">
        <f t="shared" si="1"/>
        <v>0</v>
      </c>
      <c r="AU67" s="13">
        <f t="shared" si="2"/>
        <v>0</v>
      </c>
      <c r="AV67" s="13">
        <f t="shared" si="10"/>
        <v>1</v>
      </c>
      <c r="AW67" s="13">
        <f t="shared" si="11"/>
        <v>0</v>
      </c>
      <c r="AX67" s="7">
        <v>1</v>
      </c>
      <c r="AY67" s="7">
        <v>1</v>
      </c>
      <c r="AZ67" s="25">
        <f t="shared" si="12"/>
        <v>43532.309027777781</v>
      </c>
      <c r="BA67" s="15">
        <f t="shared" si="30"/>
        <v>1.0233428290522266</v>
      </c>
      <c r="BB67" s="15">
        <f t="shared" si="31"/>
        <v>1.0233428290522266</v>
      </c>
      <c r="BC67" s="16">
        <f t="shared" si="15"/>
        <v>2258.2543842781984</v>
      </c>
      <c r="BD67" s="16">
        <f t="shared" si="16"/>
        <v>2341.8960358251934</v>
      </c>
      <c r="BE67" s="14" t="str">
        <f t="shared" si="17"/>
        <v>#N/A</v>
      </c>
      <c r="BF67" s="14" t="str">
        <f t="shared" si="18"/>
        <v>#N/A</v>
      </c>
      <c r="BG67" s="15">
        <f t="shared" si="39"/>
        <v>0.99143366183962389</v>
      </c>
      <c r="BH67" s="15">
        <f t="shared" si="40"/>
        <v>1.0051135874987021</v>
      </c>
      <c r="BI67" s="16">
        <f t="shared" si="4"/>
        <v>2277.7665023880313</v>
      </c>
      <c r="BJ67" s="16">
        <f t="shared" si="4"/>
        <v>2329.9814716993046</v>
      </c>
      <c r="BK67" s="4" t="str">
        <f t="shared" si="29"/>
        <v/>
      </c>
      <c r="BL67" s="4" t="str">
        <f t="shared" si="28"/>
        <v/>
      </c>
      <c r="BM67" s="3"/>
      <c r="BN67" s="68"/>
      <c r="BO67" s="68"/>
      <c r="BP67" s="74"/>
      <c r="BQ67" s="74"/>
    </row>
    <row r="68" spans="2:69" x14ac:dyDescent="0.2">
      <c r="B68" s="1">
        <v>61</v>
      </c>
      <c r="C68" t="s">
        <v>67</v>
      </c>
      <c r="D68" t="s">
        <v>136</v>
      </c>
      <c r="E68">
        <v>0</v>
      </c>
      <c r="F68">
        <v>0</v>
      </c>
      <c r="G68">
        <v>0</v>
      </c>
      <c r="H68">
        <v>0</v>
      </c>
      <c r="I68">
        <v>4</v>
      </c>
      <c r="J68">
        <v>35</v>
      </c>
      <c r="K68">
        <v>210727</v>
      </c>
      <c r="L68">
        <v>12</v>
      </c>
      <c r="M68">
        <v>2256.35</v>
      </c>
      <c r="N68">
        <v>1</v>
      </c>
      <c r="O68">
        <v>50</v>
      </c>
      <c r="P68">
        <v>0.7</v>
      </c>
      <c r="Q68">
        <v>0</v>
      </c>
      <c r="R68">
        <v>2029.19</v>
      </c>
      <c r="S68">
        <v>0</v>
      </c>
      <c r="T68">
        <v>2217.4</v>
      </c>
      <c r="U68">
        <v>171</v>
      </c>
      <c r="V68">
        <v>2331.3200000000002</v>
      </c>
      <c r="W68">
        <v>1.0900000000000001E-4</v>
      </c>
      <c r="X68">
        <v>1</v>
      </c>
      <c r="Y68" t="s">
        <v>72</v>
      </c>
      <c r="Z68">
        <v>-1</v>
      </c>
      <c r="AA68"/>
      <c r="AB68">
        <v>18.8599</v>
      </c>
      <c r="AC68"/>
      <c r="AD68">
        <v>0</v>
      </c>
      <c r="AE68">
        <v>0</v>
      </c>
      <c r="AF68" t="s">
        <v>134</v>
      </c>
      <c r="AG68" s="65">
        <v>0.32013888888888892</v>
      </c>
      <c r="AH68" t="s">
        <v>135</v>
      </c>
      <c r="AI68" s="7">
        <f t="shared" si="6"/>
        <v>2018</v>
      </c>
      <c r="AJ68" s="7">
        <f t="shared" si="7"/>
        <v>15</v>
      </c>
      <c r="AK68" s="7">
        <f t="shared" si="8"/>
        <v>8</v>
      </c>
      <c r="AL68" s="21">
        <f t="shared" si="9"/>
        <v>35</v>
      </c>
      <c r="AM68" s="21">
        <v>25</v>
      </c>
      <c r="AN68" s="20">
        <v>18.86</v>
      </c>
      <c r="AO68" s="21">
        <v>100</v>
      </c>
      <c r="AP68" s="21">
        <v>97.256</v>
      </c>
      <c r="AQ68" s="27">
        <v>0.1</v>
      </c>
      <c r="AR68" s="27">
        <v>0.1023</v>
      </c>
      <c r="AS68" s="13">
        <v>50</v>
      </c>
      <c r="AT68" s="13">
        <f t="shared" si="1"/>
        <v>0</v>
      </c>
      <c r="AU68" s="13">
        <f t="shared" si="2"/>
        <v>0</v>
      </c>
      <c r="AV68" s="13">
        <f t="shared" si="10"/>
        <v>1</v>
      </c>
      <c r="AW68" s="13">
        <f t="shared" si="11"/>
        <v>0</v>
      </c>
      <c r="AX68" s="7">
        <v>1</v>
      </c>
      <c r="AY68" s="7">
        <v>1</v>
      </c>
      <c r="AZ68" s="25">
        <f t="shared" si="12"/>
        <v>43532.320138888892</v>
      </c>
      <c r="BA68" s="15">
        <f t="shared" si="30"/>
        <v>1.0233428290522266</v>
      </c>
      <c r="BB68" s="15">
        <f t="shared" si="31"/>
        <v>1.0233428290522266</v>
      </c>
      <c r="BC68" s="16">
        <f t="shared" si="15"/>
        <v>2256.6863981834331</v>
      </c>
      <c r="BD68" s="16">
        <f t="shared" si="16"/>
        <v>2343.2026618827267</v>
      </c>
      <c r="BE68" s="14" t="str">
        <f t="shared" si="17"/>
        <v>#N/A</v>
      </c>
      <c r="BF68" s="14" t="str">
        <f t="shared" si="18"/>
        <v>#N/A</v>
      </c>
      <c r="BG68" s="15">
        <f t="shared" si="39"/>
        <v>0.99143366183962389</v>
      </c>
      <c r="BH68" s="15">
        <f t="shared" si="40"/>
        <v>1.0051135874987021</v>
      </c>
      <c r="BI68" s="16">
        <f t="shared" si="4"/>
        <v>2276.1849683377795</v>
      </c>
      <c r="BJ68" s="16">
        <f t="shared" si="4"/>
        <v>2331.2814502030128</v>
      </c>
      <c r="BK68" s="4" t="str">
        <f t="shared" si="29"/>
        <v/>
      </c>
      <c r="BL68" s="4" t="str">
        <f t="shared" si="28"/>
        <v/>
      </c>
      <c r="BM68" s="3"/>
      <c r="BN68" s="68"/>
      <c r="BO68" s="68"/>
      <c r="BP68" s="74"/>
      <c r="BQ68" s="74"/>
    </row>
    <row r="69" spans="2:69" x14ac:dyDescent="0.2">
      <c r="B69" s="1">
        <v>62</v>
      </c>
      <c r="C69" t="s">
        <v>67</v>
      </c>
      <c r="D69" t="s">
        <v>137</v>
      </c>
      <c r="E69">
        <v>0</v>
      </c>
      <c r="F69">
        <v>0</v>
      </c>
      <c r="G69">
        <v>0</v>
      </c>
      <c r="H69">
        <v>0</v>
      </c>
      <c r="I69">
        <v>4</v>
      </c>
      <c r="J69">
        <v>35</v>
      </c>
      <c r="K69">
        <v>210265</v>
      </c>
      <c r="L69">
        <v>12</v>
      </c>
      <c r="M69">
        <v>2251.39</v>
      </c>
      <c r="N69">
        <v>1</v>
      </c>
      <c r="O69">
        <v>50</v>
      </c>
      <c r="P69">
        <v>1.3</v>
      </c>
      <c r="Q69">
        <v>0</v>
      </c>
      <c r="R69">
        <v>2029.19</v>
      </c>
      <c r="S69">
        <v>0</v>
      </c>
      <c r="T69">
        <v>2217.4</v>
      </c>
      <c r="U69">
        <v>171</v>
      </c>
      <c r="V69">
        <v>2338.4499999999998</v>
      </c>
      <c r="W69">
        <v>1.76E-4</v>
      </c>
      <c r="X69">
        <v>1</v>
      </c>
      <c r="Y69" t="s">
        <v>72</v>
      </c>
      <c r="Z69">
        <v>-1</v>
      </c>
      <c r="AA69"/>
      <c r="AB69">
        <v>18.8599</v>
      </c>
      <c r="AC69"/>
      <c r="AD69">
        <v>0</v>
      </c>
      <c r="AE69">
        <v>0</v>
      </c>
      <c r="AF69" t="s">
        <v>134</v>
      </c>
      <c r="AG69" s="65">
        <v>0.33124999999999999</v>
      </c>
      <c r="AH69" t="s">
        <v>135</v>
      </c>
      <c r="AI69" s="7">
        <f t="shared" si="6"/>
        <v>2018</v>
      </c>
      <c r="AJ69" s="7">
        <f t="shared" si="7"/>
        <v>15</v>
      </c>
      <c r="AK69" s="7">
        <f t="shared" si="8"/>
        <v>8</v>
      </c>
      <c r="AL69" s="21">
        <f t="shared" si="9"/>
        <v>35</v>
      </c>
      <c r="AM69" s="21">
        <v>25</v>
      </c>
      <c r="AN69" s="20">
        <v>18.86</v>
      </c>
      <c r="AO69" s="21">
        <v>100</v>
      </c>
      <c r="AP69" s="21">
        <v>97.256</v>
      </c>
      <c r="AQ69" s="27">
        <v>0.1</v>
      </c>
      <c r="AR69" s="27">
        <v>0.1023</v>
      </c>
      <c r="AS69" s="13">
        <v>50</v>
      </c>
      <c r="AT69" s="13">
        <f t="shared" si="1"/>
        <v>0</v>
      </c>
      <c r="AU69" s="13">
        <f t="shared" si="2"/>
        <v>0</v>
      </c>
      <c r="AV69" s="13">
        <f t="shared" si="10"/>
        <v>1</v>
      </c>
      <c r="AW69" s="13">
        <f t="shared" si="11"/>
        <v>0</v>
      </c>
      <c r="AX69" s="7">
        <v>1</v>
      </c>
      <c r="AY69" s="7">
        <v>1</v>
      </c>
      <c r="AZ69" s="25">
        <f t="shared" si="12"/>
        <v>43532.331250000003</v>
      </c>
      <c r="BA69" s="15">
        <f t="shared" si="30"/>
        <v>1.0233428290522266</v>
      </c>
      <c r="BB69" s="15">
        <f t="shared" si="31"/>
        <v>1.0233428290522266</v>
      </c>
      <c r="BC69" s="16">
        <f t="shared" si="15"/>
        <v>2251.7246887602714</v>
      </c>
      <c r="BD69" s="16">
        <f t="shared" si="16"/>
        <v>2350.3690032598101</v>
      </c>
      <c r="BE69" s="14" t="str">
        <f t="shared" si="17"/>
        <v>#N/A</v>
      </c>
      <c r="BF69" s="14" t="str">
        <f t="shared" si="18"/>
        <v>#N/A</v>
      </c>
      <c r="BG69" s="15">
        <f t="shared" si="39"/>
        <v>0.99143366183962389</v>
      </c>
      <c r="BH69" s="15">
        <f t="shared" si="40"/>
        <v>1.0051135874987021</v>
      </c>
      <c r="BI69" s="16">
        <f t="shared" si="4"/>
        <v>2271.1803879869822</v>
      </c>
      <c r="BJ69" s="16">
        <f t="shared" si="4"/>
        <v>2338.4113323041165</v>
      </c>
      <c r="BK69" s="4" t="str">
        <f t="shared" si="29"/>
        <v/>
      </c>
      <c r="BL69" s="4" t="str">
        <f t="shared" si="28"/>
        <v/>
      </c>
      <c r="BM69" s="3"/>
      <c r="BN69" s="68"/>
      <c r="BO69" s="68"/>
      <c r="BP69" s="74"/>
      <c r="BQ69" s="74"/>
    </row>
    <row r="70" spans="2:69" x14ac:dyDescent="0.2">
      <c r="B70" s="1">
        <v>63</v>
      </c>
      <c r="C70" t="s">
        <v>67</v>
      </c>
      <c r="D70" t="s">
        <v>138</v>
      </c>
      <c r="E70">
        <v>1</v>
      </c>
      <c r="F70">
        <v>0</v>
      </c>
      <c r="G70">
        <v>0</v>
      </c>
      <c r="H70">
        <v>0</v>
      </c>
      <c r="I70">
        <v>4</v>
      </c>
      <c r="J70">
        <v>35</v>
      </c>
      <c r="K70">
        <v>190591</v>
      </c>
      <c r="L70">
        <v>12</v>
      </c>
      <c r="M70">
        <v>2040.13</v>
      </c>
      <c r="N70">
        <v>1</v>
      </c>
      <c r="O70">
        <v>50</v>
      </c>
      <c r="P70">
        <v>1.8</v>
      </c>
      <c r="Q70">
        <v>0</v>
      </c>
      <c r="R70">
        <v>2029.19</v>
      </c>
      <c r="S70">
        <v>0</v>
      </c>
      <c r="T70">
        <v>2217.4</v>
      </c>
      <c r="U70">
        <v>171</v>
      </c>
      <c r="V70">
        <v>2276.71</v>
      </c>
      <c r="W70">
        <v>1.21E-4</v>
      </c>
      <c r="X70">
        <v>1</v>
      </c>
      <c r="Y70" t="s">
        <v>72</v>
      </c>
      <c r="Z70">
        <v>-1</v>
      </c>
      <c r="AA70"/>
      <c r="AB70">
        <v>18.8599</v>
      </c>
      <c r="AC70"/>
      <c r="AD70">
        <v>0</v>
      </c>
      <c r="AE70">
        <v>0</v>
      </c>
      <c r="AF70" t="s">
        <v>134</v>
      </c>
      <c r="AG70" s="65">
        <v>0.34236111111111112</v>
      </c>
      <c r="AH70" t="s">
        <v>135</v>
      </c>
      <c r="AI70" s="7">
        <f t="shared" si="6"/>
        <v>2018</v>
      </c>
      <c r="AJ70" s="7">
        <f t="shared" si="7"/>
        <v>15</v>
      </c>
      <c r="AK70" s="7">
        <f t="shared" si="8"/>
        <v>8</v>
      </c>
      <c r="AL70" s="21">
        <f t="shared" si="9"/>
        <v>35</v>
      </c>
      <c r="AM70" s="21">
        <v>25</v>
      </c>
      <c r="AN70" s="20">
        <v>18.86</v>
      </c>
      <c r="AO70" s="21">
        <v>100</v>
      </c>
      <c r="AP70" s="21">
        <v>97.256</v>
      </c>
      <c r="AQ70" s="27">
        <v>0.1</v>
      </c>
      <c r="AR70" s="27">
        <v>0.1023</v>
      </c>
      <c r="AS70" s="13">
        <v>50</v>
      </c>
      <c r="AT70" s="13">
        <f t="shared" si="1"/>
        <v>0</v>
      </c>
      <c r="AU70" s="13">
        <f t="shared" si="2"/>
        <v>0</v>
      </c>
      <c r="AV70" s="13">
        <f t="shared" si="10"/>
        <v>0</v>
      </c>
      <c r="AW70" s="13">
        <f t="shared" si="11"/>
        <v>1</v>
      </c>
      <c r="AX70" s="7">
        <v>1</v>
      </c>
      <c r="AY70" s="7">
        <v>1</v>
      </c>
      <c r="AZ70" s="25">
        <f t="shared" si="12"/>
        <v>43532.342361111114</v>
      </c>
      <c r="BA70" s="15">
        <f t="shared" si="30"/>
        <v>1.0233428290522266</v>
      </c>
      <c r="BB70" s="15">
        <f t="shared" si="31"/>
        <v>1.0233428290522266</v>
      </c>
      <c r="BC70" s="16">
        <f t="shared" si="15"/>
        <v>2040.4331926752329</v>
      </c>
      <c r="BD70" s="16">
        <f t="shared" si="16"/>
        <v>2288.3143164966727</v>
      </c>
      <c r="BE70" s="14" t="str">
        <f t="shared" si="17"/>
        <v>#N/A</v>
      </c>
      <c r="BF70" s="14" t="str">
        <f t="shared" si="18"/>
        <v>#N/A</v>
      </c>
      <c r="BG70" s="15">
        <f t="shared" si="39"/>
        <v>0.99143366183962389</v>
      </c>
      <c r="BH70" s="15">
        <f t="shared" si="40"/>
        <v>1.0051135874987021</v>
      </c>
      <c r="BI70" s="16">
        <f t="shared" si="4"/>
        <v>2058.0632585030153</v>
      </c>
      <c r="BJ70" s="16">
        <f t="shared" si="4"/>
        <v>2276.6723532126439</v>
      </c>
      <c r="BK70" s="4" t="str">
        <f t="shared" si="29"/>
        <v/>
      </c>
      <c r="BL70" s="4" t="str">
        <f t="shared" si="28"/>
        <v/>
      </c>
      <c r="BM70" s="3">
        <v>-1</v>
      </c>
      <c r="BN70" s="68">
        <f t="shared" ref="BN70" si="43">0.9919211*(1+($BM70*((BE$96-BE$71)/25)))</f>
        <v>0.99194737944055145</v>
      </c>
      <c r="BO70" s="68">
        <f>1.005228*(1-($BM70*((BF$96-BF$71)/25)))</f>
        <v>1.0052161531785104</v>
      </c>
      <c r="BP70" s="74">
        <f t="shared" si="24"/>
        <v>2056.9974123284819</v>
      </c>
      <c r="BQ70" s="74">
        <f t="shared" si="25"/>
        <v>2276.440056460478</v>
      </c>
    </row>
    <row r="71" spans="2:69" x14ac:dyDescent="0.2">
      <c r="B71" s="1">
        <v>64</v>
      </c>
      <c r="C71" t="s">
        <v>67</v>
      </c>
      <c r="D71" t="s">
        <v>139</v>
      </c>
      <c r="E71">
        <v>666</v>
      </c>
      <c r="F71">
        <v>0</v>
      </c>
      <c r="G71">
        <v>0</v>
      </c>
      <c r="H71">
        <v>0</v>
      </c>
      <c r="I71">
        <v>4</v>
      </c>
      <c r="J71">
        <v>33.433999999999997</v>
      </c>
      <c r="K71">
        <v>187802</v>
      </c>
      <c r="L71">
        <v>12</v>
      </c>
      <c r="M71">
        <v>2012.51</v>
      </c>
      <c r="N71">
        <v>1</v>
      </c>
      <c r="O71">
        <v>50</v>
      </c>
      <c r="P71">
        <v>2.2999999999999998</v>
      </c>
      <c r="Q71">
        <v>0</v>
      </c>
      <c r="R71">
        <v>2029.19</v>
      </c>
      <c r="S71">
        <v>0</v>
      </c>
      <c r="T71">
        <v>2217.4</v>
      </c>
      <c r="U71">
        <v>171</v>
      </c>
      <c r="V71">
        <v>2217.69</v>
      </c>
      <c r="W71">
        <v>1.65E-4</v>
      </c>
      <c r="X71">
        <v>1</v>
      </c>
      <c r="Y71" t="s">
        <v>72</v>
      </c>
      <c r="Z71">
        <v>-1</v>
      </c>
      <c r="AA71"/>
      <c r="AB71">
        <v>18.8599</v>
      </c>
      <c r="AC71"/>
      <c r="AD71">
        <v>0</v>
      </c>
      <c r="AE71">
        <v>0</v>
      </c>
      <c r="AF71" t="s">
        <v>134</v>
      </c>
      <c r="AG71" s="65">
        <v>0.35347222222222219</v>
      </c>
      <c r="AH71" t="s">
        <v>135</v>
      </c>
      <c r="AI71" s="7">
        <f t="shared" si="6"/>
        <v>2018</v>
      </c>
      <c r="AJ71" s="7">
        <f t="shared" si="7"/>
        <v>15</v>
      </c>
      <c r="AK71" s="7">
        <f t="shared" si="8"/>
        <v>8</v>
      </c>
      <c r="AL71" s="21">
        <f t="shared" si="9"/>
        <v>33.433999999999997</v>
      </c>
      <c r="AM71" s="21">
        <v>25</v>
      </c>
      <c r="AN71" s="20">
        <v>18.86</v>
      </c>
      <c r="AO71" s="21">
        <v>100</v>
      </c>
      <c r="AP71" s="21">
        <v>97.256</v>
      </c>
      <c r="AQ71" s="27">
        <v>0.1</v>
      </c>
      <c r="AR71" s="27">
        <v>0.1023</v>
      </c>
      <c r="AS71" s="13">
        <v>50</v>
      </c>
      <c r="AT71" s="13">
        <f t="shared" si="1"/>
        <v>1</v>
      </c>
      <c r="AU71" s="13">
        <f t="shared" si="2"/>
        <v>0</v>
      </c>
      <c r="AV71" s="13">
        <f t="shared" si="10"/>
        <v>0</v>
      </c>
      <c r="AW71" s="13">
        <f t="shared" si="11"/>
        <v>0</v>
      </c>
      <c r="AX71" s="7">
        <v>1</v>
      </c>
      <c r="AY71" s="7">
        <v>1</v>
      </c>
      <c r="AZ71" s="25">
        <f t="shared" si="12"/>
        <v>43532.353472222225</v>
      </c>
      <c r="BA71" s="15">
        <f t="shared" si="30"/>
        <v>1.0221598211844867</v>
      </c>
      <c r="BB71" s="15">
        <f t="shared" si="31"/>
        <v>1.0221598211844867</v>
      </c>
      <c r="BC71" s="16">
        <f t="shared" si="15"/>
        <v>2012.8072138869804</v>
      </c>
      <c r="BD71" s="16">
        <f t="shared" si="16"/>
        <v>2228.9934934846797</v>
      </c>
      <c r="BE71" s="69">
        <f t="shared" si="17"/>
        <v>0.99192644054375412</v>
      </c>
      <c r="BF71" s="70">
        <f t="shared" si="18"/>
        <v>1.0052284177345898</v>
      </c>
      <c r="BG71" s="15">
        <f t="shared" si="39"/>
        <v>0.99143366183962389</v>
      </c>
      <c r="BH71" s="15">
        <f t="shared" si="40"/>
        <v>1.0051135874987021</v>
      </c>
      <c r="BI71" s="16">
        <f t="shared" si="4"/>
        <v>2030.1985814685559</v>
      </c>
      <c r="BJ71" s="16">
        <f t="shared" si="4"/>
        <v>2217.6533291443125</v>
      </c>
      <c r="BK71" s="4">
        <f t="shared" si="29"/>
        <v>2030.1985814685559</v>
      </c>
      <c r="BL71" s="4">
        <f t="shared" si="28"/>
        <v>2217.6533291443125</v>
      </c>
      <c r="BM71" s="3">
        <v>0</v>
      </c>
      <c r="BN71" s="68">
        <f t="shared" ref="BN71" si="44">0.9919211*(1+($BM71*((BE$96-BE$71)/25)))</f>
        <v>0.9919211</v>
      </c>
      <c r="BO71" s="68">
        <f>1.005228*(1-($BM71*((BF$96-BF$71)/25)))</f>
        <v>1.005228</v>
      </c>
      <c r="BP71" s="80">
        <f t="shared" si="24"/>
        <v>2029.2009252419173</v>
      </c>
      <c r="BQ71" s="80">
        <f t="shared" si="25"/>
        <v>2217.4009214672487</v>
      </c>
    </row>
    <row r="72" spans="2:69" x14ac:dyDescent="0.2">
      <c r="B72" s="1">
        <v>65</v>
      </c>
      <c r="C72" t="s">
        <v>67</v>
      </c>
      <c r="D72" t="s">
        <v>140</v>
      </c>
      <c r="E72">
        <v>12</v>
      </c>
      <c r="F72">
        <v>6</v>
      </c>
      <c r="G72">
        <v>18</v>
      </c>
      <c r="H72">
        <v>0</v>
      </c>
      <c r="I72">
        <v>4</v>
      </c>
      <c r="J72">
        <v>32.5</v>
      </c>
      <c r="K72">
        <v>200404</v>
      </c>
      <c r="L72">
        <v>12</v>
      </c>
      <c r="M72">
        <v>2149.4699999999998</v>
      </c>
      <c r="N72">
        <v>1</v>
      </c>
      <c r="O72">
        <v>50</v>
      </c>
      <c r="P72">
        <v>2.7</v>
      </c>
      <c r="Q72">
        <v>0</v>
      </c>
      <c r="R72">
        <v>2029.19</v>
      </c>
      <c r="S72">
        <v>0</v>
      </c>
      <c r="T72">
        <v>2217.4</v>
      </c>
      <c r="U72">
        <v>171</v>
      </c>
      <c r="V72">
        <v>2396.1</v>
      </c>
      <c r="W72">
        <v>1.35E-4</v>
      </c>
      <c r="X72">
        <v>1</v>
      </c>
      <c r="Y72" t="s">
        <v>72</v>
      </c>
      <c r="Z72">
        <v>-1</v>
      </c>
      <c r="AA72"/>
      <c r="AB72">
        <v>18.8599</v>
      </c>
      <c r="AC72"/>
      <c r="AD72">
        <v>0</v>
      </c>
      <c r="AE72">
        <v>0</v>
      </c>
      <c r="AF72" t="s">
        <v>134</v>
      </c>
      <c r="AG72" s="65">
        <v>0.36388888888888887</v>
      </c>
      <c r="AH72" t="s">
        <v>135</v>
      </c>
      <c r="AI72" s="7">
        <f t="shared" si="6"/>
        <v>2018</v>
      </c>
      <c r="AJ72" s="7">
        <f t="shared" si="7"/>
        <v>15</v>
      </c>
      <c r="AK72" s="7">
        <f t="shared" si="8"/>
        <v>8</v>
      </c>
      <c r="AL72" s="21">
        <f t="shared" si="9"/>
        <v>32.5</v>
      </c>
      <c r="AM72" s="21">
        <v>25</v>
      </c>
      <c r="AN72" s="20">
        <v>18.86</v>
      </c>
      <c r="AO72" s="21">
        <v>100</v>
      </c>
      <c r="AP72" s="21">
        <v>97.256</v>
      </c>
      <c r="AQ72" s="27">
        <v>0.1</v>
      </c>
      <c r="AR72" s="27">
        <v>0.1023</v>
      </c>
      <c r="AS72" s="13">
        <v>50</v>
      </c>
      <c r="AT72" s="13">
        <f t="shared" ref="AT72:AT97" si="45">IF(E72=666,1,0)</f>
        <v>0</v>
      </c>
      <c r="AU72" s="13">
        <f t="shared" ref="AU72:AU97" si="46">IF(E72=777,1,0)</f>
        <v>0</v>
      </c>
      <c r="AV72" s="13">
        <f t="shared" ref="AV72:AV97" si="47">IF(E72=0,1,0)</f>
        <v>0</v>
      </c>
      <c r="AW72" s="13">
        <f t="shared" si="11"/>
        <v>1</v>
      </c>
      <c r="AX72" s="7">
        <v>1</v>
      </c>
      <c r="AY72" s="7">
        <v>1</v>
      </c>
      <c r="AZ72" s="25">
        <f t="shared" si="12"/>
        <v>43532.363888888889</v>
      </c>
      <c r="BA72" s="15">
        <f t="shared" si="30"/>
        <v>1.0214547406438903</v>
      </c>
      <c r="BB72" s="15">
        <f t="shared" si="31"/>
        <v>1.0214547406438903</v>
      </c>
      <c r="BC72" s="16">
        <f t="shared" si="15"/>
        <v>2149.7875915673412</v>
      </c>
      <c r="BD72" s="16">
        <f t="shared" si="16"/>
        <v>2408.3128434265568</v>
      </c>
      <c r="BE72" s="14" t="str">
        <f t="shared" si="17"/>
        <v>#N/A</v>
      </c>
      <c r="BF72" s="14" t="str">
        <f t="shared" si="18"/>
        <v>#N/A</v>
      </c>
      <c r="BG72" s="15">
        <f t="shared" si="39"/>
        <v>0.99143366183962389</v>
      </c>
      <c r="BH72" s="15">
        <f t="shared" si="40"/>
        <v>1.0051135874987021</v>
      </c>
      <c r="BI72" s="16">
        <f t="shared" ref="BI72:BJ97" si="48">IF(AX72=1,BC72/BG72,"#N/A")</f>
        <v>2168.362518152117</v>
      </c>
      <c r="BJ72" s="16">
        <f t="shared" si="48"/>
        <v>2396.060379026233</v>
      </c>
      <c r="BK72" s="4" t="str">
        <f t="shared" si="29"/>
        <v/>
      </c>
      <c r="BL72" s="4" t="str">
        <f t="shared" si="28"/>
        <v/>
      </c>
      <c r="BM72" s="3">
        <v>1</v>
      </c>
      <c r="BN72" s="68">
        <f t="shared" ref="BN72:BN96" si="49">0.9919211*(1+($BM72*((BE$96-BE$71)/25)))</f>
        <v>0.99189482055944855</v>
      </c>
      <c r="BO72" s="68">
        <f t="shared" ref="BO72:BO96" si="50">1.005228*(1-($BM72*((BF$96-BF$71)/25)))</f>
        <v>1.0052398468214896</v>
      </c>
      <c r="BP72" s="74">
        <f t="shared" si="24"/>
        <v>2167.3543877916591</v>
      </c>
      <c r="BQ72" s="74">
        <f t="shared" si="25"/>
        <v>2395.7594309870456</v>
      </c>
    </row>
    <row r="73" spans="2:69" x14ac:dyDescent="0.2">
      <c r="B73" s="1">
        <v>66</v>
      </c>
      <c r="C73" t="s">
        <v>67</v>
      </c>
      <c r="D73" t="s">
        <v>141</v>
      </c>
      <c r="E73">
        <v>12</v>
      </c>
      <c r="F73">
        <v>6</v>
      </c>
      <c r="G73">
        <v>18</v>
      </c>
      <c r="H73">
        <v>0</v>
      </c>
      <c r="I73">
        <v>4</v>
      </c>
      <c r="J73">
        <v>33.299999999999997</v>
      </c>
      <c r="K73">
        <v>193032</v>
      </c>
      <c r="L73">
        <v>12</v>
      </c>
      <c r="M73">
        <v>2068.94</v>
      </c>
      <c r="N73">
        <v>1</v>
      </c>
      <c r="O73">
        <v>50</v>
      </c>
      <c r="P73">
        <v>3.2</v>
      </c>
      <c r="Q73">
        <v>0</v>
      </c>
      <c r="R73">
        <v>2029.19</v>
      </c>
      <c r="S73">
        <v>0</v>
      </c>
      <c r="T73">
        <v>2217.4</v>
      </c>
      <c r="U73">
        <v>171</v>
      </c>
      <c r="V73">
        <v>2369.5300000000002</v>
      </c>
      <c r="W73">
        <v>2.04E-4</v>
      </c>
      <c r="X73">
        <v>1</v>
      </c>
      <c r="Y73" t="s">
        <v>72</v>
      </c>
      <c r="Z73">
        <v>-1</v>
      </c>
      <c r="AA73"/>
      <c r="AB73">
        <v>18.8599</v>
      </c>
      <c r="AC73"/>
      <c r="AD73">
        <v>0</v>
      </c>
      <c r="AE73">
        <v>0</v>
      </c>
      <c r="AF73" t="s">
        <v>134</v>
      </c>
      <c r="AG73" s="65">
        <v>0.375</v>
      </c>
      <c r="AH73" t="s">
        <v>135</v>
      </c>
      <c r="AI73" s="7">
        <f t="shared" ref="AI73:AI97" si="51">YEAR(AF73)</f>
        <v>2018</v>
      </c>
      <c r="AJ73" s="7">
        <f t="shared" ref="AJ73:AJ97" si="52">DAY(AF73)</f>
        <v>15</v>
      </c>
      <c r="AK73" s="7">
        <f t="shared" ref="AK73:AK97" si="53">MONTH(AF73)</f>
        <v>8</v>
      </c>
      <c r="AL73" s="21">
        <f t="shared" ref="AL73:AL97" si="54">J73</f>
        <v>33.299999999999997</v>
      </c>
      <c r="AM73" s="21">
        <v>25</v>
      </c>
      <c r="AN73" s="20">
        <v>18.86</v>
      </c>
      <c r="AO73" s="21">
        <v>100</v>
      </c>
      <c r="AP73" s="21">
        <v>97.256</v>
      </c>
      <c r="AQ73" s="27">
        <v>0.1</v>
      </c>
      <c r="AR73" s="27">
        <v>0.1023</v>
      </c>
      <c r="AS73" s="13">
        <v>50</v>
      </c>
      <c r="AT73" s="13">
        <f t="shared" si="45"/>
        <v>0</v>
      </c>
      <c r="AU73" s="13">
        <f t="shared" si="46"/>
        <v>0</v>
      </c>
      <c r="AV73" s="13">
        <f t="shared" si="47"/>
        <v>0</v>
      </c>
      <c r="AW73" s="13">
        <f t="shared" ref="AW73:AW97" si="55">IF(SUM(AT73:AV73)=0,1,0)</f>
        <v>1</v>
      </c>
      <c r="AX73" s="7">
        <v>1</v>
      </c>
      <c r="AY73" s="7">
        <v>1</v>
      </c>
      <c r="AZ73" s="25">
        <f t="shared" ref="AZ73:AZ97" si="56">DATE(AI73,AJ73,AK73)+AG73</f>
        <v>43532.375</v>
      </c>
      <c r="BA73" s="15">
        <f t="shared" ref="BA73:BA97" si="57">(999.842594-0.00909529*25^2-0.000001120083*25^4+0.824493*J73+0.000076438*25^2*J73+0.0000000053875*25^4*J73+0.00010227*25*J73^1.5+0.000483147*J73^2+0.06793*25+0.0001001685*25^3+0.000000006536332*25^5-0.0040899*25*J73-0.00000082467*25^3*J73-0.00572466*J73^1.5-0.0000016546*25^2*J73^1.5)/1000</f>
        <v>1.0220586415970261</v>
      </c>
      <c r="BB73" s="15">
        <f t="shared" ref="BB73:BB97" si="58">(999.842594-0.00909529*AM73^2-0.000001120083*AM73^4+0.824493*AL73+0.000076438*AM73^2*AL73+0.0000000053875*AM73^4*AL73+0.00010227*AM73*AL73^1.5+0.000483147*AL73^2+0.06793*AM73+0.0001001685*AM73^3+0.000000006536332*AM73^5-0.0040899*AM73*AL73-0.00000082467*AM73^3*AL73-0.00572466*AL73^1.5-0.0000016546*AM73^2*AL73^1.5)/1000</f>
        <v>1.0220586415970261</v>
      </c>
      <c r="BC73" s="16">
        <f t="shared" ref="BC73:BC97" si="59">(K73-(L73*AS73))/4824.45*(1000/(BB73*AN73))</f>
        <v>2069.2453163291366</v>
      </c>
      <c r="BD73" s="16">
        <f t="shared" ref="BD73:BD97" si="60">V73*(AO73/AP73)*(BA73/BB73)*(AQ73/AR73)</f>
        <v>2381.6074170045204</v>
      </c>
      <c r="BE73" s="14" t="str">
        <f t="shared" ref="BE73:BE97" si="61">IF(AND(AX73=1,AT73=1),BC73/R73,"#N/A")</f>
        <v>#N/A</v>
      </c>
      <c r="BF73" s="14" t="str">
        <f t="shared" ref="BF73:BF97" si="62">IF(AND(AY73=1,AT73=1),BD73/T73,"#N/A")</f>
        <v>#N/A</v>
      </c>
      <c r="BG73" s="15">
        <f t="shared" si="39"/>
        <v>0.99143366183962389</v>
      </c>
      <c r="BH73" s="15">
        <f t="shared" si="40"/>
        <v>1.0051135874987021</v>
      </c>
      <c r="BI73" s="16">
        <f t="shared" si="48"/>
        <v>2087.1243291150845</v>
      </c>
      <c r="BJ73" s="16">
        <f t="shared" si="48"/>
        <v>2369.4908183773764</v>
      </c>
      <c r="BK73" s="4" t="str">
        <f t="shared" si="29"/>
        <v/>
      </c>
      <c r="BL73" s="4" t="str">
        <f t="shared" si="28"/>
        <v/>
      </c>
      <c r="BM73" s="3">
        <v>2</v>
      </c>
      <c r="BN73" s="68">
        <f t="shared" si="49"/>
        <v>0.991868541118897</v>
      </c>
      <c r="BO73" s="68">
        <f t="shared" si="50"/>
        <v>1.0052516936429794</v>
      </c>
      <c r="BP73" s="74">
        <f t="shared" si="24"/>
        <v>2086.2092409896209</v>
      </c>
      <c r="BQ73" s="74">
        <f t="shared" si="25"/>
        <v>2369.1652867290381</v>
      </c>
    </row>
    <row r="74" spans="2:69" ht="15" x14ac:dyDescent="0.25">
      <c r="B74" s="1">
        <v>67</v>
      </c>
      <c r="C74" t="s">
        <v>67</v>
      </c>
      <c r="D74" t="s">
        <v>142</v>
      </c>
      <c r="E74">
        <v>12</v>
      </c>
      <c r="F74">
        <v>6</v>
      </c>
      <c r="G74">
        <v>18</v>
      </c>
      <c r="H74">
        <v>0</v>
      </c>
      <c r="I74">
        <v>4</v>
      </c>
      <c r="J74" s="76">
        <v>34</v>
      </c>
      <c r="K74">
        <v>190005</v>
      </c>
      <c r="L74">
        <v>12</v>
      </c>
      <c r="M74">
        <v>2035.34</v>
      </c>
      <c r="N74">
        <v>1</v>
      </c>
      <c r="O74">
        <v>50</v>
      </c>
      <c r="P74">
        <v>3.7</v>
      </c>
      <c r="Q74">
        <v>0</v>
      </c>
      <c r="R74">
        <v>2029.19</v>
      </c>
      <c r="S74">
        <v>0</v>
      </c>
      <c r="T74">
        <v>2217.4</v>
      </c>
      <c r="U74">
        <v>171</v>
      </c>
      <c r="V74">
        <v>2346.9699999999998</v>
      </c>
      <c r="W74">
        <v>2.13E-4</v>
      </c>
      <c r="X74">
        <v>1</v>
      </c>
      <c r="Y74" t="s">
        <v>72</v>
      </c>
      <c r="Z74">
        <v>-1</v>
      </c>
      <c r="AA74"/>
      <c r="AB74">
        <v>18.8599</v>
      </c>
      <c r="AC74" s="63" t="s">
        <v>92</v>
      </c>
      <c r="AD74">
        <v>0</v>
      </c>
      <c r="AE74">
        <v>0</v>
      </c>
      <c r="AF74" t="s">
        <v>134</v>
      </c>
      <c r="AG74" s="65">
        <v>0.38611111111111113</v>
      </c>
      <c r="AH74" t="s">
        <v>135</v>
      </c>
      <c r="AI74" s="7">
        <f t="shared" si="51"/>
        <v>2018</v>
      </c>
      <c r="AJ74" s="7">
        <f t="shared" si="52"/>
        <v>15</v>
      </c>
      <c r="AK74" s="7">
        <f t="shared" si="53"/>
        <v>8</v>
      </c>
      <c r="AL74" s="21">
        <f t="shared" si="54"/>
        <v>34</v>
      </c>
      <c r="AM74" s="21">
        <v>25</v>
      </c>
      <c r="AN74" s="20">
        <v>18.86</v>
      </c>
      <c r="AO74" s="21">
        <v>100</v>
      </c>
      <c r="AP74" s="21">
        <v>97.256</v>
      </c>
      <c r="AQ74" s="27">
        <v>0.1</v>
      </c>
      <c r="AR74" s="27">
        <v>0.1023</v>
      </c>
      <c r="AS74" s="13">
        <v>50</v>
      </c>
      <c r="AT74" s="13">
        <f t="shared" si="45"/>
        <v>0</v>
      </c>
      <c r="AU74" s="13">
        <f t="shared" si="46"/>
        <v>0</v>
      </c>
      <c r="AV74" s="13">
        <f t="shared" si="47"/>
        <v>0</v>
      </c>
      <c r="AW74" s="13">
        <f t="shared" si="55"/>
        <v>1</v>
      </c>
      <c r="AX74" s="7">
        <v>1</v>
      </c>
      <c r="AY74" s="7">
        <v>1</v>
      </c>
      <c r="AZ74" s="25">
        <f t="shared" si="56"/>
        <v>43532.386111111111</v>
      </c>
      <c r="BA74" s="15">
        <f t="shared" si="57"/>
        <v>1.0225872753625418</v>
      </c>
      <c r="BB74" s="15">
        <f t="shared" si="58"/>
        <v>1.0225872753625418</v>
      </c>
      <c r="BC74" s="16">
        <f t="shared" si="59"/>
        <v>2035.6427232027736</v>
      </c>
      <c r="BD74" s="16">
        <f t="shared" si="60"/>
        <v>2358.9324294214875</v>
      </c>
      <c r="BE74" s="14" t="str">
        <f t="shared" si="61"/>
        <v>#N/A</v>
      </c>
      <c r="BF74" s="14" t="str">
        <f t="shared" si="62"/>
        <v>#N/A</v>
      </c>
      <c r="BG74" s="15">
        <f t="shared" si="39"/>
        <v>0.99143366183962389</v>
      </c>
      <c r="BH74" s="15">
        <f t="shared" si="40"/>
        <v>1.0051135874987021</v>
      </c>
      <c r="BI74" s="16">
        <f t="shared" si="48"/>
        <v>2053.2313976767746</v>
      </c>
      <c r="BJ74" s="16">
        <f t="shared" si="48"/>
        <v>2346.9311914207246</v>
      </c>
      <c r="BK74" s="4" t="str">
        <f t="shared" si="29"/>
        <v/>
      </c>
      <c r="BL74" s="4" t="str">
        <f t="shared" si="28"/>
        <v/>
      </c>
      <c r="BM74" s="3">
        <v>3</v>
      </c>
      <c r="BN74" s="68">
        <f t="shared" si="49"/>
        <v>0.99184226167834555</v>
      </c>
      <c r="BO74" s="68">
        <f t="shared" si="50"/>
        <v>1.005263540464469</v>
      </c>
      <c r="BP74" s="74">
        <f t="shared" si="24"/>
        <v>2052.3855474338848</v>
      </c>
      <c r="BQ74" s="74">
        <f t="shared" si="25"/>
        <v>2346.581104823093</v>
      </c>
    </row>
    <row r="75" spans="2:69" ht="15" x14ac:dyDescent="0.25">
      <c r="B75" s="1">
        <v>68</v>
      </c>
      <c r="C75" t="s">
        <v>67</v>
      </c>
      <c r="D75" t="s">
        <v>143</v>
      </c>
      <c r="E75">
        <v>12</v>
      </c>
      <c r="F75">
        <v>6</v>
      </c>
      <c r="G75">
        <v>18</v>
      </c>
      <c r="H75">
        <v>0</v>
      </c>
      <c r="I75">
        <v>4</v>
      </c>
      <c r="J75" s="76">
        <v>34</v>
      </c>
      <c r="K75">
        <v>189361</v>
      </c>
      <c r="L75">
        <v>12</v>
      </c>
      <c r="M75">
        <v>2028.42</v>
      </c>
      <c r="N75">
        <v>1</v>
      </c>
      <c r="O75">
        <v>50</v>
      </c>
      <c r="P75">
        <v>4.2</v>
      </c>
      <c r="Q75">
        <v>0</v>
      </c>
      <c r="R75">
        <v>2029.19</v>
      </c>
      <c r="S75">
        <v>0</v>
      </c>
      <c r="T75">
        <v>2217.4</v>
      </c>
      <c r="U75">
        <v>171</v>
      </c>
      <c r="V75">
        <v>2334.14</v>
      </c>
      <c r="W75">
        <v>2.13E-4</v>
      </c>
      <c r="X75">
        <v>1</v>
      </c>
      <c r="Y75" t="s">
        <v>72</v>
      </c>
      <c r="Z75">
        <v>-1</v>
      </c>
      <c r="AA75"/>
      <c r="AB75">
        <v>18.8599</v>
      </c>
      <c r="AC75" s="63" t="s">
        <v>92</v>
      </c>
      <c r="AD75">
        <v>0</v>
      </c>
      <c r="AE75">
        <v>0</v>
      </c>
      <c r="AF75" t="s">
        <v>134</v>
      </c>
      <c r="AG75" s="65">
        <v>0.3972222222222222</v>
      </c>
      <c r="AH75" t="s">
        <v>135</v>
      </c>
      <c r="AI75" s="7">
        <f t="shared" si="51"/>
        <v>2018</v>
      </c>
      <c r="AJ75" s="7">
        <f t="shared" si="52"/>
        <v>15</v>
      </c>
      <c r="AK75" s="7">
        <f t="shared" si="53"/>
        <v>8</v>
      </c>
      <c r="AL75" s="21">
        <f t="shared" si="54"/>
        <v>34</v>
      </c>
      <c r="AM75" s="21">
        <v>25</v>
      </c>
      <c r="AN75" s="20">
        <v>18.86</v>
      </c>
      <c r="AO75" s="21">
        <v>100</v>
      </c>
      <c r="AP75" s="21">
        <v>97.256</v>
      </c>
      <c r="AQ75" s="27">
        <v>0.1</v>
      </c>
      <c r="AR75" s="27">
        <v>0.1023</v>
      </c>
      <c r="AS75" s="13">
        <v>50</v>
      </c>
      <c r="AT75" s="13">
        <f t="shared" si="45"/>
        <v>0</v>
      </c>
      <c r="AU75" s="13">
        <f t="shared" si="46"/>
        <v>0</v>
      </c>
      <c r="AV75" s="13">
        <f t="shared" si="47"/>
        <v>0</v>
      </c>
      <c r="AW75" s="13">
        <f t="shared" si="55"/>
        <v>1</v>
      </c>
      <c r="AX75" s="7">
        <v>1</v>
      </c>
      <c r="AY75" s="7">
        <v>1</v>
      </c>
      <c r="AZ75" s="25">
        <f t="shared" si="56"/>
        <v>43532.397222222222</v>
      </c>
      <c r="BA75" s="15">
        <f t="shared" si="57"/>
        <v>1.0225872753625418</v>
      </c>
      <c r="BB75" s="15">
        <f t="shared" si="58"/>
        <v>1.0225872753625418</v>
      </c>
      <c r="BC75" s="16">
        <f t="shared" si="59"/>
        <v>2028.7212907498681</v>
      </c>
      <c r="BD75" s="16">
        <f t="shared" si="60"/>
        <v>2346.0370353306057</v>
      </c>
      <c r="BE75" s="14" t="str">
        <f t="shared" si="61"/>
        <v>#N/A</v>
      </c>
      <c r="BF75" s="14" t="str">
        <f t="shared" si="62"/>
        <v>#N/A</v>
      </c>
      <c r="BG75" s="15">
        <f t="shared" si="39"/>
        <v>0.99143366183962389</v>
      </c>
      <c r="BH75" s="15">
        <f t="shared" si="40"/>
        <v>1.0051135874987021</v>
      </c>
      <c r="BI75" s="16">
        <f t="shared" si="48"/>
        <v>2046.2501615948136</v>
      </c>
      <c r="BJ75" s="16">
        <f t="shared" si="48"/>
        <v>2334.1014035725939</v>
      </c>
      <c r="BK75" s="4" t="str">
        <f t="shared" si="29"/>
        <v/>
      </c>
      <c r="BL75" s="4" t="str">
        <f t="shared" si="28"/>
        <v/>
      </c>
      <c r="BM75" s="3">
        <v>4</v>
      </c>
      <c r="BN75" s="68">
        <f t="shared" si="49"/>
        <v>0.9918159822377941</v>
      </c>
      <c r="BO75" s="68">
        <f t="shared" si="50"/>
        <v>1.0052753872859588</v>
      </c>
      <c r="BP75" s="74">
        <f t="shared" si="24"/>
        <v>2045.4613830405785</v>
      </c>
      <c r="BQ75" s="74">
        <f t="shared" si="25"/>
        <v>2333.7257282946453</v>
      </c>
    </row>
    <row r="76" spans="2:69" ht="15" x14ac:dyDescent="0.25">
      <c r="B76" s="1">
        <v>69</v>
      </c>
      <c r="C76" t="s">
        <v>67</v>
      </c>
      <c r="D76" t="s">
        <v>144</v>
      </c>
      <c r="E76">
        <v>12</v>
      </c>
      <c r="F76">
        <v>6</v>
      </c>
      <c r="G76">
        <v>18</v>
      </c>
      <c r="H76">
        <v>0</v>
      </c>
      <c r="I76">
        <v>4</v>
      </c>
      <c r="J76" s="76">
        <v>34</v>
      </c>
      <c r="K76">
        <v>191999</v>
      </c>
      <c r="L76">
        <v>12</v>
      </c>
      <c r="M76">
        <v>2056.77</v>
      </c>
      <c r="N76">
        <v>1</v>
      </c>
      <c r="O76">
        <v>50</v>
      </c>
      <c r="P76">
        <v>4.5999999999999996</v>
      </c>
      <c r="Q76">
        <v>0</v>
      </c>
      <c r="R76">
        <v>2029.19</v>
      </c>
      <c r="S76">
        <v>0</v>
      </c>
      <c r="T76">
        <v>2217.4</v>
      </c>
      <c r="U76">
        <v>171</v>
      </c>
      <c r="V76">
        <v>2325.9</v>
      </c>
      <c r="W76">
        <v>2.1699999999999999E-4</v>
      </c>
      <c r="X76">
        <v>1</v>
      </c>
      <c r="Y76" t="s">
        <v>72</v>
      </c>
      <c r="Z76">
        <v>-1</v>
      </c>
      <c r="AA76"/>
      <c r="AB76">
        <v>18.8599</v>
      </c>
      <c r="AC76" s="63" t="s">
        <v>92</v>
      </c>
      <c r="AD76">
        <v>0</v>
      </c>
      <c r="AE76">
        <v>0</v>
      </c>
      <c r="AF76" t="s">
        <v>134</v>
      </c>
      <c r="AG76" s="65">
        <v>0.40833333333333338</v>
      </c>
      <c r="AH76" t="s">
        <v>135</v>
      </c>
      <c r="AI76" s="7">
        <f t="shared" si="51"/>
        <v>2018</v>
      </c>
      <c r="AJ76" s="7">
        <f t="shared" si="52"/>
        <v>15</v>
      </c>
      <c r="AK76" s="7">
        <f t="shared" si="53"/>
        <v>8</v>
      </c>
      <c r="AL76" s="21">
        <f t="shared" si="54"/>
        <v>34</v>
      </c>
      <c r="AM76" s="21">
        <v>25</v>
      </c>
      <c r="AN76" s="20">
        <v>18.86</v>
      </c>
      <c r="AO76" s="21">
        <v>100</v>
      </c>
      <c r="AP76" s="21">
        <v>97.256</v>
      </c>
      <c r="AQ76" s="27">
        <v>0.1</v>
      </c>
      <c r="AR76" s="27">
        <v>0.1023</v>
      </c>
      <c r="AS76" s="13">
        <v>50</v>
      </c>
      <c r="AT76" s="13">
        <f t="shared" si="45"/>
        <v>0</v>
      </c>
      <c r="AU76" s="13">
        <f t="shared" si="46"/>
        <v>0</v>
      </c>
      <c r="AV76" s="13">
        <f t="shared" si="47"/>
        <v>0</v>
      </c>
      <c r="AW76" s="13">
        <f t="shared" si="55"/>
        <v>1</v>
      </c>
      <c r="AX76" s="7">
        <v>1</v>
      </c>
      <c r="AY76" s="7">
        <v>1</v>
      </c>
      <c r="AZ76" s="25">
        <f t="shared" si="56"/>
        <v>43532.408333333333</v>
      </c>
      <c r="BA76" s="15">
        <f t="shared" si="57"/>
        <v>1.0225872753625418</v>
      </c>
      <c r="BB76" s="15">
        <f t="shared" si="58"/>
        <v>1.0225872753625418</v>
      </c>
      <c r="BC76" s="16">
        <f t="shared" si="59"/>
        <v>2057.0733696485713</v>
      </c>
      <c r="BD76" s="16">
        <f t="shared" si="60"/>
        <v>2337.755036319782</v>
      </c>
      <c r="BE76" s="14" t="str">
        <f t="shared" si="61"/>
        <v>#N/A</v>
      </c>
      <c r="BF76" s="14" t="str">
        <f t="shared" si="62"/>
        <v>#N/A</v>
      </c>
      <c r="BG76" s="15">
        <f t="shared" si="39"/>
        <v>0.99143366183962389</v>
      </c>
      <c r="BH76" s="15">
        <f t="shared" si="40"/>
        <v>1.0051135874987021</v>
      </c>
      <c r="BI76" s="16">
        <f t="shared" si="48"/>
        <v>2074.8472125019771</v>
      </c>
      <c r="BJ76" s="16">
        <f t="shared" si="48"/>
        <v>2325.8615398260158</v>
      </c>
      <c r="BK76" s="4" t="str">
        <f t="shared" si="29"/>
        <v/>
      </c>
      <c r="BL76" s="4" t="str">
        <f t="shared" si="28"/>
        <v/>
      </c>
      <c r="BM76" s="3">
        <v>5</v>
      </c>
      <c r="BN76" s="68">
        <f t="shared" si="49"/>
        <v>0.99178970279724277</v>
      </c>
      <c r="BO76" s="68">
        <f t="shared" si="50"/>
        <v>1.0052872341074484</v>
      </c>
      <c r="BP76" s="74">
        <f t="shared" si="24"/>
        <v>2074.1023665065322</v>
      </c>
      <c r="BQ76" s="74">
        <f t="shared" si="25"/>
        <v>2325.4597860236186</v>
      </c>
    </row>
    <row r="77" spans="2:69" ht="15" x14ac:dyDescent="0.25">
      <c r="B77" s="1">
        <v>70</v>
      </c>
      <c r="C77" t="s">
        <v>67</v>
      </c>
      <c r="D77" t="s">
        <v>145</v>
      </c>
      <c r="E77">
        <v>12</v>
      </c>
      <c r="F77">
        <v>6</v>
      </c>
      <c r="G77">
        <v>18</v>
      </c>
      <c r="H77">
        <v>0</v>
      </c>
      <c r="I77">
        <v>4</v>
      </c>
      <c r="J77" s="76">
        <v>34</v>
      </c>
      <c r="K77">
        <v>194953</v>
      </c>
      <c r="L77">
        <v>12</v>
      </c>
      <c r="M77">
        <v>2088.5100000000002</v>
      </c>
      <c r="N77">
        <v>1</v>
      </c>
      <c r="O77">
        <v>50</v>
      </c>
      <c r="P77">
        <v>5.0999999999999996</v>
      </c>
      <c r="Q77">
        <v>0</v>
      </c>
      <c r="R77">
        <v>2029.19</v>
      </c>
      <c r="S77">
        <v>0</v>
      </c>
      <c r="T77">
        <v>2217.4</v>
      </c>
      <c r="U77">
        <v>171</v>
      </c>
      <c r="V77">
        <v>2307.5100000000002</v>
      </c>
      <c r="W77">
        <v>1.0399999999999999E-4</v>
      </c>
      <c r="X77">
        <v>1</v>
      </c>
      <c r="Y77" t="s">
        <v>72</v>
      </c>
      <c r="Z77">
        <v>-1</v>
      </c>
      <c r="AA77"/>
      <c r="AB77">
        <v>18.8599</v>
      </c>
      <c r="AC77" s="63" t="s">
        <v>92</v>
      </c>
      <c r="AD77">
        <v>0</v>
      </c>
      <c r="AE77">
        <v>0</v>
      </c>
      <c r="AF77" t="s">
        <v>134</v>
      </c>
      <c r="AG77" s="65">
        <v>0.41944444444444445</v>
      </c>
      <c r="AH77" t="s">
        <v>135</v>
      </c>
      <c r="AI77" s="7">
        <f t="shared" si="51"/>
        <v>2018</v>
      </c>
      <c r="AJ77" s="7">
        <f t="shared" si="52"/>
        <v>15</v>
      </c>
      <c r="AK77" s="7">
        <f t="shared" si="53"/>
        <v>8</v>
      </c>
      <c r="AL77" s="21">
        <f t="shared" si="54"/>
        <v>34</v>
      </c>
      <c r="AM77" s="21">
        <v>25</v>
      </c>
      <c r="AN77" s="20">
        <v>18.86</v>
      </c>
      <c r="AO77" s="21">
        <v>100</v>
      </c>
      <c r="AP77" s="21">
        <v>97.256</v>
      </c>
      <c r="AQ77" s="27">
        <v>0.1</v>
      </c>
      <c r="AR77" s="27">
        <v>0.1023</v>
      </c>
      <c r="AS77" s="13">
        <v>50</v>
      </c>
      <c r="AT77" s="13">
        <f t="shared" si="45"/>
        <v>0</v>
      </c>
      <c r="AU77" s="13">
        <f t="shared" si="46"/>
        <v>0</v>
      </c>
      <c r="AV77" s="13">
        <f t="shared" si="47"/>
        <v>0</v>
      </c>
      <c r="AW77" s="13">
        <f t="shared" si="55"/>
        <v>1</v>
      </c>
      <c r="AX77" s="7">
        <v>1</v>
      </c>
      <c r="AY77" s="7">
        <v>1</v>
      </c>
      <c r="AZ77" s="25">
        <f t="shared" si="56"/>
        <v>43532.419444444444</v>
      </c>
      <c r="BA77" s="15">
        <f t="shared" si="57"/>
        <v>1.0225872753625418</v>
      </c>
      <c r="BB77" s="15">
        <f t="shared" si="58"/>
        <v>1.0225872753625418</v>
      </c>
      <c r="BC77" s="16">
        <f t="shared" si="59"/>
        <v>2088.8216793782035</v>
      </c>
      <c r="BD77" s="16">
        <f t="shared" si="60"/>
        <v>2319.2713030905284</v>
      </c>
      <c r="BE77" s="14" t="str">
        <f t="shared" si="61"/>
        <v>#N/A</v>
      </c>
      <c r="BF77" s="14" t="str">
        <f t="shared" si="62"/>
        <v>#N/A</v>
      </c>
      <c r="BG77" s="15">
        <f t="shared" si="39"/>
        <v>0.99143366183962389</v>
      </c>
      <c r="BH77" s="15">
        <f t="shared" si="40"/>
        <v>1.0051135874987021</v>
      </c>
      <c r="BI77" s="16">
        <f t="shared" si="48"/>
        <v>2106.8698388779289</v>
      </c>
      <c r="BJ77" s="16">
        <f t="shared" si="48"/>
        <v>2307.4718439158733</v>
      </c>
      <c r="BK77" s="4" t="str">
        <f t="shared" si="29"/>
        <v/>
      </c>
      <c r="BL77" s="4" t="str">
        <f t="shared" si="28"/>
        <v/>
      </c>
      <c r="BM77" s="3">
        <v>6</v>
      </c>
      <c r="BN77" s="68">
        <f t="shared" si="49"/>
        <v>0.99176342335669121</v>
      </c>
      <c r="BO77" s="68">
        <f t="shared" si="50"/>
        <v>1.0052990809289379</v>
      </c>
      <c r="BP77" s="74">
        <f t="shared" ref="BP77:BP81" si="63">IF(AX77=1,BC77/BN77,"#N/A")</f>
        <v>2106.1693042766624</v>
      </c>
      <c r="BQ77" s="74">
        <f t="shared" ref="BQ77:BQ82" si="64">IF(AY77=1,BD77/BO77,"#N/A")</f>
        <v>2307.0460792100057</v>
      </c>
    </row>
    <row r="78" spans="2:69" ht="15" x14ac:dyDescent="0.25">
      <c r="B78" s="1">
        <v>71</v>
      </c>
      <c r="C78" t="s">
        <v>67</v>
      </c>
      <c r="D78" s="78" t="s">
        <v>146</v>
      </c>
      <c r="E78">
        <v>18</v>
      </c>
      <c r="F78">
        <v>7</v>
      </c>
      <c r="G78">
        <v>18</v>
      </c>
      <c r="H78">
        <v>0</v>
      </c>
      <c r="I78">
        <v>4</v>
      </c>
      <c r="J78">
        <v>31.8</v>
      </c>
      <c r="K78">
        <v>461314</v>
      </c>
      <c r="L78">
        <v>12</v>
      </c>
      <c r="M78" s="78">
        <v>4958.88</v>
      </c>
      <c r="N78">
        <v>1</v>
      </c>
      <c r="O78">
        <v>50</v>
      </c>
      <c r="P78">
        <v>5.6</v>
      </c>
      <c r="Q78">
        <v>0</v>
      </c>
      <c r="R78">
        <v>2029.19</v>
      </c>
      <c r="S78">
        <v>0</v>
      </c>
      <c r="T78">
        <v>2217.4</v>
      </c>
      <c r="U78">
        <v>171</v>
      </c>
      <c r="V78">
        <v>2471.39</v>
      </c>
      <c r="W78">
        <v>2.6999999999999999E-5</v>
      </c>
      <c r="X78">
        <v>1</v>
      </c>
      <c r="Y78" t="s">
        <v>72</v>
      </c>
      <c r="Z78">
        <v>-1</v>
      </c>
      <c r="AA78"/>
      <c r="AB78">
        <v>18.8599</v>
      </c>
      <c r="AC78" s="63" t="s">
        <v>173</v>
      </c>
      <c r="AD78">
        <v>0</v>
      </c>
      <c r="AE78">
        <v>0</v>
      </c>
      <c r="AF78" t="s">
        <v>134</v>
      </c>
      <c r="AG78" s="65">
        <v>0.43124999999999997</v>
      </c>
      <c r="AH78" t="s">
        <v>135</v>
      </c>
      <c r="AI78" s="7">
        <f t="shared" si="51"/>
        <v>2018</v>
      </c>
      <c r="AJ78" s="7">
        <f t="shared" si="52"/>
        <v>15</v>
      </c>
      <c r="AK78" s="7">
        <f t="shared" si="53"/>
        <v>8</v>
      </c>
      <c r="AL78" s="21">
        <f t="shared" si="54"/>
        <v>31.8</v>
      </c>
      <c r="AM78" s="21">
        <v>25</v>
      </c>
      <c r="AN78" s="20">
        <v>18.86</v>
      </c>
      <c r="AO78" s="21">
        <v>100</v>
      </c>
      <c r="AP78" s="21">
        <v>97.256</v>
      </c>
      <c r="AQ78" s="27">
        <v>0.1</v>
      </c>
      <c r="AR78" s="27">
        <v>0.1023</v>
      </c>
      <c r="AS78" s="13">
        <v>50</v>
      </c>
      <c r="AT78" s="13">
        <f t="shared" si="45"/>
        <v>0</v>
      </c>
      <c r="AU78" s="13">
        <f t="shared" si="46"/>
        <v>0</v>
      </c>
      <c r="AV78" s="13">
        <f t="shared" si="47"/>
        <v>0</v>
      </c>
      <c r="AW78" s="13">
        <f t="shared" si="55"/>
        <v>1</v>
      </c>
      <c r="AX78" s="7">
        <v>1</v>
      </c>
      <c r="AY78" s="7">
        <v>1</v>
      </c>
      <c r="AZ78" s="25">
        <f t="shared" si="56"/>
        <v>43532.431250000001</v>
      </c>
      <c r="BA78" s="15">
        <f t="shared" si="57"/>
        <v>1.0209265445258267</v>
      </c>
      <c r="BB78" s="15">
        <f t="shared" si="58"/>
        <v>1.0209265445258267</v>
      </c>
      <c r="BC78" s="16">
        <f t="shared" si="59"/>
        <v>4959.6087282914059</v>
      </c>
      <c r="BD78" s="16">
        <f t="shared" si="60"/>
        <v>2483.9865940970572</v>
      </c>
      <c r="BE78" s="14" t="str">
        <f t="shared" si="61"/>
        <v>#N/A</v>
      </c>
      <c r="BF78" s="14" t="str">
        <f t="shared" si="62"/>
        <v>#N/A</v>
      </c>
      <c r="BG78" s="15">
        <f t="shared" si="39"/>
        <v>0.99143366183962389</v>
      </c>
      <c r="BH78" s="15">
        <f t="shared" si="40"/>
        <v>1.0051135874987021</v>
      </c>
      <c r="BI78" s="16">
        <f t="shared" si="48"/>
        <v>5002.4615051790333</v>
      </c>
      <c r="BJ78" s="16">
        <f t="shared" si="48"/>
        <v>2471.3491340601986</v>
      </c>
      <c r="BK78" s="4" t="str">
        <f t="shared" si="29"/>
        <v/>
      </c>
      <c r="BL78" s="4" t="str">
        <f t="shared" si="28"/>
        <v/>
      </c>
      <c r="BM78" s="3">
        <v>7</v>
      </c>
      <c r="BN78" s="68">
        <f t="shared" si="49"/>
        <v>0.99173714391613976</v>
      </c>
      <c r="BO78" s="68">
        <f t="shared" si="50"/>
        <v>1.005310927750428</v>
      </c>
      <c r="BP78" s="79">
        <f t="shared" si="63"/>
        <v>5000.9306989421229</v>
      </c>
      <c r="BQ78" s="74">
        <f t="shared" si="64"/>
        <v>2470.8640138384289</v>
      </c>
    </row>
    <row r="79" spans="2:69" x14ac:dyDescent="0.2">
      <c r="B79" s="1">
        <v>72</v>
      </c>
      <c r="C79" t="s">
        <v>67</v>
      </c>
      <c r="D79" t="s">
        <v>147</v>
      </c>
      <c r="E79">
        <v>18</v>
      </c>
      <c r="F79">
        <v>7</v>
      </c>
      <c r="G79">
        <v>18</v>
      </c>
      <c r="H79">
        <v>0</v>
      </c>
      <c r="I79">
        <v>4</v>
      </c>
      <c r="J79">
        <v>32.200000000000003</v>
      </c>
      <c r="K79">
        <v>204259</v>
      </c>
      <c r="L79">
        <v>12</v>
      </c>
      <c r="M79">
        <v>2191.4299999999998</v>
      </c>
      <c r="N79">
        <v>1</v>
      </c>
      <c r="O79">
        <v>50</v>
      </c>
      <c r="P79">
        <v>6.8</v>
      </c>
      <c r="Q79">
        <v>0</v>
      </c>
      <c r="R79">
        <v>2029.19</v>
      </c>
      <c r="S79">
        <v>0</v>
      </c>
      <c r="T79">
        <v>2217.4</v>
      </c>
      <c r="U79">
        <v>171</v>
      </c>
      <c r="V79">
        <v>2437.2600000000002</v>
      </c>
      <c r="W79">
        <v>1.4100000000000001E-4</v>
      </c>
      <c r="X79">
        <v>1</v>
      </c>
      <c r="Y79" t="s">
        <v>72</v>
      </c>
      <c r="Z79">
        <v>-1</v>
      </c>
      <c r="AA79"/>
      <c r="AB79">
        <v>18.8599</v>
      </c>
      <c r="AC79"/>
      <c r="AD79">
        <v>0</v>
      </c>
      <c r="AE79">
        <v>0</v>
      </c>
      <c r="AF79" t="s">
        <v>134</v>
      </c>
      <c r="AG79" s="65">
        <v>0.44236111111111115</v>
      </c>
      <c r="AH79" t="s">
        <v>135</v>
      </c>
      <c r="AI79" s="7">
        <f t="shared" si="51"/>
        <v>2018</v>
      </c>
      <c r="AJ79" s="7">
        <f t="shared" si="52"/>
        <v>15</v>
      </c>
      <c r="AK79" s="7">
        <f t="shared" si="53"/>
        <v>8</v>
      </c>
      <c r="AL79" s="21">
        <f t="shared" si="54"/>
        <v>32.200000000000003</v>
      </c>
      <c r="AM79" s="21">
        <v>25</v>
      </c>
      <c r="AN79" s="20">
        <v>18.86</v>
      </c>
      <c r="AO79" s="21">
        <v>100</v>
      </c>
      <c r="AP79" s="21">
        <v>97.256</v>
      </c>
      <c r="AQ79" s="27">
        <v>0.1</v>
      </c>
      <c r="AR79" s="27">
        <v>0.1023</v>
      </c>
      <c r="AS79" s="13">
        <v>50</v>
      </c>
      <c r="AT79" s="13">
        <f t="shared" si="45"/>
        <v>0</v>
      </c>
      <c r="AU79" s="13">
        <f t="shared" si="46"/>
        <v>0</v>
      </c>
      <c r="AV79" s="13">
        <f t="shared" si="47"/>
        <v>0</v>
      </c>
      <c r="AW79" s="13">
        <f t="shared" si="55"/>
        <v>1</v>
      </c>
      <c r="AX79" s="7">
        <v>1</v>
      </c>
      <c r="AY79" s="7">
        <v>1</v>
      </c>
      <c r="AZ79" s="25">
        <f t="shared" si="56"/>
        <v>43532.442361111112</v>
      </c>
      <c r="BA79" s="15">
        <f t="shared" si="57"/>
        <v>1.0212283462418872</v>
      </c>
      <c r="BB79" s="15">
        <f t="shared" si="58"/>
        <v>1.0212283462418872</v>
      </c>
      <c r="BC79" s="16">
        <f t="shared" si="59"/>
        <v>2191.7511735990206</v>
      </c>
      <c r="BD79" s="16">
        <f t="shared" si="60"/>
        <v>2449.682634601983</v>
      </c>
      <c r="BE79" s="14" t="str">
        <f t="shared" si="61"/>
        <v>#N/A</v>
      </c>
      <c r="BF79" s="14" t="str">
        <f t="shared" si="62"/>
        <v>#N/A</v>
      </c>
      <c r="BG79" s="15">
        <f t="shared" si="39"/>
        <v>0.99143366183962389</v>
      </c>
      <c r="BH79" s="15">
        <f t="shared" si="40"/>
        <v>1.0051135874987021</v>
      </c>
      <c r="BI79" s="16">
        <f t="shared" si="48"/>
        <v>2210.6886804026653</v>
      </c>
      <c r="BJ79" s="16">
        <f t="shared" si="48"/>
        <v>2437.2196984205493</v>
      </c>
      <c r="BK79" s="4" t="str">
        <f t="shared" si="29"/>
        <v/>
      </c>
      <c r="BL79" s="4" t="str">
        <f t="shared" si="28"/>
        <v/>
      </c>
      <c r="BM79" s="3">
        <v>8</v>
      </c>
      <c r="BN79" s="68">
        <f t="shared" si="49"/>
        <v>0.99171086447558832</v>
      </c>
      <c r="BO79" s="68">
        <f t="shared" si="50"/>
        <v>1.0053227745719175</v>
      </c>
      <c r="BP79" s="74">
        <f t="shared" si="63"/>
        <v>2210.0707495606671</v>
      </c>
      <c r="BQ79" s="74">
        <f t="shared" si="64"/>
        <v>2436.7125629329316</v>
      </c>
    </row>
    <row r="80" spans="2:69" x14ac:dyDescent="0.2">
      <c r="B80" s="1">
        <v>73</v>
      </c>
      <c r="C80" t="s">
        <v>67</v>
      </c>
      <c r="D80" t="s">
        <v>148</v>
      </c>
      <c r="E80">
        <v>18</v>
      </c>
      <c r="F80">
        <v>7</v>
      </c>
      <c r="G80">
        <v>18</v>
      </c>
      <c r="H80">
        <v>0</v>
      </c>
      <c r="I80">
        <v>4</v>
      </c>
      <c r="J80">
        <v>34.700000000000003</v>
      </c>
      <c r="K80">
        <v>195164</v>
      </c>
      <c r="L80">
        <v>12</v>
      </c>
      <c r="M80">
        <v>2089.6999999999998</v>
      </c>
      <c r="N80">
        <v>1</v>
      </c>
      <c r="O80">
        <v>50</v>
      </c>
      <c r="P80">
        <v>7.3</v>
      </c>
      <c r="Q80">
        <v>0</v>
      </c>
      <c r="R80">
        <v>2029.19</v>
      </c>
      <c r="S80">
        <v>0</v>
      </c>
      <c r="T80">
        <v>2217.4</v>
      </c>
      <c r="U80">
        <v>171</v>
      </c>
      <c r="V80">
        <v>2335.75</v>
      </c>
      <c r="W80">
        <v>1.73E-4</v>
      </c>
      <c r="X80">
        <v>1</v>
      </c>
      <c r="Y80" t="s">
        <v>72</v>
      </c>
      <c r="Z80">
        <v>-1</v>
      </c>
      <c r="AA80"/>
      <c r="AB80">
        <v>18.8599</v>
      </c>
      <c r="AC80"/>
      <c r="AD80">
        <v>0</v>
      </c>
      <c r="AE80">
        <v>0</v>
      </c>
      <c r="AF80" t="s">
        <v>134</v>
      </c>
      <c r="AG80" s="65">
        <v>0.45347222222222222</v>
      </c>
      <c r="AH80" t="s">
        <v>135</v>
      </c>
      <c r="AI80" s="7">
        <f t="shared" si="51"/>
        <v>2018</v>
      </c>
      <c r="AJ80" s="7">
        <f t="shared" si="52"/>
        <v>15</v>
      </c>
      <c r="AK80" s="7">
        <f t="shared" si="53"/>
        <v>8</v>
      </c>
      <c r="AL80" s="21">
        <f t="shared" si="54"/>
        <v>34.700000000000003</v>
      </c>
      <c r="AM80" s="21">
        <v>25</v>
      </c>
      <c r="AN80" s="20">
        <v>18.86</v>
      </c>
      <c r="AO80" s="21">
        <v>100</v>
      </c>
      <c r="AP80" s="21">
        <v>97.256</v>
      </c>
      <c r="AQ80" s="27">
        <v>0.1</v>
      </c>
      <c r="AR80" s="27">
        <v>0.1023</v>
      </c>
      <c r="AS80" s="13">
        <v>50</v>
      </c>
      <c r="AT80" s="13">
        <f t="shared" si="45"/>
        <v>0</v>
      </c>
      <c r="AU80" s="13">
        <f t="shared" si="46"/>
        <v>0</v>
      </c>
      <c r="AV80" s="13">
        <f t="shared" si="47"/>
        <v>0</v>
      </c>
      <c r="AW80" s="13">
        <f t="shared" si="55"/>
        <v>1</v>
      </c>
      <c r="AX80" s="7">
        <v>1</v>
      </c>
      <c r="AY80" s="7">
        <v>1</v>
      </c>
      <c r="AZ80" s="25">
        <f t="shared" si="56"/>
        <v>43532.453472222223</v>
      </c>
      <c r="BA80" s="15">
        <f t="shared" si="57"/>
        <v>1.0231161177687773</v>
      </c>
      <c r="BB80" s="15">
        <f t="shared" si="58"/>
        <v>1.0231161177687773</v>
      </c>
      <c r="BC80" s="16">
        <f t="shared" si="59"/>
        <v>2090.0085445753953</v>
      </c>
      <c r="BD80" s="16">
        <f t="shared" si="60"/>
        <v>2347.6552414480116</v>
      </c>
      <c r="BE80" s="14" t="str">
        <f t="shared" si="61"/>
        <v>#N/A</v>
      </c>
      <c r="BF80" s="14" t="str">
        <f t="shared" si="62"/>
        <v>#N/A</v>
      </c>
      <c r="BG80" s="15">
        <f t="shared" si="39"/>
        <v>0.99143366183962389</v>
      </c>
      <c r="BH80" s="15">
        <f t="shared" si="40"/>
        <v>1.0051135874987021</v>
      </c>
      <c r="BI80" s="16">
        <f t="shared" si="48"/>
        <v>2108.0669590109992</v>
      </c>
      <c r="BJ80" s="16">
        <f t="shared" si="48"/>
        <v>2335.7113769502625</v>
      </c>
      <c r="BK80" s="4" t="str">
        <f t="shared" si="29"/>
        <v/>
      </c>
      <c r="BL80" s="4" t="str">
        <f t="shared" si="28"/>
        <v/>
      </c>
      <c r="BM80" s="3">
        <v>9</v>
      </c>
      <c r="BN80" s="68">
        <f t="shared" si="49"/>
        <v>0.99168458503503676</v>
      </c>
      <c r="BO80" s="68">
        <f t="shared" si="50"/>
        <v>1.0053346213934071</v>
      </c>
      <c r="BP80" s="74">
        <f t="shared" si="63"/>
        <v>2107.5335606850781</v>
      </c>
      <c r="BQ80" s="74">
        <f t="shared" si="64"/>
        <v>2335.1978450658848</v>
      </c>
    </row>
    <row r="81" spans="2:69" x14ac:dyDescent="0.2">
      <c r="B81" s="1">
        <v>74</v>
      </c>
      <c r="C81" t="s">
        <v>67</v>
      </c>
      <c r="D81" t="s">
        <v>149</v>
      </c>
      <c r="E81">
        <v>19</v>
      </c>
      <c r="F81">
        <v>7</v>
      </c>
      <c r="G81">
        <v>18</v>
      </c>
      <c r="H81">
        <v>0</v>
      </c>
      <c r="I81">
        <v>4</v>
      </c>
      <c r="J81">
        <v>32.1</v>
      </c>
      <c r="K81">
        <v>200575</v>
      </c>
      <c r="L81">
        <v>12</v>
      </c>
      <c r="M81">
        <v>2151.94</v>
      </c>
      <c r="N81">
        <v>1</v>
      </c>
      <c r="O81">
        <v>50</v>
      </c>
      <c r="P81">
        <v>7.8</v>
      </c>
      <c r="Q81">
        <v>0</v>
      </c>
      <c r="R81">
        <v>2029.19</v>
      </c>
      <c r="S81">
        <v>0</v>
      </c>
      <c r="T81">
        <v>2217.4</v>
      </c>
      <c r="U81">
        <v>171</v>
      </c>
      <c r="V81">
        <v>2432.79</v>
      </c>
      <c r="W81">
        <v>1.47E-4</v>
      </c>
      <c r="X81">
        <v>1</v>
      </c>
      <c r="Y81" t="s">
        <v>72</v>
      </c>
      <c r="Z81">
        <v>-1</v>
      </c>
      <c r="AA81"/>
      <c r="AB81">
        <v>18.8599</v>
      </c>
      <c r="AC81"/>
      <c r="AD81">
        <v>0</v>
      </c>
      <c r="AE81">
        <v>0</v>
      </c>
      <c r="AF81" t="s">
        <v>134</v>
      </c>
      <c r="AG81" s="65">
        <v>0.46458333333333335</v>
      </c>
      <c r="AH81" t="s">
        <v>135</v>
      </c>
      <c r="AI81" s="7">
        <f t="shared" si="51"/>
        <v>2018</v>
      </c>
      <c r="AJ81" s="7">
        <f t="shared" si="52"/>
        <v>15</v>
      </c>
      <c r="AK81" s="7">
        <f t="shared" si="53"/>
        <v>8</v>
      </c>
      <c r="AL81" s="21">
        <f t="shared" si="54"/>
        <v>32.1</v>
      </c>
      <c r="AM81" s="21">
        <v>25</v>
      </c>
      <c r="AN81" s="20">
        <v>18.86</v>
      </c>
      <c r="AO81" s="21">
        <v>100</v>
      </c>
      <c r="AP81" s="21">
        <v>97.256</v>
      </c>
      <c r="AQ81" s="27">
        <v>0.1</v>
      </c>
      <c r="AR81" s="27">
        <v>0.1023</v>
      </c>
      <c r="AS81" s="13">
        <v>50</v>
      </c>
      <c r="AT81" s="13">
        <f t="shared" si="45"/>
        <v>0</v>
      </c>
      <c r="AU81" s="13">
        <f t="shared" si="46"/>
        <v>0</v>
      </c>
      <c r="AV81" s="13">
        <f t="shared" si="47"/>
        <v>0</v>
      </c>
      <c r="AW81" s="13">
        <f t="shared" si="55"/>
        <v>1</v>
      </c>
      <c r="AX81" s="7">
        <v>1</v>
      </c>
      <c r="AY81" s="7">
        <v>1</v>
      </c>
      <c r="AZ81" s="25">
        <f t="shared" si="56"/>
        <v>43532.464583333334</v>
      </c>
      <c r="BA81" s="15">
        <f t="shared" si="57"/>
        <v>1.021152889670881</v>
      </c>
      <c r="BB81" s="15">
        <f t="shared" si="58"/>
        <v>1.021152889670881</v>
      </c>
      <c r="BC81" s="16">
        <f t="shared" si="59"/>
        <v>2152.2634802729135</v>
      </c>
      <c r="BD81" s="16">
        <f t="shared" si="60"/>
        <v>2445.1898511580043</v>
      </c>
      <c r="BE81" s="14" t="str">
        <f t="shared" si="61"/>
        <v>#N/A</v>
      </c>
      <c r="BF81" s="14" t="str">
        <f t="shared" si="62"/>
        <v>#N/A</v>
      </c>
      <c r="BG81" s="15">
        <f t="shared" si="39"/>
        <v>0.99143366183962389</v>
      </c>
      <c r="BH81" s="15">
        <f t="shared" si="40"/>
        <v>1.0051135874987021</v>
      </c>
      <c r="BI81" s="16">
        <f t="shared" si="48"/>
        <v>2170.8597994134552</v>
      </c>
      <c r="BJ81" s="16">
        <f t="shared" si="48"/>
        <v>2432.7497723347233</v>
      </c>
      <c r="BK81" s="4" t="str">
        <f t="shared" si="29"/>
        <v/>
      </c>
      <c r="BL81" s="4" t="str">
        <f t="shared" si="28"/>
        <v/>
      </c>
      <c r="BM81" s="3">
        <v>10</v>
      </c>
      <c r="BN81" s="68">
        <f t="shared" si="49"/>
        <v>0.99165830559448531</v>
      </c>
      <c r="BO81" s="68">
        <f t="shared" si="50"/>
        <v>1.0053464682148969</v>
      </c>
      <c r="BP81" s="74">
        <f t="shared" si="63"/>
        <v>2170.3680271025023</v>
      </c>
      <c r="BQ81" s="74">
        <f t="shared" si="64"/>
        <v>2432.1862447079639</v>
      </c>
    </row>
    <row r="82" spans="2:69" x14ac:dyDescent="0.2">
      <c r="B82" s="1">
        <v>75</v>
      </c>
      <c r="C82" t="s">
        <v>67</v>
      </c>
      <c r="D82" t="s">
        <v>150</v>
      </c>
      <c r="E82">
        <v>19</v>
      </c>
      <c r="F82">
        <v>7</v>
      </c>
      <c r="G82">
        <v>18</v>
      </c>
      <c r="H82">
        <v>0</v>
      </c>
      <c r="I82">
        <v>4</v>
      </c>
      <c r="J82">
        <v>29.8</v>
      </c>
      <c r="K82">
        <v>204682</v>
      </c>
      <c r="L82">
        <v>12</v>
      </c>
      <c r="M82">
        <v>2199.88</v>
      </c>
      <c r="N82">
        <v>1</v>
      </c>
      <c r="O82">
        <v>50</v>
      </c>
      <c r="P82">
        <v>8.3000000000000007</v>
      </c>
      <c r="Q82">
        <v>0</v>
      </c>
      <c r="R82">
        <v>2029.19</v>
      </c>
      <c r="S82">
        <v>0</v>
      </c>
      <c r="T82">
        <v>2217.4</v>
      </c>
      <c r="U82">
        <v>171</v>
      </c>
      <c r="V82">
        <v>2447.7800000000002</v>
      </c>
      <c r="W82">
        <v>1.13E-4</v>
      </c>
      <c r="X82">
        <v>1</v>
      </c>
      <c r="Y82" t="s">
        <v>72</v>
      </c>
      <c r="Z82">
        <v>-1</v>
      </c>
      <c r="AA82"/>
      <c r="AB82">
        <v>18.8599</v>
      </c>
      <c r="AC82"/>
      <c r="AD82">
        <v>0</v>
      </c>
      <c r="AE82">
        <v>0</v>
      </c>
      <c r="AF82" t="s">
        <v>134</v>
      </c>
      <c r="AG82" s="65">
        <v>0.47569444444444442</v>
      </c>
      <c r="AH82" t="s">
        <v>135</v>
      </c>
      <c r="AI82" s="7">
        <f t="shared" si="51"/>
        <v>2018</v>
      </c>
      <c r="AJ82" s="7">
        <f t="shared" si="52"/>
        <v>15</v>
      </c>
      <c r="AK82" s="7">
        <f t="shared" si="53"/>
        <v>8</v>
      </c>
      <c r="AL82" s="21">
        <f t="shared" si="54"/>
        <v>29.8</v>
      </c>
      <c r="AM82" s="21">
        <v>25</v>
      </c>
      <c r="AN82" s="20">
        <v>18.86</v>
      </c>
      <c r="AO82" s="21">
        <v>100</v>
      </c>
      <c r="AP82" s="21">
        <v>97.256</v>
      </c>
      <c r="AQ82" s="27">
        <v>0.1</v>
      </c>
      <c r="AR82" s="27">
        <v>0.1023</v>
      </c>
      <c r="AS82" s="13">
        <v>50</v>
      </c>
      <c r="AT82" s="13">
        <f t="shared" si="45"/>
        <v>0</v>
      </c>
      <c r="AU82" s="13">
        <f t="shared" si="46"/>
        <v>0</v>
      </c>
      <c r="AV82" s="13">
        <f t="shared" si="47"/>
        <v>0</v>
      </c>
      <c r="AW82" s="13">
        <f t="shared" si="55"/>
        <v>1</v>
      </c>
      <c r="AX82" s="7">
        <v>1</v>
      </c>
      <c r="AY82" s="7">
        <v>1</v>
      </c>
      <c r="AZ82" s="25">
        <f t="shared" si="56"/>
        <v>43532.475694444445</v>
      </c>
      <c r="BA82" s="15">
        <f t="shared" si="57"/>
        <v>1.0194185022385576</v>
      </c>
      <c r="BB82" s="15">
        <f t="shared" si="58"/>
        <v>1.0194185022385576</v>
      </c>
      <c r="BC82" s="16">
        <f t="shared" si="59"/>
        <v>2200.2026925929681</v>
      </c>
      <c r="BD82" s="16">
        <f t="shared" si="60"/>
        <v>2460.2562546983258</v>
      </c>
      <c r="BE82" s="70" t="str">
        <f t="shared" si="61"/>
        <v>#N/A</v>
      </c>
      <c r="BF82" s="70" t="str">
        <f t="shared" si="62"/>
        <v>#N/A</v>
      </c>
      <c r="BG82" s="15">
        <f t="shared" si="39"/>
        <v>0.99143366183962389</v>
      </c>
      <c r="BH82" s="15">
        <f t="shared" si="40"/>
        <v>1.0051135874987021</v>
      </c>
      <c r="BI82" s="16">
        <f>IF(AX82=1,BC82/BG82,"#N/A")</f>
        <v>2219.2132235155809</v>
      </c>
      <c r="BJ82" s="16">
        <f t="shared" si="48"/>
        <v>2447.7395244659378</v>
      </c>
      <c r="BK82" s="4" t="str">
        <f t="shared" si="29"/>
        <v/>
      </c>
      <c r="BL82" s="4" t="str">
        <f t="shared" si="28"/>
        <v/>
      </c>
      <c r="BM82" s="3">
        <v>11</v>
      </c>
      <c r="BN82" s="68">
        <f t="shared" si="49"/>
        <v>0.99163202615393387</v>
      </c>
      <c r="BO82" s="68">
        <f t="shared" si="50"/>
        <v>1.0053583150363865</v>
      </c>
      <c r="BP82" s="74">
        <f>IF(AX82=1,BC82/BN82,"#N/A")</f>
        <v>2218.7692960326235</v>
      </c>
      <c r="BQ82" s="74">
        <f t="shared" si="64"/>
        <v>2447.1436878793634</v>
      </c>
    </row>
    <row r="83" spans="2:69" x14ac:dyDescent="0.2">
      <c r="B83" s="1">
        <v>76</v>
      </c>
      <c r="C83" t="s">
        <v>67</v>
      </c>
      <c r="D83" t="s">
        <v>151</v>
      </c>
      <c r="E83">
        <v>19</v>
      </c>
      <c r="F83">
        <v>7</v>
      </c>
      <c r="G83">
        <v>18</v>
      </c>
      <c r="H83">
        <v>0</v>
      </c>
      <c r="I83">
        <v>4</v>
      </c>
      <c r="J83">
        <v>29.8</v>
      </c>
      <c r="K83">
        <v>202146</v>
      </c>
      <c r="L83">
        <v>12</v>
      </c>
      <c r="M83">
        <v>2172.54</v>
      </c>
      <c r="N83">
        <v>1</v>
      </c>
      <c r="O83">
        <v>50</v>
      </c>
      <c r="P83">
        <v>8.8000000000000007</v>
      </c>
      <c r="Q83">
        <v>0</v>
      </c>
      <c r="R83">
        <v>2029.19</v>
      </c>
      <c r="S83">
        <v>0</v>
      </c>
      <c r="T83">
        <v>2217.4</v>
      </c>
      <c r="U83">
        <v>171</v>
      </c>
      <c r="V83">
        <v>2437.3000000000002</v>
      </c>
      <c r="W83">
        <v>1.7699999999999999E-4</v>
      </c>
      <c r="X83">
        <v>1</v>
      </c>
      <c r="Y83" t="s">
        <v>72</v>
      </c>
      <c r="Z83">
        <v>-1</v>
      </c>
      <c r="AA83"/>
      <c r="AB83">
        <v>18.8599</v>
      </c>
      <c r="AC83"/>
      <c r="AD83">
        <v>0</v>
      </c>
      <c r="AE83">
        <v>0</v>
      </c>
      <c r="AF83" t="s">
        <v>134</v>
      </c>
      <c r="AG83" s="65">
        <v>0.48680555555555555</v>
      </c>
      <c r="AH83" t="s">
        <v>135</v>
      </c>
      <c r="AI83" s="7">
        <f t="shared" si="51"/>
        <v>2018</v>
      </c>
      <c r="AJ83" s="7">
        <f t="shared" si="52"/>
        <v>15</v>
      </c>
      <c r="AK83" s="7">
        <f t="shared" si="53"/>
        <v>8</v>
      </c>
      <c r="AL83" s="21">
        <f t="shared" si="54"/>
        <v>29.8</v>
      </c>
      <c r="AM83" s="21">
        <v>25</v>
      </c>
      <c r="AN83" s="20">
        <v>18.86</v>
      </c>
      <c r="AO83" s="21">
        <v>100</v>
      </c>
      <c r="AP83" s="21">
        <v>97.256</v>
      </c>
      <c r="AQ83" s="27">
        <v>0.1</v>
      </c>
      <c r="AR83" s="27">
        <v>0.1023</v>
      </c>
      <c r="AS83" s="13">
        <v>50</v>
      </c>
      <c r="AT83" s="13">
        <f t="shared" si="45"/>
        <v>0</v>
      </c>
      <c r="AU83" s="13">
        <f t="shared" si="46"/>
        <v>0</v>
      </c>
      <c r="AV83" s="13">
        <f t="shared" si="47"/>
        <v>0</v>
      </c>
      <c r="AW83" s="13">
        <f t="shared" si="55"/>
        <v>1</v>
      </c>
      <c r="AX83" s="7">
        <v>1</v>
      </c>
      <c r="AY83" s="7">
        <v>1</v>
      </c>
      <c r="AZ83" s="25">
        <f t="shared" si="56"/>
        <v>43532.486805555556</v>
      </c>
      <c r="BA83" s="15">
        <f t="shared" si="57"/>
        <v>1.0194185022385576</v>
      </c>
      <c r="BB83" s="15">
        <f t="shared" si="58"/>
        <v>1.0194185022385576</v>
      </c>
      <c r="BC83" s="16">
        <f t="shared" si="59"/>
        <v>2172.8621430667199</v>
      </c>
      <c r="BD83" s="16">
        <f t="shared" si="60"/>
        <v>2449.7228384806758</v>
      </c>
      <c r="BE83" s="14" t="str">
        <f t="shared" si="61"/>
        <v>#N/A</v>
      </c>
      <c r="BF83" s="14" t="str">
        <f t="shared" si="62"/>
        <v>#N/A</v>
      </c>
      <c r="BG83" s="14">
        <f>AVERAGE(BE53:BE97)</f>
        <v>0.99157319416086509</v>
      </c>
      <c r="BH83" s="14">
        <f>AVERAGE(BF53:BF97)</f>
        <v>1.0051271858161099</v>
      </c>
      <c r="BI83" s="16">
        <f t="shared" si="48"/>
        <v>2191.3280389810657</v>
      </c>
      <c r="BJ83" s="16">
        <f t="shared" si="48"/>
        <v>2437.2267241897662</v>
      </c>
      <c r="BK83" s="4" t="str">
        <f t="shared" si="29"/>
        <v/>
      </c>
      <c r="BL83" s="4" t="str">
        <f t="shared" si="28"/>
        <v/>
      </c>
      <c r="BM83" s="3">
        <v>12</v>
      </c>
      <c r="BN83" s="68">
        <f t="shared" si="49"/>
        <v>0.99160574671338242</v>
      </c>
      <c r="BO83" s="68">
        <f t="shared" si="50"/>
        <v>1.0053701618578763</v>
      </c>
      <c r="BP83" s="74">
        <f t="shared" ref="BP83:BP96" si="65">IF(AX83=1,BC83/BN83,"#N/A")</f>
        <v>2191.2561018010847</v>
      </c>
      <c r="BQ83" s="74">
        <f t="shared" ref="BQ83:BQ96" si="66">IF(AY83=1,BD83/BO83,"#N/A")</f>
        <v>2436.6376996445811</v>
      </c>
    </row>
    <row r="84" spans="2:69" x14ac:dyDescent="0.2">
      <c r="B84" s="1">
        <v>77</v>
      </c>
      <c r="C84" t="s">
        <v>67</v>
      </c>
      <c r="D84" t="s">
        <v>152</v>
      </c>
      <c r="E84">
        <v>16</v>
      </c>
      <c r="F84">
        <v>7</v>
      </c>
      <c r="G84">
        <v>18</v>
      </c>
      <c r="H84">
        <v>0</v>
      </c>
      <c r="I84">
        <v>4</v>
      </c>
      <c r="J84">
        <v>30.5</v>
      </c>
      <c r="K84">
        <v>204005</v>
      </c>
      <c r="L84">
        <v>12</v>
      </c>
      <c r="M84">
        <v>2191.4499999999998</v>
      </c>
      <c r="N84">
        <v>1</v>
      </c>
      <c r="O84">
        <v>50</v>
      </c>
      <c r="P84">
        <v>9.3000000000000007</v>
      </c>
      <c r="Q84">
        <v>0</v>
      </c>
      <c r="R84">
        <v>2029.19</v>
      </c>
      <c r="S84">
        <v>0</v>
      </c>
      <c r="T84">
        <v>2217.4</v>
      </c>
      <c r="U84">
        <v>171</v>
      </c>
      <c r="V84">
        <v>2447.7199999999998</v>
      </c>
      <c r="W84">
        <v>1.26E-4</v>
      </c>
      <c r="X84">
        <v>1</v>
      </c>
      <c r="Y84" t="s">
        <v>72</v>
      </c>
      <c r="Z84">
        <v>-1</v>
      </c>
      <c r="AA84"/>
      <c r="AB84">
        <v>18.8599</v>
      </c>
      <c r="AC84"/>
      <c r="AD84">
        <v>0</v>
      </c>
      <c r="AE84">
        <v>0</v>
      </c>
      <c r="AF84" t="s">
        <v>134</v>
      </c>
      <c r="AG84" s="65">
        <v>0.49791666666666662</v>
      </c>
      <c r="AH84" t="s">
        <v>135</v>
      </c>
      <c r="AI84" s="7">
        <f t="shared" si="51"/>
        <v>2018</v>
      </c>
      <c r="AJ84" s="7">
        <f t="shared" si="52"/>
        <v>15</v>
      </c>
      <c r="AK84" s="7">
        <f t="shared" si="53"/>
        <v>8</v>
      </c>
      <c r="AL84" s="21">
        <f t="shared" si="54"/>
        <v>30.5</v>
      </c>
      <c r="AM84" s="21">
        <v>25</v>
      </c>
      <c r="AN84" s="20">
        <v>18.86</v>
      </c>
      <c r="AO84" s="21">
        <v>100</v>
      </c>
      <c r="AP84" s="21">
        <v>97.256</v>
      </c>
      <c r="AQ84" s="27">
        <v>0.1</v>
      </c>
      <c r="AR84" s="27">
        <v>0.1023</v>
      </c>
      <c r="AS84" s="13">
        <v>50</v>
      </c>
      <c r="AT84" s="13">
        <f t="shared" si="45"/>
        <v>0</v>
      </c>
      <c r="AU84" s="13">
        <f t="shared" si="46"/>
        <v>0</v>
      </c>
      <c r="AV84" s="13">
        <f t="shared" si="47"/>
        <v>0</v>
      </c>
      <c r="AW84" s="13">
        <f t="shared" si="55"/>
        <v>1</v>
      </c>
      <c r="AX84" s="7">
        <v>1</v>
      </c>
      <c r="AY84" s="7">
        <v>1</v>
      </c>
      <c r="AZ84" s="25">
        <f t="shared" si="56"/>
        <v>43532.497916666667</v>
      </c>
      <c r="BA84" s="15">
        <f t="shared" si="57"/>
        <v>1.019946136192283</v>
      </c>
      <c r="BB84" s="15">
        <f t="shared" si="58"/>
        <v>1.019946136192283</v>
      </c>
      <c r="BC84" s="16">
        <f t="shared" si="59"/>
        <v>2191.7695501052417</v>
      </c>
      <c r="BD84" s="16">
        <f t="shared" si="60"/>
        <v>2460.1959488802854</v>
      </c>
      <c r="BE84" s="14" t="str">
        <f t="shared" si="61"/>
        <v>#N/A</v>
      </c>
      <c r="BF84" s="14" t="str">
        <f t="shared" si="62"/>
        <v>#N/A</v>
      </c>
      <c r="BG84" s="14">
        <f>AVERAGE(BE54:BE97)</f>
        <v>0.99157319416086509</v>
      </c>
      <c r="BH84" s="14">
        <f>AVERAGE(BF54:BF97)</f>
        <v>1.0051271858161099</v>
      </c>
      <c r="BI84" s="16">
        <f t="shared" si="48"/>
        <v>2210.3961291128512</v>
      </c>
      <c r="BJ84" s="16">
        <f t="shared" si="48"/>
        <v>2447.6464109193671</v>
      </c>
      <c r="BK84" s="4" t="str">
        <f t="shared" si="29"/>
        <v/>
      </c>
      <c r="BL84" s="4" t="str">
        <f t="shared" si="28"/>
        <v/>
      </c>
      <c r="BM84" s="3">
        <v>13</v>
      </c>
      <c r="BN84" s="68">
        <f t="shared" si="49"/>
        <v>0.99157946727283086</v>
      </c>
      <c r="BO84" s="68">
        <f t="shared" si="50"/>
        <v>1.0053820086793659</v>
      </c>
      <c r="BP84" s="74">
        <f t="shared" si="65"/>
        <v>2210.3821452992847</v>
      </c>
      <c r="BQ84" s="74">
        <f t="shared" si="66"/>
        <v>2447.0260335291969</v>
      </c>
    </row>
    <row r="85" spans="2:69" x14ac:dyDescent="0.2">
      <c r="B85" s="1">
        <v>78</v>
      </c>
      <c r="C85" t="s">
        <v>67</v>
      </c>
      <c r="D85" t="s">
        <v>153</v>
      </c>
      <c r="E85">
        <v>16</v>
      </c>
      <c r="F85">
        <v>7</v>
      </c>
      <c r="G85">
        <v>18</v>
      </c>
      <c r="H85">
        <v>0</v>
      </c>
      <c r="I85">
        <v>4</v>
      </c>
      <c r="J85">
        <v>31</v>
      </c>
      <c r="K85">
        <v>200231</v>
      </c>
      <c r="L85">
        <v>12</v>
      </c>
      <c r="M85">
        <v>2149.9899999999998</v>
      </c>
      <c r="N85">
        <v>1</v>
      </c>
      <c r="O85">
        <v>50</v>
      </c>
      <c r="P85">
        <v>9.8000000000000007</v>
      </c>
      <c r="Q85">
        <v>0</v>
      </c>
      <c r="R85">
        <v>2029.19</v>
      </c>
      <c r="S85">
        <v>0</v>
      </c>
      <c r="T85">
        <v>2217.4</v>
      </c>
      <c r="U85">
        <v>171</v>
      </c>
      <c r="V85">
        <v>2434.27</v>
      </c>
      <c r="W85">
        <v>1.34E-4</v>
      </c>
      <c r="X85">
        <v>1</v>
      </c>
      <c r="Y85" t="s">
        <v>72</v>
      </c>
      <c r="Z85">
        <v>-1</v>
      </c>
      <c r="AA85"/>
      <c r="AB85">
        <v>18.8599</v>
      </c>
      <c r="AC85"/>
      <c r="AD85">
        <v>0</v>
      </c>
      <c r="AE85">
        <v>0</v>
      </c>
      <c r="AF85" t="s">
        <v>134</v>
      </c>
      <c r="AG85" s="65">
        <v>0.50902777777777775</v>
      </c>
      <c r="AH85" t="s">
        <v>135</v>
      </c>
      <c r="AI85" s="7">
        <f t="shared" si="51"/>
        <v>2018</v>
      </c>
      <c r="AJ85" s="7">
        <f t="shared" si="52"/>
        <v>15</v>
      </c>
      <c r="AK85" s="7">
        <f t="shared" si="53"/>
        <v>8</v>
      </c>
      <c r="AL85" s="21">
        <f t="shared" si="54"/>
        <v>31</v>
      </c>
      <c r="AM85" s="21">
        <v>25</v>
      </c>
      <c r="AN85" s="20">
        <v>18.86</v>
      </c>
      <c r="AO85" s="21">
        <v>100</v>
      </c>
      <c r="AP85" s="21">
        <v>97.256</v>
      </c>
      <c r="AQ85" s="27">
        <v>0.1</v>
      </c>
      <c r="AR85" s="27">
        <v>0.1023</v>
      </c>
      <c r="AS85" s="13">
        <v>50</v>
      </c>
      <c r="AT85" s="13">
        <f t="shared" si="45"/>
        <v>0</v>
      </c>
      <c r="AU85" s="13">
        <f t="shared" si="46"/>
        <v>0</v>
      </c>
      <c r="AV85" s="13">
        <f t="shared" si="47"/>
        <v>0</v>
      </c>
      <c r="AW85" s="13">
        <f t="shared" si="55"/>
        <v>1</v>
      </c>
      <c r="AX85" s="7">
        <v>1</v>
      </c>
      <c r="AY85" s="7">
        <v>1</v>
      </c>
      <c r="AZ85" s="25">
        <f t="shared" si="56"/>
        <v>43532.509027777778</v>
      </c>
      <c r="BA85" s="15">
        <f t="shared" si="57"/>
        <v>1.02032313608892</v>
      </c>
      <c r="BB85" s="15">
        <f t="shared" si="58"/>
        <v>1.02032313608892</v>
      </c>
      <c r="BC85" s="16">
        <f t="shared" si="59"/>
        <v>2150.3083906493343</v>
      </c>
      <c r="BD85" s="16">
        <f t="shared" si="60"/>
        <v>2446.6773946696571</v>
      </c>
      <c r="BE85" s="14" t="str">
        <f t="shared" si="61"/>
        <v>#N/A</v>
      </c>
      <c r="BF85" s="14" t="str">
        <f t="shared" si="62"/>
        <v>#N/A</v>
      </c>
      <c r="BG85" s="14">
        <f>AVERAGE(BE55:BE97)</f>
        <v>0.99157319416086509</v>
      </c>
      <c r="BH85" s="14">
        <f>AVERAGE(BF55:BF97)</f>
        <v>1.0051271858161099</v>
      </c>
      <c r="BI85" s="16">
        <f t="shared" si="48"/>
        <v>2168.5826152945447</v>
      </c>
      <c r="BJ85" s="16">
        <f t="shared" si="48"/>
        <v>2434.1968152847094</v>
      </c>
      <c r="BK85" s="4" t="str">
        <f t="shared" si="29"/>
        <v/>
      </c>
      <c r="BL85" s="4" t="str">
        <f t="shared" ref="BL85:BL97" si="67">IF(AND(AY85=1,AT85=1),BJ85,"")</f>
        <v/>
      </c>
      <c r="BM85" s="3">
        <v>14</v>
      </c>
      <c r="BN85" s="68">
        <f t="shared" si="49"/>
        <v>0.99155318783227953</v>
      </c>
      <c r="BO85" s="68">
        <f t="shared" si="50"/>
        <v>1.0053938555008555</v>
      </c>
      <c r="BP85" s="74">
        <f t="shared" si="65"/>
        <v>2168.6263702608935</v>
      </c>
      <c r="BQ85" s="74">
        <f t="shared" si="66"/>
        <v>2433.5511712977395</v>
      </c>
    </row>
    <row r="86" spans="2:69" x14ac:dyDescent="0.2">
      <c r="B86" s="1">
        <v>79</v>
      </c>
      <c r="C86" t="s">
        <v>67</v>
      </c>
      <c r="D86" t="s">
        <v>154</v>
      </c>
      <c r="E86">
        <v>16</v>
      </c>
      <c r="F86">
        <v>7</v>
      </c>
      <c r="G86">
        <v>18</v>
      </c>
      <c r="H86">
        <v>0</v>
      </c>
      <c r="I86">
        <v>4</v>
      </c>
      <c r="J86">
        <v>31.9</v>
      </c>
      <c r="K86">
        <v>195847</v>
      </c>
      <c r="L86">
        <v>12</v>
      </c>
      <c r="M86">
        <v>2101.38</v>
      </c>
      <c r="N86">
        <v>1</v>
      </c>
      <c r="O86">
        <v>50</v>
      </c>
      <c r="P86">
        <v>10.3</v>
      </c>
      <c r="Q86">
        <v>0</v>
      </c>
      <c r="R86">
        <v>2029.19</v>
      </c>
      <c r="S86">
        <v>0</v>
      </c>
      <c r="T86">
        <v>2217.4</v>
      </c>
      <c r="U86">
        <v>171</v>
      </c>
      <c r="V86">
        <v>2420.9299999999998</v>
      </c>
      <c r="W86">
        <v>2.0000000000000001E-4</v>
      </c>
      <c r="X86">
        <v>1</v>
      </c>
      <c r="Y86" t="s">
        <v>72</v>
      </c>
      <c r="Z86">
        <v>-1</v>
      </c>
      <c r="AA86"/>
      <c r="AB86">
        <v>18.8599</v>
      </c>
      <c r="AC86"/>
      <c r="AD86">
        <v>0</v>
      </c>
      <c r="AE86">
        <v>0</v>
      </c>
      <c r="AF86" t="s">
        <v>134</v>
      </c>
      <c r="AG86" s="65">
        <v>0.52013888888888882</v>
      </c>
      <c r="AH86" t="s">
        <v>135</v>
      </c>
      <c r="AI86" s="7">
        <f t="shared" si="51"/>
        <v>2018</v>
      </c>
      <c r="AJ86" s="7">
        <f t="shared" si="52"/>
        <v>15</v>
      </c>
      <c r="AK86" s="7">
        <f t="shared" si="53"/>
        <v>8</v>
      </c>
      <c r="AL86" s="21">
        <f t="shared" si="54"/>
        <v>31.9</v>
      </c>
      <c r="AM86" s="21">
        <v>25</v>
      </c>
      <c r="AN86" s="20">
        <v>18.86</v>
      </c>
      <c r="AO86" s="21">
        <v>100</v>
      </c>
      <c r="AP86" s="21">
        <v>97.256</v>
      </c>
      <c r="AQ86" s="27">
        <v>0.1</v>
      </c>
      <c r="AR86" s="27">
        <v>0.1023</v>
      </c>
      <c r="AS86" s="13">
        <v>50</v>
      </c>
      <c r="AT86" s="13">
        <f t="shared" si="45"/>
        <v>0</v>
      </c>
      <c r="AU86" s="13">
        <f t="shared" si="46"/>
        <v>0</v>
      </c>
      <c r="AV86" s="13">
        <f t="shared" si="47"/>
        <v>0</v>
      </c>
      <c r="AW86" s="13">
        <f t="shared" si="55"/>
        <v>1</v>
      </c>
      <c r="AX86" s="7">
        <v>1</v>
      </c>
      <c r="AY86" s="7">
        <v>1</v>
      </c>
      <c r="AZ86" s="25">
        <f t="shared" si="56"/>
        <v>43532.520138888889</v>
      </c>
      <c r="BA86" s="15">
        <f t="shared" si="57"/>
        <v>1.0210019888215556</v>
      </c>
      <c r="BB86" s="15">
        <f t="shared" si="58"/>
        <v>1.0210019888215556</v>
      </c>
      <c r="BC86" s="16">
        <f t="shared" si="59"/>
        <v>2101.6881877985447</v>
      </c>
      <c r="BD86" s="16">
        <f t="shared" si="60"/>
        <v>2433.2694011254348</v>
      </c>
      <c r="BE86" s="14" t="str">
        <f t="shared" si="61"/>
        <v>#N/A</v>
      </c>
      <c r="BF86" s="14" t="str">
        <f t="shared" si="62"/>
        <v>#N/A</v>
      </c>
      <c r="BG86" s="14">
        <f>AVERAGE(BE56:BE97)</f>
        <v>0.99157319416086509</v>
      </c>
      <c r="BH86" s="14">
        <f>AVERAGE(BF56:BF97)</f>
        <v>1.0051271858161099</v>
      </c>
      <c r="BI86" s="16">
        <f t="shared" si="48"/>
        <v>2119.5492175210852</v>
      </c>
      <c r="BJ86" s="16">
        <f t="shared" si="48"/>
        <v>2420.8572163429735</v>
      </c>
      <c r="BK86" s="4" t="str">
        <f t="shared" ref="BK86:BK97" si="68">IF(AND(AX86=1,AT86=1),BI86,"")</f>
        <v/>
      </c>
      <c r="BL86" s="4" t="str">
        <f t="shared" si="67"/>
        <v/>
      </c>
      <c r="BM86" s="3">
        <v>15</v>
      </c>
      <c r="BN86" s="68">
        <f t="shared" si="49"/>
        <v>0.99152690839172808</v>
      </c>
      <c r="BO86" s="68">
        <f t="shared" si="50"/>
        <v>1.0054057023223453</v>
      </c>
      <c r="BP86" s="74">
        <f t="shared" si="65"/>
        <v>2119.6481608426698</v>
      </c>
      <c r="BQ86" s="74">
        <f t="shared" si="66"/>
        <v>2420.1865928400107</v>
      </c>
    </row>
    <row r="87" spans="2:69" x14ac:dyDescent="0.2">
      <c r="B87" s="1">
        <v>80</v>
      </c>
      <c r="C87" t="s">
        <v>67</v>
      </c>
      <c r="D87" t="s">
        <v>155</v>
      </c>
      <c r="E87">
        <v>16</v>
      </c>
      <c r="F87">
        <v>7</v>
      </c>
      <c r="G87">
        <v>18</v>
      </c>
      <c r="H87">
        <v>0</v>
      </c>
      <c r="I87">
        <v>4</v>
      </c>
      <c r="J87">
        <v>35</v>
      </c>
      <c r="K87">
        <v>197095</v>
      </c>
      <c r="L87">
        <v>12</v>
      </c>
      <c r="M87">
        <v>2109.9699999999998</v>
      </c>
      <c r="N87">
        <v>1</v>
      </c>
      <c r="O87">
        <v>50</v>
      </c>
      <c r="P87">
        <v>10.8</v>
      </c>
      <c r="Q87">
        <v>0</v>
      </c>
      <c r="R87">
        <v>2029.19</v>
      </c>
      <c r="S87">
        <v>0</v>
      </c>
      <c r="T87">
        <v>2217.4</v>
      </c>
      <c r="U87">
        <v>171</v>
      </c>
      <c r="V87">
        <v>2348.2399999999998</v>
      </c>
      <c r="W87">
        <v>1.8100000000000001E-4</v>
      </c>
      <c r="X87">
        <v>1</v>
      </c>
      <c r="Y87" t="s">
        <v>72</v>
      </c>
      <c r="Z87">
        <v>-1</v>
      </c>
      <c r="AA87"/>
      <c r="AB87">
        <v>18.8599</v>
      </c>
      <c r="AC87"/>
      <c r="AD87">
        <v>0</v>
      </c>
      <c r="AE87">
        <v>0</v>
      </c>
      <c r="AF87" t="s">
        <v>134</v>
      </c>
      <c r="AG87" s="65">
        <v>0.53194444444444444</v>
      </c>
      <c r="AH87" t="s">
        <v>135</v>
      </c>
      <c r="AI87" s="7">
        <f t="shared" si="51"/>
        <v>2018</v>
      </c>
      <c r="AJ87" s="7">
        <f t="shared" si="52"/>
        <v>15</v>
      </c>
      <c r="AK87" s="7">
        <f t="shared" si="53"/>
        <v>8</v>
      </c>
      <c r="AL87" s="21">
        <f t="shared" si="54"/>
        <v>35</v>
      </c>
      <c r="AM87" s="21">
        <v>25</v>
      </c>
      <c r="AN87" s="20">
        <v>18.86</v>
      </c>
      <c r="AO87" s="21">
        <v>100</v>
      </c>
      <c r="AP87" s="21">
        <v>97.256</v>
      </c>
      <c r="AQ87" s="27">
        <v>0.1</v>
      </c>
      <c r="AR87" s="27">
        <v>0.1023</v>
      </c>
      <c r="AS87" s="13">
        <v>50</v>
      </c>
      <c r="AT87" s="13">
        <f t="shared" si="45"/>
        <v>0</v>
      </c>
      <c r="AU87" s="13">
        <f t="shared" si="46"/>
        <v>0</v>
      </c>
      <c r="AV87" s="13">
        <f t="shared" si="47"/>
        <v>0</v>
      </c>
      <c r="AW87" s="13">
        <f t="shared" si="55"/>
        <v>1</v>
      </c>
      <c r="AX87" s="7">
        <v>1</v>
      </c>
      <c r="AY87" s="7">
        <v>1</v>
      </c>
      <c r="AZ87" s="25">
        <f t="shared" si="56"/>
        <v>43532.531944444447</v>
      </c>
      <c r="BA87" s="15">
        <f t="shared" si="57"/>
        <v>1.0233428290522266</v>
      </c>
      <c r="BB87" s="15">
        <f t="shared" si="58"/>
        <v>1.0233428290522266</v>
      </c>
      <c r="BC87" s="16">
        <f t="shared" si="59"/>
        <v>2110.283751307798</v>
      </c>
      <c r="BD87" s="16">
        <f t="shared" si="60"/>
        <v>2360.2089025700002</v>
      </c>
      <c r="BE87" s="14" t="str">
        <f t="shared" si="61"/>
        <v>#N/A</v>
      </c>
      <c r="BF87" s="14" t="str">
        <f t="shared" si="62"/>
        <v>#N/A</v>
      </c>
      <c r="BG87" s="14">
        <f>AVERAGE(BE57:BE97)</f>
        <v>0.99157319416086509</v>
      </c>
      <c r="BH87" s="14">
        <f>AVERAGE(BF57:BF97)</f>
        <v>1.0051271858161099</v>
      </c>
      <c r="BI87" s="16">
        <f t="shared" si="48"/>
        <v>2128.2178297424225</v>
      </c>
      <c r="BJ87" s="16">
        <f t="shared" si="48"/>
        <v>2348.1694017196796</v>
      </c>
      <c r="BK87" s="4" t="str">
        <f t="shared" si="68"/>
        <v/>
      </c>
      <c r="BL87" s="4" t="str">
        <f t="shared" si="67"/>
        <v/>
      </c>
      <c r="BM87" s="3">
        <v>16</v>
      </c>
      <c r="BN87" s="68">
        <f t="shared" si="49"/>
        <v>0.99150062895117663</v>
      </c>
      <c r="BO87" s="68">
        <f t="shared" si="50"/>
        <v>1.0054175491438349</v>
      </c>
      <c r="BP87" s="74">
        <f t="shared" si="65"/>
        <v>2128.3735881641205</v>
      </c>
      <c r="BQ87" s="74">
        <f t="shared" si="66"/>
        <v>2347.4912533403067</v>
      </c>
    </row>
    <row r="88" spans="2:69" x14ac:dyDescent="0.2">
      <c r="B88" s="1">
        <v>81</v>
      </c>
      <c r="C88" t="s">
        <v>67</v>
      </c>
      <c r="D88" t="s">
        <v>156</v>
      </c>
      <c r="E88">
        <v>18</v>
      </c>
      <c r="F88">
        <v>7</v>
      </c>
      <c r="G88">
        <v>18</v>
      </c>
      <c r="H88">
        <v>0</v>
      </c>
      <c r="I88">
        <v>4</v>
      </c>
      <c r="J88" s="82">
        <v>33.6</v>
      </c>
      <c r="K88">
        <v>199874</v>
      </c>
      <c r="L88">
        <v>12</v>
      </c>
      <c r="M88">
        <v>2139.81</v>
      </c>
      <c r="N88">
        <v>1</v>
      </c>
      <c r="O88">
        <v>50</v>
      </c>
      <c r="P88">
        <v>11.3</v>
      </c>
      <c r="Q88">
        <v>0</v>
      </c>
      <c r="R88">
        <v>2029.19</v>
      </c>
      <c r="S88">
        <v>0</v>
      </c>
      <c r="T88">
        <v>2217.4</v>
      </c>
      <c r="U88">
        <v>171</v>
      </c>
      <c r="V88">
        <v>2383.7199999999998</v>
      </c>
      <c r="W88">
        <v>2.32E-4</v>
      </c>
      <c r="X88">
        <v>1</v>
      </c>
      <c r="Y88" t="s">
        <v>72</v>
      </c>
      <c r="Z88">
        <v>-1</v>
      </c>
      <c r="AA88"/>
      <c r="AB88">
        <v>18.8599</v>
      </c>
      <c r="AC88"/>
      <c r="AD88">
        <v>0</v>
      </c>
      <c r="AE88">
        <v>0</v>
      </c>
      <c r="AF88" t="s">
        <v>134</v>
      </c>
      <c r="AG88" s="65">
        <v>0.54305555555555551</v>
      </c>
      <c r="AH88" t="s">
        <v>135</v>
      </c>
      <c r="AI88" s="7">
        <f t="shared" si="51"/>
        <v>2018</v>
      </c>
      <c r="AJ88" s="7">
        <f t="shared" si="52"/>
        <v>15</v>
      </c>
      <c r="AK88" s="7">
        <f t="shared" si="53"/>
        <v>8</v>
      </c>
      <c r="AL88" s="83">
        <f t="shared" si="54"/>
        <v>33.6</v>
      </c>
      <c r="AM88" s="21">
        <v>25</v>
      </c>
      <c r="AN88" s="20">
        <v>18.86</v>
      </c>
      <c r="AO88" s="21">
        <v>100</v>
      </c>
      <c r="AP88" s="21">
        <v>97.256</v>
      </c>
      <c r="AQ88" s="27">
        <v>0.1</v>
      </c>
      <c r="AR88" s="27">
        <v>0.1023</v>
      </c>
      <c r="AS88" s="13">
        <v>50</v>
      </c>
      <c r="AT88" s="13">
        <f t="shared" si="45"/>
        <v>0</v>
      </c>
      <c r="AU88" s="13">
        <f t="shared" si="46"/>
        <v>0</v>
      </c>
      <c r="AV88" s="13">
        <f t="shared" si="47"/>
        <v>0</v>
      </c>
      <c r="AW88" s="13">
        <f t="shared" si="55"/>
        <v>1</v>
      </c>
      <c r="AX88" s="7">
        <v>1</v>
      </c>
      <c r="AY88" s="7">
        <v>1</v>
      </c>
      <c r="AZ88" s="25">
        <f t="shared" si="56"/>
        <v>43532.543055555558</v>
      </c>
      <c r="BA88" s="15">
        <f>(999.842594-0.00909529*25^2-0.000001120083*25^4+0.824493*J88+0.000076438*25^2*J88+0.0000000053875*25^4*J88+0.00010227*25*J88^1.5+0.000483147*J88^2+0.06793*25+0.0001001685*25^3+0.000000006536332*25^5-0.0040899*25*J88-0.00000082467*25^3*J88-0.00572466*J88^1.5-0.0000016546*25^2*J88^1.5)/1000</f>
        <v>1.022285173552913</v>
      </c>
      <c r="BB88" s="15">
        <f>(999.842594-0.00909529*AM88^2-0.000001120083*AM88^4+0.824493*AL88+0.000076438*AM88^2*AL88+0.0000000053875*AM88^4*AL88+0.00010227*AM88*AL88^1.5+0.000483147*AL88^2+0.06793*AM88+0.0001001685*AM88^3+0.000000006536332*AM88^5-0.0040899*AM88*AL88-0.00000082467*AM88^3*AL88-0.00572466*AL88^1.5-0.0000016546*AM88^2*AL88^1.5)/1000</f>
        <v>1.022285173552913</v>
      </c>
      <c r="BC88" s="16">
        <f>(K88-(L88*AS88))/4824.45*(1000/(BB88*AN88))</f>
        <v>2142.3433613655675</v>
      </c>
      <c r="BD88" s="16">
        <f>V88*(AO88/AP88)*(BA88/BB88)*(AQ88/AR88)</f>
        <v>2395.8697429709746</v>
      </c>
      <c r="BE88" s="14" t="str">
        <f t="shared" si="61"/>
        <v>#N/A</v>
      </c>
      <c r="BF88" s="14" t="str">
        <f t="shared" si="62"/>
        <v>#N/A</v>
      </c>
      <c r="BG88" s="14">
        <f>AVERAGE(BE58:BE97)</f>
        <v>0.99157319416086509</v>
      </c>
      <c r="BH88" s="14">
        <f>AVERAGE(BF58:BF97)</f>
        <v>1.0051271858161099</v>
      </c>
      <c r="BI88" s="16">
        <f>IF(AX88=1,BC88/BG88,"#N/A")</f>
        <v>2160.5498958436046</v>
      </c>
      <c r="BJ88" s="16">
        <f t="shared" si="48"/>
        <v>2383.648335036979</v>
      </c>
      <c r="BK88" s="4" t="str">
        <f t="shared" si="68"/>
        <v/>
      </c>
      <c r="BL88" s="4" t="str">
        <f t="shared" si="67"/>
        <v/>
      </c>
      <c r="BM88" s="3">
        <v>17</v>
      </c>
      <c r="BN88" s="68">
        <f t="shared" si="49"/>
        <v>0.99147434951062507</v>
      </c>
      <c r="BO88" s="68">
        <f t="shared" si="50"/>
        <v>1.0054293959653244</v>
      </c>
      <c r="BP88" s="74">
        <f t="shared" si="65"/>
        <v>2160.7652910264314</v>
      </c>
      <c r="BQ88" s="74">
        <f t="shared" si="66"/>
        <v>2382.9318623319864</v>
      </c>
    </row>
    <row r="89" spans="2:69" x14ac:dyDescent="0.2">
      <c r="B89" s="1">
        <v>82</v>
      </c>
      <c r="C89" t="s">
        <v>67</v>
      </c>
      <c r="D89" t="s">
        <v>157</v>
      </c>
      <c r="E89">
        <v>17</v>
      </c>
      <c r="F89">
        <v>7</v>
      </c>
      <c r="G89">
        <v>18</v>
      </c>
      <c r="H89">
        <v>0</v>
      </c>
      <c r="I89">
        <v>4</v>
      </c>
      <c r="J89">
        <v>34.200000000000003</v>
      </c>
      <c r="K89">
        <v>196880</v>
      </c>
      <c r="L89">
        <v>12</v>
      </c>
      <c r="M89">
        <v>2108.91</v>
      </c>
      <c r="N89">
        <v>1</v>
      </c>
      <c r="O89">
        <v>50</v>
      </c>
      <c r="P89">
        <v>11.8</v>
      </c>
      <c r="Q89">
        <v>0</v>
      </c>
      <c r="R89">
        <v>2029.19</v>
      </c>
      <c r="S89">
        <v>0</v>
      </c>
      <c r="T89">
        <v>2217.4</v>
      </c>
      <c r="U89">
        <v>171</v>
      </c>
      <c r="V89">
        <v>2364.4699999999998</v>
      </c>
      <c r="W89">
        <v>1.56E-4</v>
      </c>
      <c r="X89">
        <v>1</v>
      </c>
      <c r="Y89" t="s">
        <v>72</v>
      </c>
      <c r="Z89">
        <v>-1</v>
      </c>
      <c r="AA89"/>
      <c r="AB89">
        <v>18.8599</v>
      </c>
      <c r="AC89"/>
      <c r="AD89">
        <v>0</v>
      </c>
      <c r="AE89">
        <v>0</v>
      </c>
      <c r="AF89" t="s">
        <v>134</v>
      </c>
      <c r="AG89" s="65">
        <v>0.5541666666666667</v>
      </c>
      <c r="AH89" t="s">
        <v>135</v>
      </c>
      <c r="AI89" s="7">
        <f t="shared" si="51"/>
        <v>2018</v>
      </c>
      <c r="AJ89" s="7">
        <f t="shared" si="52"/>
        <v>15</v>
      </c>
      <c r="AK89" s="7">
        <f t="shared" si="53"/>
        <v>8</v>
      </c>
      <c r="AL89" s="21">
        <f t="shared" si="54"/>
        <v>34.200000000000003</v>
      </c>
      <c r="AM89" s="21">
        <v>25</v>
      </c>
      <c r="AN89" s="20">
        <v>18.86</v>
      </c>
      <c r="AO89" s="21">
        <v>100</v>
      </c>
      <c r="AP89" s="21">
        <v>97.256</v>
      </c>
      <c r="AQ89" s="27">
        <v>0.1</v>
      </c>
      <c r="AR89" s="27">
        <v>0.1023</v>
      </c>
      <c r="AS89" s="13">
        <v>50</v>
      </c>
      <c r="AT89" s="13">
        <f t="shared" si="45"/>
        <v>0</v>
      </c>
      <c r="AU89" s="13">
        <f t="shared" si="46"/>
        <v>0</v>
      </c>
      <c r="AV89" s="13">
        <f t="shared" si="47"/>
        <v>0</v>
      </c>
      <c r="AW89" s="13">
        <f t="shared" si="55"/>
        <v>1</v>
      </c>
      <c r="AX89" s="7">
        <v>1</v>
      </c>
      <c r="AY89" s="7">
        <v>1</v>
      </c>
      <c r="AZ89" s="25">
        <f t="shared" si="56"/>
        <v>43532.554166666669</v>
      </c>
      <c r="BA89" s="15">
        <f t="shared" si="57"/>
        <v>1.022738351784054</v>
      </c>
      <c r="BB89" s="15">
        <f t="shared" si="58"/>
        <v>1.022738351784054</v>
      </c>
      <c r="BC89" s="16">
        <f t="shared" si="59"/>
        <v>2109.2206239364273</v>
      </c>
      <c r="BD89" s="16">
        <f t="shared" si="60"/>
        <v>2376.5216263498151</v>
      </c>
      <c r="BE89" s="14" t="str">
        <f t="shared" si="61"/>
        <v>#N/A</v>
      </c>
      <c r="BF89" s="14" t="str">
        <f t="shared" si="62"/>
        <v>#N/A</v>
      </c>
      <c r="BG89" s="14">
        <f>AVERAGE(BE59:BE97)</f>
        <v>0.99157319416086509</v>
      </c>
      <c r="BH89" s="14">
        <f>AVERAGE(BF59:BF97)</f>
        <v>1.0051271858161099</v>
      </c>
      <c r="BI89" s="16">
        <f t="shared" si="48"/>
        <v>2127.1456674677347</v>
      </c>
      <c r="BJ89" s="16">
        <f t="shared" si="48"/>
        <v>2364.3989137754797</v>
      </c>
      <c r="BK89" s="4" t="str">
        <f t="shared" si="68"/>
        <v/>
      </c>
      <c r="BL89" s="4" t="str">
        <f t="shared" si="67"/>
        <v/>
      </c>
      <c r="BM89" s="3">
        <v>18</v>
      </c>
      <c r="BN89" s="68">
        <f t="shared" si="49"/>
        <v>0.99144807007007363</v>
      </c>
      <c r="BO89" s="68">
        <f t="shared" si="50"/>
        <v>1.0054412427868142</v>
      </c>
      <c r="BP89" s="74">
        <f t="shared" si="65"/>
        <v>2127.4141204262487</v>
      </c>
      <c r="BQ89" s="74">
        <f t="shared" si="66"/>
        <v>2363.6603763763783</v>
      </c>
    </row>
    <row r="90" spans="2:69" x14ac:dyDescent="0.2">
      <c r="B90" s="1">
        <v>83</v>
      </c>
      <c r="C90" t="s">
        <v>67</v>
      </c>
      <c r="D90" t="s">
        <v>158</v>
      </c>
      <c r="E90">
        <v>17</v>
      </c>
      <c r="F90">
        <v>7</v>
      </c>
      <c r="G90">
        <v>18</v>
      </c>
      <c r="H90">
        <v>0</v>
      </c>
      <c r="I90">
        <v>4</v>
      </c>
      <c r="J90">
        <v>34.4</v>
      </c>
      <c r="K90">
        <v>192857</v>
      </c>
      <c r="L90">
        <v>12</v>
      </c>
      <c r="M90">
        <v>2065.38</v>
      </c>
      <c r="N90">
        <v>1</v>
      </c>
      <c r="O90">
        <v>50</v>
      </c>
      <c r="P90">
        <v>12.2</v>
      </c>
      <c r="Q90">
        <v>0</v>
      </c>
      <c r="R90">
        <v>2029.19</v>
      </c>
      <c r="S90">
        <v>0</v>
      </c>
      <c r="T90">
        <v>2217.4</v>
      </c>
      <c r="U90">
        <v>171</v>
      </c>
      <c r="V90">
        <v>2366.0700000000002</v>
      </c>
      <c r="W90">
        <v>1.9799999999999999E-4</v>
      </c>
      <c r="X90">
        <v>1</v>
      </c>
      <c r="Y90" t="s">
        <v>72</v>
      </c>
      <c r="Z90">
        <v>-1</v>
      </c>
      <c r="AA90"/>
      <c r="AB90">
        <v>18.8599</v>
      </c>
      <c r="AC90"/>
      <c r="AD90">
        <v>0</v>
      </c>
      <c r="AE90">
        <v>0</v>
      </c>
      <c r="AF90" t="s">
        <v>134</v>
      </c>
      <c r="AG90" s="65">
        <v>0.56527777777777777</v>
      </c>
      <c r="AH90" t="s">
        <v>135</v>
      </c>
      <c r="AI90" s="7">
        <f t="shared" si="51"/>
        <v>2018</v>
      </c>
      <c r="AJ90" s="7">
        <f t="shared" si="52"/>
        <v>15</v>
      </c>
      <c r="AK90" s="7">
        <f t="shared" si="53"/>
        <v>8</v>
      </c>
      <c r="AL90" s="21">
        <f t="shared" si="54"/>
        <v>34.4</v>
      </c>
      <c r="AM90" s="21">
        <v>25</v>
      </c>
      <c r="AN90" s="20">
        <v>18.86</v>
      </c>
      <c r="AO90" s="21">
        <v>100</v>
      </c>
      <c r="AP90" s="21">
        <v>97.256</v>
      </c>
      <c r="AQ90" s="27">
        <v>0.1</v>
      </c>
      <c r="AR90" s="27">
        <v>0.1023</v>
      </c>
      <c r="AS90" s="13">
        <v>50</v>
      </c>
      <c r="AT90" s="13">
        <f t="shared" si="45"/>
        <v>0</v>
      </c>
      <c r="AU90" s="13">
        <f t="shared" si="46"/>
        <v>0</v>
      </c>
      <c r="AV90" s="13">
        <f t="shared" si="47"/>
        <v>0</v>
      </c>
      <c r="AW90" s="13">
        <f t="shared" si="55"/>
        <v>1</v>
      </c>
      <c r="AX90" s="7">
        <v>1</v>
      </c>
      <c r="AY90" s="7">
        <v>1</v>
      </c>
      <c r="AZ90" s="25">
        <f t="shared" si="56"/>
        <v>43532.56527777778</v>
      </c>
      <c r="BA90" s="15">
        <f t="shared" si="57"/>
        <v>1.022889445301296</v>
      </c>
      <c r="BB90" s="15">
        <f t="shared" si="58"/>
        <v>1.022889445301296</v>
      </c>
      <c r="BC90" s="16">
        <f t="shared" si="59"/>
        <v>2065.6843807684959</v>
      </c>
      <c r="BD90" s="16">
        <f t="shared" si="60"/>
        <v>2378.1297814975478</v>
      </c>
      <c r="BE90" s="14" t="str">
        <f t="shared" si="61"/>
        <v>#N/A</v>
      </c>
      <c r="BF90" s="14" t="str">
        <f t="shared" si="62"/>
        <v>#N/A</v>
      </c>
      <c r="BG90" s="14">
        <f>AVERAGE(BE60:BE97)</f>
        <v>0.99157319416086509</v>
      </c>
      <c r="BH90" s="14">
        <f>AVERAGE(BF60:BF97)</f>
        <v>1.0051271858161099</v>
      </c>
      <c r="BI90" s="16">
        <f t="shared" si="48"/>
        <v>2083.2394350037011</v>
      </c>
      <c r="BJ90" s="16">
        <f t="shared" si="48"/>
        <v>2365.9988656725395</v>
      </c>
      <c r="BK90" s="4" t="str">
        <f t="shared" si="68"/>
        <v/>
      </c>
      <c r="BL90" s="4" t="str">
        <f t="shared" si="67"/>
        <v/>
      </c>
      <c r="BM90" s="3">
        <v>19</v>
      </c>
      <c r="BN90" s="68">
        <f t="shared" si="49"/>
        <v>0.99142179062952218</v>
      </c>
      <c r="BO90" s="68">
        <f t="shared" si="50"/>
        <v>1.005453089608304</v>
      </c>
      <c r="BP90" s="74">
        <f t="shared" si="65"/>
        <v>2083.5575738726202</v>
      </c>
      <c r="BQ90" s="74">
        <f t="shared" si="66"/>
        <v>2365.2319596770044</v>
      </c>
    </row>
    <row r="91" spans="2:69" x14ac:dyDescent="0.2">
      <c r="B91" s="1">
        <v>84</v>
      </c>
      <c r="C91" t="s">
        <v>67</v>
      </c>
      <c r="D91" t="s">
        <v>159</v>
      </c>
      <c r="E91">
        <v>17</v>
      </c>
      <c r="F91">
        <v>7</v>
      </c>
      <c r="G91">
        <v>18</v>
      </c>
      <c r="H91">
        <v>0</v>
      </c>
      <c r="I91">
        <v>4</v>
      </c>
      <c r="J91">
        <v>33.9</v>
      </c>
      <c r="K91">
        <v>193144</v>
      </c>
      <c r="L91">
        <v>12</v>
      </c>
      <c r="M91">
        <v>2069.2199999999998</v>
      </c>
      <c r="N91">
        <v>1</v>
      </c>
      <c r="O91">
        <v>50</v>
      </c>
      <c r="P91">
        <v>12.7</v>
      </c>
      <c r="Q91">
        <v>0</v>
      </c>
      <c r="R91">
        <v>2029.19</v>
      </c>
      <c r="S91">
        <v>0</v>
      </c>
      <c r="T91">
        <v>2217.4</v>
      </c>
      <c r="U91">
        <v>171</v>
      </c>
      <c r="V91">
        <v>2340.17</v>
      </c>
      <c r="W91">
        <v>1.5200000000000001E-4</v>
      </c>
      <c r="X91">
        <v>1</v>
      </c>
      <c r="Y91" t="s">
        <v>72</v>
      </c>
      <c r="Z91">
        <v>-1</v>
      </c>
      <c r="AA91"/>
      <c r="AB91">
        <v>18.8599</v>
      </c>
      <c r="AC91"/>
      <c r="AD91">
        <v>0</v>
      </c>
      <c r="AE91">
        <v>0</v>
      </c>
      <c r="AF91" t="s">
        <v>134</v>
      </c>
      <c r="AG91" s="65">
        <v>0.57638888888888895</v>
      </c>
      <c r="AH91" t="s">
        <v>135</v>
      </c>
      <c r="AI91" s="7">
        <f t="shared" si="51"/>
        <v>2018</v>
      </c>
      <c r="AJ91" s="7">
        <f t="shared" si="52"/>
        <v>15</v>
      </c>
      <c r="AK91" s="7">
        <f t="shared" si="53"/>
        <v>8</v>
      </c>
      <c r="AL91" s="21">
        <f t="shared" si="54"/>
        <v>33.9</v>
      </c>
      <c r="AM91" s="21">
        <v>25</v>
      </c>
      <c r="AN91" s="20">
        <v>18.86</v>
      </c>
      <c r="AO91" s="21">
        <v>100</v>
      </c>
      <c r="AP91" s="21">
        <v>97.256</v>
      </c>
      <c r="AQ91" s="27">
        <v>0.1</v>
      </c>
      <c r="AR91" s="27">
        <v>0.1023</v>
      </c>
      <c r="AS91" s="13">
        <v>50</v>
      </c>
      <c r="AT91" s="13">
        <f t="shared" si="45"/>
        <v>0</v>
      </c>
      <c r="AU91" s="13">
        <f t="shared" si="46"/>
        <v>0</v>
      </c>
      <c r="AV91" s="13">
        <f t="shared" si="47"/>
        <v>0</v>
      </c>
      <c r="AW91" s="13">
        <f t="shared" si="55"/>
        <v>1</v>
      </c>
      <c r="AX91" s="7">
        <v>1</v>
      </c>
      <c r="AY91" s="7">
        <v>1</v>
      </c>
      <c r="AZ91" s="25">
        <f t="shared" si="56"/>
        <v>43532.576388888891</v>
      </c>
      <c r="BA91" s="15">
        <f t="shared" si="57"/>
        <v>1.0225117435429225</v>
      </c>
      <c r="BB91" s="15">
        <f t="shared" si="58"/>
        <v>1.0225117435429225</v>
      </c>
      <c r="BC91" s="16">
        <f t="shared" si="59"/>
        <v>2069.5321954065303</v>
      </c>
      <c r="BD91" s="16">
        <f t="shared" si="60"/>
        <v>2352.0977700436238</v>
      </c>
      <c r="BE91" s="14" t="str">
        <f t="shared" si="61"/>
        <v>#N/A</v>
      </c>
      <c r="BF91" s="14" t="str">
        <f t="shared" si="62"/>
        <v>#N/A</v>
      </c>
      <c r="BG91" s="14">
        <f>AVERAGE(BE61:BE97)</f>
        <v>0.99157319416086509</v>
      </c>
      <c r="BH91" s="14">
        <f>AVERAGE(BF61:BF97)</f>
        <v>1.0051271858161099</v>
      </c>
      <c r="BI91" s="16">
        <f t="shared" si="48"/>
        <v>2087.1199499880645</v>
      </c>
      <c r="BJ91" s="16">
        <f t="shared" si="48"/>
        <v>2340.0996443388854</v>
      </c>
      <c r="BK91" s="4" t="str">
        <f t="shared" si="68"/>
        <v/>
      </c>
      <c r="BL91" s="4" t="str">
        <f t="shared" si="67"/>
        <v/>
      </c>
      <c r="BM91" s="3">
        <v>20</v>
      </c>
      <c r="BN91" s="68">
        <f t="shared" si="49"/>
        <v>0.99139551118897062</v>
      </c>
      <c r="BO91" s="68">
        <f t="shared" si="50"/>
        <v>1.0054649364297938</v>
      </c>
      <c r="BP91" s="74">
        <f t="shared" si="65"/>
        <v>2087.4940142956279</v>
      </c>
      <c r="BQ91" s="74">
        <f t="shared" si="66"/>
        <v>2339.3135700937078</v>
      </c>
    </row>
    <row r="92" spans="2:69" ht="15" x14ac:dyDescent="0.25">
      <c r="B92" s="1">
        <v>85</v>
      </c>
      <c r="C92" t="s">
        <v>67</v>
      </c>
      <c r="D92" s="78" t="s">
        <v>170</v>
      </c>
      <c r="E92">
        <v>17</v>
      </c>
      <c r="F92">
        <v>7</v>
      </c>
      <c r="G92">
        <v>18</v>
      </c>
      <c r="H92">
        <v>0</v>
      </c>
      <c r="I92">
        <v>4</v>
      </c>
      <c r="J92">
        <v>32.200000000000003</v>
      </c>
      <c r="K92">
        <v>245426</v>
      </c>
      <c r="L92">
        <v>12</v>
      </c>
      <c r="M92" s="78">
        <v>2634.39</v>
      </c>
      <c r="N92">
        <v>1</v>
      </c>
      <c r="O92">
        <v>50</v>
      </c>
      <c r="P92">
        <v>13.2</v>
      </c>
      <c r="Q92">
        <v>0</v>
      </c>
      <c r="R92">
        <v>2029.19</v>
      </c>
      <c r="S92">
        <v>0</v>
      </c>
      <c r="T92">
        <v>2217.4</v>
      </c>
      <c r="U92">
        <v>171</v>
      </c>
      <c r="V92">
        <v>2368.9299999999998</v>
      </c>
      <c r="W92">
        <v>3.1999999999999999E-5</v>
      </c>
      <c r="X92">
        <v>1</v>
      </c>
      <c r="Y92" t="s">
        <v>72</v>
      </c>
      <c r="Z92">
        <v>-1</v>
      </c>
      <c r="AA92"/>
      <c r="AB92">
        <v>18.8599</v>
      </c>
      <c r="AC92" s="63" t="s">
        <v>173</v>
      </c>
      <c r="AD92">
        <v>0</v>
      </c>
      <c r="AE92">
        <v>0</v>
      </c>
      <c r="AF92" t="s">
        <v>134</v>
      </c>
      <c r="AG92" s="65">
        <v>0.58750000000000002</v>
      </c>
      <c r="AH92" t="s">
        <v>135</v>
      </c>
      <c r="AI92" s="7">
        <f t="shared" si="51"/>
        <v>2018</v>
      </c>
      <c r="AJ92" s="7">
        <f t="shared" si="52"/>
        <v>15</v>
      </c>
      <c r="AK92" s="7">
        <f t="shared" si="53"/>
        <v>8</v>
      </c>
      <c r="AL92" s="21">
        <f t="shared" si="54"/>
        <v>32.200000000000003</v>
      </c>
      <c r="AM92" s="21">
        <v>25</v>
      </c>
      <c r="AN92" s="20">
        <v>18.86</v>
      </c>
      <c r="AO92" s="21">
        <v>100</v>
      </c>
      <c r="AP92" s="21">
        <v>97.256</v>
      </c>
      <c r="AQ92" s="27">
        <v>0.1</v>
      </c>
      <c r="AR92" s="27">
        <v>0.1023</v>
      </c>
      <c r="AS92" s="13">
        <v>50</v>
      </c>
      <c r="AT92" s="13">
        <f t="shared" si="45"/>
        <v>0</v>
      </c>
      <c r="AU92" s="13">
        <f t="shared" si="46"/>
        <v>0</v>
      </c>
      <c r="AV92" s="13">
        <f t="shared" si="47"/>
        <v>0</v>
      </c>
      <c r="AW92" s="13">
        <f t="shared" si="55"/>
        <v>1</v>
      </c>
      <c r="AX92" s="7">
        <v>1</v>
      </c>
      <c r="AY92" s="7">
        <v>1</v>
      </c>
      <c r="AZ92" s="25">
        <f t="shared" si="56"/>
        <v>43532.587500000001</v>
      </c>
      <c r="BA92" s="15">
        <f t="shared" si="57"/>
        <v>1.0212283462418872</v>
      </c>
      <c r="BB92" s="15">
        <f t="shared" si="58"/>
        <v>1.0212283462418872</v>
      </c>
      <c r="BC92" s="16">
        <f t="shared" si="59"/>
        <v>2634.7849730557145</v>
      </c>
      <c r="BD92" s="16">
        <f t="shared" si="60"/>
        <v>2381.0043588241197</v>
      </c>
      <c r="BE92" s="14" t="str">
        <f t="shared" si="61"/>
        <v>#N/A</v>
      </c>
      <c r="BF92" s="14" t="str">
        <f t="shared" si="62"/>
        <v>#N/A</v>
      </c>
      <c r="BG92" s="14">
        <f>AVERAGE(BE62:BE97)</f>
        <v>0.99157319416086509</v>
      </c>
      <c r="BH92" s="14">
        <f>AVERAGE(BF62:BF97)</f>
        <v>1.0051271858161099</v>
      </c>
      <c r="BI92" s="16">
        <f t="shared" si="48"/>
        <v>2657.1764833613156</v>
      </c>
      <c r="BJ92" s="16">
        <f t="shared" si="48"/>
        <v>2368.8587796885331</v>
      </c>
      <c r="BK92" s="4" t="str">
        <f t="shared" si="68"/>
        <v/>
      </c>
      <c r="BL92" s="4" t="str">
        <f t="shared" si="67"/>
        <v/>
      </c>
      <c r="BM92" s="3">
        <v>21</v>
      </c>
      <c r="BN92" s="68">
        <f t="shared" si="49"/>
        <v>0.99136923174841918</v>
      </c>
      <c r="BO92" s="68">
        <f t="shared" si="50"/>
        <v>1.0054767832512834</v>
      </c>
      <c r="BP92" s="79">
        <f t="shared" si="65"/>
        <v>2657.7231657763882</v>
      </c>
      <c r="BQ92" s="74">
        <f t="shared" si="66"/>
        <v>2368.0351436111396</v>
      </c>
    </row>
    <row r="93" spans="2:69" x14ac:dyDescent="0.2">
      <c r="B93" s="1">
        <v>86</v>
      </c>
      <c r="C93" t="s">
        <v>67</v>
      </c>
      <c r="D93" s="66" t="s">
        <v>171</v>
      </c>
      <c r="E93">
        <v>17</v>
      </c>
      <c r="F93">
        <v>7</v>
      </c>
      <c r="G93">
        <v>18</v>
      </c>
      <c r="H93">
        <v>0</v>
      </c>
      <c r="I93">
        <v>4</v>
      </c>
      <c r="J93">
        <v>33.4</v>
      </c>
      <c r="K93">
        <v>195812</v>
      </c>
      <c r="L93">
        <v>12</v>
      </c>
      <c r="M93">
        <v>2098.67</v>
      </c>
      <c r="N93">
        <v>1</v>
      </c>
      <c r="O93">
        <v>50</v>
      </c>
      <c r="P93">
        <v>13.8</v>
      </c>
      <c r="Q93">
        <v>0</v>
      </c>
      <c r="R93">
        <v>2029.19</v>
      </c>
      <c r="S93">
        <v>0</v>
      </c>
      <c r="T93">
        <v>2217.4</v>
      </c>
      <c r="U93">
        <v>171</v>
      </c>
      <c r="V93">
        <v>2364.8200000000002</v>
      </c>
      <c r="W93">
        <v>1.66E-4</v>
      </c>
      <c r="X93">
        <v>1</v>
      </c>
      <c r="Y93" t="s">
        <v>72</v>
      </c>
      <c r="Z93">
        <v>-1</v>
      </c>
      <c r="AA93"/>
      <c r="AB93">
        <v>18.8599</v>
      </c>
      <c r="AC93"/>
      <c r="AD93">
        <v>0</v>
      </c>
      <c r="AE93">
        <v>0</v>
      </c>
      <c r="AF93" t="s">
        <v>134</v>
      </c>
      <c r="AG93" s="65">
        <v>0.59861111111111109</v>
      </c>
      <c r="AH93" t="s">
        <v>135</v>
      </c>
      <c r="AI93" s="7">
        <f t="shared" si="51"/>
        <v>2018</v>
      </c>
      <c r="AJ93" s="7">
        <f t="shared" si="52"/>
        <v>15</v>
      </c>
      <c r="AK93" s="7">
        <f t="shared" si="53"/>
        <v>8</v>
      </c>
      <c r="AL93" s="21">
        <f t="shared" si="54"/>
        <v>33.4</v>
      </c>
      <c r="AM93" s="21">
        <v>25</v>
      </c>
      <c r="AN93" s="20">
        <v>18.86</v>
      </c>
      <c r="AO93" s="21">
        <v>100</v>
      </c>
      <c r="AP93" s="21">
        <v>97.256</v>
      </c>
      <c r="AQ93" s="27">
        <v>0.1</v>
      </c>
      <c r="AR93" s="27">
        <v>0.1023</v>
      </c>
      <c r="AS93" s="13">
        <v>50</v>
      </c>
      <c r="AT93" s="13">
        <f t="shared" si="45"/>
        <v>0</v>
      </c>
      <c r="AU93" s="13">
        <f t="shared" si="46"/>
        <v>0</v>
      </c>
      <c r="AV93" s="13">
        <f t="shared" si="47"/>
        <v>0</v>
      </c>
      <c r="AW93" s="13">
        <f t="shared" si="55"/>
        <v>1</v>
      </c>
      <c r="AX93" s="7">
        <v>1</v>
      </c>
      <c r="AY93" s="7">
        <v>1</v>
      </c>
      <c r="AZ93" s="25">
        <f t="shared" si="56"/>
        <v>43532.598611111112</v>
      </c>
      <c r="BA93" s="15">
        <f t="shared" si="57"/>
        <v>1.0221341480364896</v>
      </c>
      <c r="BB93" s="15">
        <f t="shared" si="58"/>
        <v>1.0221341480364896</v>
      </c>
      <c r="BC93" s="16">
        <f t="shared" si="59"/>
        <v>2098.9839370900158</v>
      </c>
      <c r="BD93" s="16">
        <f t="shared" si="60"/>
        <v>2376.8734102883814</v>
      </c>
      <c r="BE93" s="14" t="str">
        <f t="shared" si="61"/>
        <v>#N/A</v>
      </c>
      <c r="BF93" s="14" t="str">
        <f t="shared" si="62"/>
        <v>#N/A</v>
      </c>
      <c r="BG93" s="14">
        <f>AVERAGE(BE63:BE97)</f>
        <v>0.99157319416086509</v>
      </c>
      <c r="BH93" s="14">
        <f>AVERAGE(BF63:BF97)</f>
        <v>1.0051271858161099</v>
      </c>
      <c r="BI93" s="16">
        <f t="shared" si="48"/>
        <v>2116.8219849532288</v>
      </c>
      <c r="BJ93" s="16">
        <f t="shared" si="48"/>
        <v>2364.7489032529611</v>
      </c>
      <c r="BK93" s="4" t="str">
        <f t="shared" si="68"/>
        <v/>
      </c>
      <c r="BL93" s="4" t="str">
        <f t="shared" si="67"/>
        <v/>
      </c>
      <c r="BM93" s="3">
        <v>22</v>
      </c>
      <c r="BN93" s="68">
        <f t="shared" si="49"/>
        <v>0.99134295230786773</v>
      </c>
      <c r="BO93" s="68">
        <f t="shared" si="50"/>
        <v>1.005488630072773</v>
      </c>
      <c r="BP93" s="74">
        <f t="shared" si="65"/>
        <v>2117.3136220956994</v>
      </c>
      <c r="BQ93" s="74">
        <f t="shared" si="66"/>
        <v>2363.8988440041867</v>
      </c>
    </row>
    <row r="94" spans="2:69" ht="15" x14ac:dyDescent="0.25">
      <c r="B94" s="1">
        <v>87</v>
      </c>
      <c r="C94" t="s">
        <v>67</v>
      </c>
      <c r="D94" s="66" t="s">
        <v>172</v>
      </c>
      <c r="E94">
        <v>13</v>
      </c>
      <c r="F94">
        <v>6</v>
      </c>
      <c r="G94">
        <v>18</v>
      </c>
      <c r="H94">
        <v>0</v>
      </c>
      <c r="I94">
        <v>4</v>
      </c>
      <c r="J94" s="63">
        <v>32.200000000000003</v>
      </c>
      <c r="K94">
        <v>191926</v>
      </c>
      <c r="L94">
        <v>12</v>
      </c>
      <c r="M94">
        <v>2058.7199999999998</v>
      </c>
      <c r="N94">
        <v>1</v>
      </c>
      <c r="O94">
        <v>50</v>
      </c>
      <c r="P94">
        <v>14.3</v>
      </c>
      <c r="Q94">
        <v>0</v>
      </c>
      <c r="R94">
        <v>2029.19</v>
      </c>
      <c r="S94">
        <v>0</v>
      </c>
      <c r="T94">
        <v>2217.4</v>
      </c>
      <c r="U94">
        <v>171</v>
      </c>
      <c r="V94">
        <v>2346.9699999999998</v>
      </c>
      <c r="W94">
        <v>1.13E-4</v>
      </c>
      <c r="X94">
        <v>1</v>
      </c>
      <c r="Y94" t="s">
        <v>72</v>
      </c>
      <c r="Z94">
        <v>-1</v>
      </c>
      <c r="AA94"/>
      <c r="AB94">
        <v>18.8599</v>
      </c>
      <c r="AC94" s="63" t="s">
        <v>92</v>
      </c>
      <c r="AD94">
        <v>0</v>
      </c>
      <c r="AE94">
        <v>0</v>
      </c>
      <c r="AF94" t="s">
        <v>134</v>
      </c>
      <c r="AG94" s="65">
        <v>0.60972222222222217</v>
      </c>
      <c r="AH94" t="s">
        <v>135</v>
      </c>
      <c r="AI94" s="7">
        <f t="shared" si="51"/>
        <v>2018</v>
      </c>
      <c r="AJ94" s="7">
        <f t="shared" si="52"/>
        <v>15</v>
      </c>
      <c r="AK94" s="7">
        <f t="shared" si="53"/>
        <v>8</v>
      </c>
      <c r="AL94" s="21">
        <f t="shared" si="54"/>
        <v>32.200000000000003</v>
      </c>
      <c r="AM94" s="21">
        <v>25</v>
      </c>
      <c r="AN94" s="20">
        <v>18.86</v>
      </c>
      <c r="AO94" s="21">
        <v>100</v>
      </c>
      <c r="AP94" s="21">
        <v>97.256</v>
      </c>
      <c r="AQ94" s="27">
        <v>0.1</v>
      </c>
      <c r="AR94" s="27">
        <v>0.1023</v>
      </c>
      <c r="AS94" s="13">
        <v>50</v>
      </c>
      <c r="AT94" s="13">
        <f t="shared" si="45"/>
        <v>0</v>
      </c>
      <c r="AU94" s="13">
        <f t="shared" si="46"/>
        <v>0</v>
      </c>
      <c r="AV94" s="13">
        <f t="shared" si="47"/>
        <v>0</v>
      </c>
      <c r="AW94" s="13">
        <f t="shared" si="55"/>
        <v>1</v>
      </c>
      <c r="AX94" s="7">
        <v>1</v>
      </c>
      <c r="AY94" s="7">
        <v>1</v>
      </c>
      <c r="AZ94" s="25">
        <f t="shared" si="56"/>
        <v>43532.609722222223</v>
      </c>
      <c r="BA94" s="15">
        <f t="shared" si="57"/>
        <v>1.0212283462418872</v>
      </c>
      <c r="BB94" s="15">
        <f t="shared" si="58"/>
        <v>1.0212283462418872</v>
      </c>
      <c r="BC94" s="16">
        <f t="shared" si="59"/>
        <v>2059.0250616962971</v>
      </c>
      <c r="BD94" s="16">
        <f t="shared" si="60"/>
        <v>2358.9324294214875</v>
      </c>
      <c r="BE94" s="14" t="str">
        <f t="shared" si="61"/>
        <v>#N/A</v>
      </c>
      <c r="BF94" s="14" t="str">
        <f t="shared" si="62"/>
        <v>#N/A</v>
      </c>
      <c r="BG94" s="14">
        <f>AVERAGE(BE64:BE97)</f>
        <v>0.99157319416086509</v>
      </c>
      <c r="BH94" s="14">
        <f>AVERAGE(BF64:BF97)</f>
        <v>1.0051271858161099</v>
      </c>
      <c r="BI94" s="16">
        <f t="shared" si="48"/>
        <v>2076.5235222385982</v>
      </c>
      <c r="BJ94" s="16">
        <f t="shared" si="48"/>
        <v>2346.8994399013886</v>
      </c>
      <c r="BK94" s="4" t="str">
        <f t="shared" si="68"/>
        <v/>
      </c>
      <c r="BL94" s="4" t="str">
        <f t="shared" si="67"/>
        <v/>
      </c>
      <c r="BM94" s="3">
        <v>23</v>
      </c>
      <c r="BN94" s="68">
        <f t="shared" si="49"/>
        <v>0.9913166728673164</v>
      </c>
      <c r="BO94" s="68">
        <f t="shared" si="50"/>
        <v>1.0055004768942628</v>
      </c>
      <c r="BP94" s="74">
        <f t="shared" si="65"/>
        <v>2077.0608606235851</v>
      </c>
      <c r="BQ94" s="74">
        <f t="shared" si="66"/>
        <v>2346.0281557574535</v>
      </c>
    </row>
    <row r="95" spans="2:69" x14ac:dyDescent="0.2">
      <c r="B95" s="1">
        <v>88</v>
      </c>
      <c r="C95" t="s">
        <v>67</v>
      </c>
      <c r="D95" t="s">
        <v>160</v>
      </c>
      <c r="E95">
        <v>7</v>
      </c>
      <c r="F95">
        <v>0</v>
      </c>
      <c r="G95">
        <v>0</v>
      </c>
      <c r="H95">
        <v>0</v>
      </c>
      <c r="I95">
        <v>4</v>
      </c>
      <c r="J95">
        <v>35</v>
      </c>
      <c r="K95">
        <v>190505</v>
      </c>
      <c r="L95">
        <v>12</v>
      </c>
      <c r="M95">
        <v>2039.2</v>
      </c>
      <c r="N95">
        <v>1</v>
      </c>
      <c r="O95">
        <v>50</v>
      </c>
      <c r="P95">
        <v>14.8</v>
      </c>
      <c r="Q95">
        <v>0</v>
      </c>
      <c r="R95">
        <v>2029.19</v>
      </c>
      <c r="S95">
        <v>0</v>
      </c>
      <c r="T95">
        <v>2217.4</v>
      </c>
      <c r="U95">
        <v>171</v>
      </c>
      <c r="V95">
        <v>2279.19</v>
      </c>
      <c r="W95">
        <v>1.0399999999999999E-4</v>
      </c>
      <c r="X95">
        <v>1</v>
      </c>
      <c r="Y95" t="s">
        <v>72</v>
      </c>
      <c r="Z95">
        <v>-1</v>
      </c>
      <c r="AA95"/>
      <c r="AB95">
        <v>18.8599</v>
      </c>
      <c r="AC95"/>
      <c r="AD95">
        <v>0</v>
      </c>
      <c r="AE95">
        <v>0</v>
      </c>
      <c r="AF95" t="s">
        <v>134</v>
      </c>
      <c r="AG95" s="65">
        <v>0.62222222222222223</v>
      </c>
      <c r="AH95" t="s">
        <v>135</v>
      </c>
      <c r="AI95" s="7">
        <f t="shared" si="51"/>
        <v>2018</v>
      </c>
      <c r="AJ95" s="7">
        <f t="shared" si="52"/>
        <v>15</v>
      </c>
      <c r="AK95" s="7">
        <f t="shared" si="53"/>
        <v>8</v>
      </c>
      <c r="AL95" s="21">
        <f t="shared" si="54"/>
        <v>35</v>
      </c>
      <c r="AM95" s="21">
        <v>25</v>
      </c>
      <c r="AN95" s="20">
        <v>18.86</v>
      </c>
      <c r="AO95" s="21">
        <v>100</v>
      </c>
      <c r="AP95" s="21">
        <v>97.256</v>
      </c>
      <c r="AQ95" s="27">
        <v>0.1</v>
      </c>
      <c r="AR95" s="27">
        <v>0.1023</v>
      </c>
      <c r="AS95" s="13">
        <v>50</v>
      </c>
      <c r="AT95" s="13">
        <f t="shared" si="45"/>
        <v>0</v>
      </c>
      <c r="AU95" s="13">
        <f t="shared" si="46"/>
        <v>0</v>
      </c>
      <c r="AV95" s="13">
        <f t="shared" si="47"/>
        <v>0</v>
      </c>
      <c r="AW95" s="13">
        <f t="shared" si="55"/>
        <v>1</v>
      </c>
      <c r="AX95" s="7">
        <v>1</v>
      </c>
      <c r="AY95" s="7">
        <v>1</v>
      </c>
      <c r="AZ95" s="25">
        <f t="shared" si="56"/>
        <v>43532.62222222222</v>
      </c>
      <c r="BA95" s="15">
        <f t="shared" si="57"/>
        <v>1.0233428290522266</v>
      </c>
      <c r="BB95" s="15">
        <f t="shared" si="58"/>
        <v>1.0233428290522266</v>
      </c>
      <c r="BC95" s="16">
        <f t="shared" si="59"/>
        <v>2039.5095844276311</v>
      </c>
      <c r="BD95" s="16">
        <f t="shared" si="60"/>
        <v>2290.8069569756581</v>
      </c>
      <c r="BE95" s="14" t="str">
        <f t="shared" si="61"/>
        <v>#N/A</v>
      </c>
      <c r="BF95" s="14" t="str">
        <f t="shared" si="62"/>
        <v>#N/A</v>
      </c>
      <c r="BG95" s="14">
        <f>AVERAGE(BE65:BE97)</f>
        <v>0.99157319416086509</v>
      </c>
      <c r="BH95" s="14">
        <f>AVERAGE(BF65:BF97)</f>
        <v>1.0051271858161099</v>
      </c>
      <c r="BI95" s="16">
        <f t="shared" si="48"/>
        <v>2056.8421942402338</v>
      </c>
      <c r="BJ95" s="16">
        <f t="shared" si="48"/>
        <v>2279.1214776621969</v>
      </c>
      <c r="BK95" s="4" t="str">
        <f t="shared" si="68"/>
        <v/>
      </c>
      <c r="BL95" s="4" t="str">
        <f t="shared" si="67"/>
        <v/>
      </c>
      <c r="BM95" s="3">
        <v>24</v>
      </c>
      <c r="BN95" s="68">
        <f t="shared" si="49"/>
        <v>0.99129039342676484</v>
      </c>
      <c r="BO95" s="68">
        <f t="shared" si="50"/>
        <v>1.0055123237157524</v>
      </c>
      <c r="BP95" s="74">
        <f t="shared" si="65"/>
        <v>2057.4289814080676</v>
      </c>
      <c r="BQ95" s="74">
        <f t="shared" si="66"/>
        <v>2278.2485136634136</v>
      </c>
    </row>
    <row r="96" spans="2:69" x14ac:dyDescent="0.2">
      <c r="B96" s="1">
        <v>89</v>
      </c>
      <c r="C96" t="s">
        <v>67</v>
      </c>
      <c r="D96" t="s">
        <v>161</v>
      </c>
      <c r="E96">
        <v>666</v>
      </c>
      <c r="F96">
        <v>0</v>
      </c>
      <c r="G96">
        <v>0</v>
      </c>
      <c r="H96">
        <v>0</v>
      </c>
      <c r="I96">
        <v>4</v>
      </c>
      <c r="J96">
        <v>33.433999999999997</v>
      </c>
      <c r="K96">
        <v>187677</v>
      </c>
      <c r="L96">
        <v>12</v>
      </c>
      <c r="M96">
        <v>2011.16</v>
      </c>
      <c r="N96">
        <v>1</v>
      </c>
      <c r="O96">
        <v>50</v>
      </c>
      <c r="P96">
        <v>15.3</v>
      </c>
      <c r="Q96">
        <v>0</v>
      </c>
      <c r="R96">
        <v>2029.19</v>
      </c>
      <c r="S96">
        <v>0</v>
      </c>
      <c r="T96">
        <v>2217.4</v>
      </c>
      <c r="U96">
        <v>171</v>
      </c>
      <c r="V96">
        <v>2217.04</v>
      </c>
      <c r="W96">
        <v>1.36E-4</v>
      </c>
      <c r="X96">
        <v>1</v>
      </c>
      <c r="Y96" t="s">
        <v>72</v>
      </c>
      <c r="Z96">
        <v>-1</v>
      </c>
      <c r="AA96"/>
      <c r="AB96">
        <v>18.8599</v>
      </c>
      <c r="AC96"/>
      <c r="AD96">
        <v>0</v>
      </c>
      <c r="AE96">
        <v>0</v>
      </c>
      <c r="AF96" t="s">
        <v>134</v>
      </c>
      <c r="AG96" s="65">
        <v>0.6333333333333333</v>
      </c>
      <c r="AH96" t="s">
        <v>135</v>
      </c>
      <c r="AI96" s="7">
        <f t="shared" si="51"/>
        <v>2018</v>
      </c>
      <c r="AJ96" s="7">
        <f t="shared" si="52"/>
        <v>15</v>
      </c>
      <c r="AK96" s="7">
        <f t="shared" si="53"/>
        <v>8</v>
      </c>
      <c r="AL96" s="21">
        <f t="shared" si="54"/>
        <v>33.433999999999997</v>
      </c>
      <c r="AM96" s="21">
        <v>25</v>
      </c>
      <c r="AN96" s="20">
        <v>18.86</v>
      </c>
      <c r="AO96" s="21">
        <v>100</v>
      </c>
      <c r="AP96" s="21">
        <v>97.256</v>
      </c>
      <c r="AQ96" s="27">
        <v>0.1</v>
      </c>
      <c r="AR96" s="27">
        <v>0.1023</v>
      </c>
      <c r="AS96" s="13">
        <v>50</v>
      </c>
      <c r="AT96" s="13">
        <f t="shared" si="45"/>
        <v>1</v>
      </c>
      <c r="AU96" s="13">
        <f t="shared" si="46"/>
        <v>0</v>
      </c>
      <c r="AV96" s="13">
        <f t="shared" si="47"/>
        <v>0</v>
      </c>
      <c r="AW96" s="13">
        <f t="shared" si="55"/>
        <v>0</v>
      </c>
      <c r="AX96" s="7">
        <v>1</v>
      </c>
      <c r="AY96" s="7">
        <v>1</v>
      </c>
      <c r="AZ96" s="25">
        <f t="shared" si="56"/>
        <v>43532.633333333331</v>
      </c>
      <c r="BA96" s="15">
        <f t="shared" si="57"/>
        <v>1.0221598211844867</v>
      </c>
      <c r="BB96" s="15">
        <f t="shared" si="58"/>
        <v>1.0221598211844867</v>
      </c>
      <c r="BC96" s="16">
        <f t="shared" si="59"/>
        <v>2011.4632063350534</v>
      </c>
      <c r="BD96" s="16">
        <f t="shared" si="60"/>
        <v>2228.3401804559135</v>
      </c>
      <c r="BE96" s="14">
        <f t="shared" si="61"/>
        <v>0.99126410357583739</v>
      </c>
      <c r="BF96" s="14">
        <f t="shared" si="62"/>
        <v>1.0049337875240882</v>
      </c>
      <c r="BG96" s="14">
        <f>AVERAGE(BE66:BE97)</f>
        <v>0.99157319416086509</v>
      </c>
      <c r="BH96" s="14">
        <f>AVERAGE(BF66:BF97)</f>
        <v>1.0051271858161099</v>
      </c>
      <c r="BI96" s="16">
        <f t="shared" si="48"/>
        <v>2028.5574662365564</v>
      </c>
      <c r="BJ96" s="16">
        <f t="shared" si="48"/>
        <v>2216.9733461607843</v>
      </c>
      <c r="BK96" s="4">
        <f t="shared" si="68"/>
        <v>2028.5574662365564</v>
      </c>
      <c r="BL96" s="4">
        <f t="shared" si="67"/>
        <v>2216.9733461607843</v>
      </c>
      <c r="BM96" s="3">
        <v>25</v>
      </c>
      <c r="BN96" s="68">
        <f t="shared" si="49"/>
        <v>0.99126411398621339</v>
      </c>
      <c r="BO96" s="68">
        <f t="shared" si="50"/>
        <v>1.0055241705372422</v>
      </c>
      <c r="BP96" s="80">
        <f t="shared" si="65"/>
        <v>2029.1899786892004</v>
      </c>
      <c r="BQ96" s="80">
        <f t="shared" si="66"/>
        <v>2216.0980767526771</v>
      </c>
    </row>
    <row r="97" spans="2:64" x14ac:dyDescent="0.2">
      <c r="B97" s="1">
        <v>90</v>
      </c>
      <c r="C97" s="22"/>
      <c r="D97" s="47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/>
      <c r="AD97"/>
      <c r="AE97"/>
      <c r="AF97" s="64"/>
      <c r="AG97" s="65"/>
      <c r="AH97"/>
      <c r="AI97" s="7">
        <f t="shared" si="51"/>
        <v>1900</v>
      </c>
      <c r="AJ97" s="7">
        <f t="shared" si="52"/>
        <v>0</v>
      </c>
      <c r="AK97" s="7">
        <f t="shared" si="53"/>
        <v>1</v>
      </c>
      <c r="AL97" s="21">
        <f t="shared" si="54"/>
        <v>0</v>
      </c>
      <c r="AM97" s="21">
        <v>25</v>
      </c>
      <c r="AN97" s="20">
        <v>18.86</v>
      </c>
      <c r="AO97" s="21">
        <v>100</v>
      </c>
      <c r="AP97" s="21">
        <v>97.256</v>
      </c>
      <c r="AQ97" s="27">
        <v>0.1</v>
      </c>
      <c r="AR97" s="27">
        <v>0.1023</v>
      </c>
      <c r="AS97" s="13">
        <v>50</v>
      </c>
      <c r="AT97" s="13">
        <f t="shared" si="45"/>
        <v>0</v>
      </c>
      <c r="AU97" s="13">
        <f t="shared" si="46"/>
        <v>0</v>
      </c>
      <c r="AV97" s="13">
        <f t="shared" si="47"/>
        <v>1</v>
      </c>
      <c r="AW97" s="13">
        <f t="shared" si="55"/>
        <v>0</v>
      </c>
      <c r="AX97" s="7">
        <v>1</v>
      </c>
      <c r="AY97" s="7">
        <v>1</v>
      </c>
      <c r="AZ97" s="25" t="e">
        <f t="shared" si="56"/>
        <v>#NUM!</v>
      </c>
      <c r="BA97" s="15">
        <f t="shared" si="57"/>
        <v>0.99704771950781257</v>
      </c>
      <c r="BB97" s="15">
        <f t="shared" si="58"/>
        <v>0.99704771950781257</v>
      </c>
      <c r="BC97" s="16">
        <f t="shared" si="59"/>
        <v>0</v>
      </c>
      <c r="BD97" s="16">
        <f t="shared" si="60"/>
        <v>0</v>
      </c>
      <c r="BE97" s="14" t="str">
        <f t="shared" si="61"/>
        <v>#N/A</v>
      </c>
      <c r="BF97" s="14" t="str">
        <f t="shared" si="62"/>
        <v>#N/A</v>
      </c>
      <c r="BG97" s="14">
        <f>AVERAGE(BE67:BE97)</f>
        <v>0.99159527205979581</v>
      </c>
      <c r="BH97" s="14">
        <f>AVERAGE(BF67:BF97)</f>
        <v>1.0050811026293389</v>
      </c>
      <c r="BI97" s="16">
        <f t="shared" si="48"/>
        <v>0</v>
      </c>
      <c r="BJ97" s="16">
        <f t="shared" si="48"/>
        <v>0</v>
      </c>
      <c r="BK97" s="4" t="str">
        <f t="shared" si="68"/>
        <v/>
      </c>
      <c r="BL97" s="4" t="str">
        <f t="shared" si="67"/>
        <v/>
      </c>
    </row>
  </sheetData>
  <conditionalFormatting sqref="BE8:BE9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8:BF9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DBS</vt:lpstr>
      <vt:lpstr>Sheet1</vt:lpstr>
      <vt:lpstr>CT CRM DEV</vt:lpstr>
      <vt:lpstr>AT CRM 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Karel Bakker</cp:lastModifiedBy>
  <dcterms:created xsi:type="dcterms:W3CDTF">2015-11-23T12:00:04Z</dcterms:created>
  <dcterms:modified xsi:type="dcterms:W3CDTF">2018-08-29T07:25:34Z</dcterms:modified>
</cp:coreProperties>
</file>