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525" windowWidth="25440" windowHeight="15930" tabRatio="500" activeTab="3"/>
  </bookViews>
  <sheets>
    <sheet name="CT CRM DEV" sheetId="4" r:id="rId1"/>
    <sheet name="AT CRM DEV" sheetId="5" r:id="rId2"/>
    <sheet name="DBS" sheetId="1" r:id="rId3"/>
    <sheet name="CT &amp; AT Results" sheetId="6" r:id="rId4"/>
  </sheets>
  <externalReferences>
    <externalReference r:id="rId5"/>
  </externalReferences>
  <definedNames>
    <definedName name="_xlnm._FilterDatabase" localSheetId="2" hidden="1">DBS!$B$7:$BJ$64</definedName>
  </definedNames>
  <calcPr calcId="145621"/>
</workbook>
</file>

<file path=xl/calcChain.xml><?xml version="1.0" encoding="utf-8"?>
<calcChain xmlns="http://schemas.openxmlformats.org/spreadsheetml/2006/main">
  <c r="I41" i="6" l="1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H6" i="6"/>
  <c r="I6" i="6"/>
  <c r="H7" i="6"/>
  <c r="I7" i="6"/>
  <c r="I5" i="6"/>
  <c r="H5" i="6"/>
  <c r="BS22" i="1" l="1"/>
  <c r="BS52" i="1"/>
  <c r="BT52" i="1"/>
  <c r="BS53" i="1"/>
  <c r="BT53" i="1"/>
  <c r="BS54" i="1"/>
  <c r="BT54" i="1"/>
  <c r="BS55" i="1"/>
  <c r="BT55" i="1"/>
  <c r="BS56" i="1"/>
  <c r="BT56" i="1"/>
  <c r="BS57" i="1"/>
  <c r="BT57" i="1"/>
  <c r="BS58" i="1"/>
  <c r="BT58" i="1"/>
  <c r="BS59" i="1"/>
  <c r="BT59" i="1"/>
  <c r="BS60" i="1"/>
  <c r="BT60" i="1"/>
  <c r="BS61" i="1"/>
  <c r="BT61" i="1"/>
  <c r="BS62" i="1"/>
  <c r="BT62" i="1"/>
  <c r="BS63" i="1"/>
  <c r="BT63" i="1"/>
  <c r="BT51" i="1"/>
  <c r="BS51" i="1"/>
  <c r="BS20" i="1"/>
  <c r="BT20" i="1"/>
  <c r="BS21" i="1"/>
  <c r="BT21" i="1"/>
  <c r="BT22" i="1"/>
  <c r="BS23" i="1"/>
  <c r="BT23" i="1"/>
  <c r="BS24" i="1"/>
  <c r="BT24" i="1"/>
  <c r="BS25" i="1"/>
  <c r="BT25" i="1"/>
  <c r="BS26" i="1"/>
  <c r="BT26" i="1"/>
  <c r="BS27" i="1"/>
  <c r="BT27" i="1"/>
  <c r="BS28" i="1"/>
  <c r="BT28" i="1"/>
  <c r="BS29" i="1"/>
  <c r="BT29" i="1"/>
  <c r="BS30" i="1"/>
  <c r="BT30" i="1"/>
  <c r="BS31" i="1"/>
  <c r="BT31" i="1"/>
  <c r="BS32" i="1"/>
  <c r="BT32" i="1"/>
  <c r="BS33" i="1"/>
  <c r="BT33" i="1"/>
  <c r="BS34" i="1"/>
  <c r="BT34" i="1"/>
  <c r="BS35" i="1"/>
  <c r="BT35" i="1"/>
  <c r="BS36" i="1"/>
  <c r="BT36" i="1"/>
  <c r="BS37" i="1"/>
  <c r="BT37" i="1"/>
  <c r="BS38" i="1"/>
  <c r="BT38" i="1"/>
  <c r="BS39" i="1"/>
  <c r="BT39" i="1"/>
  <c r="BS40" i="1"/>
  <c r="BT40" i="1"/>
  <c r="BS41" i="1"/>
  <c r="BT41" i="1"/>
  <c r="BS42" i="1"/>
  <c r="BT42" i="1"/>
  <c r="BS43" i="1"/>
  <c r="BT43" i="1"/>
  <c r="BS44" i="1"/>
  <c r="BT44" i="1"/>
  <c r="BS45" i="1"/>
  <c r="BT45" i="1"/>
  <c r="BS46" i="1"/>
  <c r="BT46" i="1"/>
  <c r="BT19" i="1"/>
  <c r="BS19" i="1"/>
  <c r="BT3" i="1"/>
  <c r="BS3" i="1"/>
  <c r="G55" i="6" l="1"/>
  <c r="G56" i="6"/>
  <c r="F56" i="6"/>
  <c r="F55" i="6"/>
  <c r="AJ10" i="1" l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I10" i="1"/>
  <c r="AK9" i="1"/>
  <c r="AJ9" i="1"/>
  <c r="AI9" i="1"/>
  <c r="AK8" i="1"/>
  <c r="AJ8" i="1"/>
  <c r="AI8" i="1"/>
  <c r="AL9" i="1" l="1"/>
  <c r="AL12" i="1"/>
  <c r="AL13" i="1"/>
  <c r="BB13" i="1" s="1"/>
  <c r="BC13" i="1" s="1"/>
  <c r="AL14" i="1"/>
  <c r="BB14" i="1" s="1"/>
  <c r="BC14" i="1" s="1"/>
  <c r="AL15" i="1"/>
  <c r="BB15" i="1" s="1"/>
  <c r="AL16" i="1"/>
  <c r="BB16" i="1" s="1"/>
  <c r="BD16" i="1" s="1"/>
  <c r="AL17" i="1"/>
  <c r="BB17" i="1" s="1"/>
  <c r="AL18" i="1"/>
  <c r="BB18" i="1" s="1"/>
  <c r="AL19" i="1"/>
  <c r="BB19" i="1" s="1"/>
  <c r="BC19" i="1" s="1"/>
  <c r="AL20" i="1"/>
  <c r="BB20" i="1" s="1"/>
  <c r="BC20" i="1" s="1"/>
  <c r="AL21" i="1"/>
  <c r="BB21" i="1" s="1"/>
  <c r="AL22" i="1"/>
  <c r="BB22" i="1" s="1"/>
  <c r="BC22" i="1" s="1"/>
  <c r="AL23" i="1"/>
  <c r="BB23" i="1" s="1"/>
  <c r="AL24" i="1"/>
  <c r="BB24" i="1" s="1"/>
  <c r="BC24" i="1" s="1"/>
  <c r="AL25" i="1"/>
  <c r="BB25" i="1" s="1"/>
  <c r="BD25" i="1" s="1"/>
  <c r="AL26" i="1"/>
  <c r="BB26" i="1" s="1"/>
  <c r="AL27" i="1"/>
  <c r="BB27" i="1"/>
  <c r="BC27" i="1" s="1"/>
  <c r="AL28" i="1"/>
  <c r="BB28" i="1" s="1"/>
  <c r="BC28" i="1" s="1"/>
  <c r="AL29" i="1"/>
  <c r="BB29" i="1"/>
  <c r="BC29" i="1" s="1"/>
  <c r="AL30" i="1"/>
  <c r="BB30" i="1" s="1"/>
  <c r="BD30" i="1" s="1"/>
  <c r="AL31" i="1"/>
  <c r="BB31" i="1"/>
  <c r="BC31" i="1" s="1"/>
  <c r="AL32" i="1"/>
  <c r="BB32" i="1" s="1"/>
  <c r="AL33" i="1"/>
  <c r="AL34" i="1"/>
  <c r="AL35" i="1"/>
  <c r="BB35" i="1" s="1"/>
  <c r="BC35" i="1" s="1"/>
  <c r="AL36" i="1"/>
  <c r="AL37" i="1"/>
  <c r="BB37" i="1" s="1"/>
  <c r="AL38" i="1"/>
  <c r="AL39" i="1"/>
  <c r="BB39" i="1" s="1"/>
  <c r="BC39" i="1" s="1"/>
  <c r="AL40" i="1"/>
  <c r="AL41" i="1"/>
  <c r="AL42" i="1"/>
  <c r="AL43" i="1"/>
  <c r="BB43" i="1" s="1"/>
  <c r="AL44" i="1"/>
  <c r="BB44" i="1" s="1"/>
  <c r="AL45" i="1"/>
  <c r="BB45" i="1" s="1"/>
  <c r="AL46" i="1"/>
  <c r="AL47" i="1"/>
  <c r="AL48" i="1"/>
  <c r="AL49" i="1"/>
  <c r="BB49" i="1" s="1"/>
  <c r="AL50" i="1"/>
  <c r="AL51" i="1"/>
  <c r="AL52" i="1"/>
  <c r="BB52" i="1" s="1"/>
  <c r="AL53" i="1"/>
  <c r="BB53" i="1" s="1"/>
  <c r="BC53" i="1" s="1"/>
  <c r="AL54" i="1"/>
  <c r="AL55" i="1"/>
  <c r="AL56" i="1"/>
  <c r="AL57" i="1"/>
  <c r="BB57" i="1" s="1"/>
  <c r="BC57" i="1" s="1"/>
  <c r="AL58" i="1"/>
  <c r="AL59" i="1"/>
  <c r="BB59" i="1" s="1"/>
  <c r="AL60" i="1"/>
  <c r="AL61" i="1"/>
  <c r="AL62" i="1"/>
  <c r="AL63" i="1"/>
  <c r="AL64" i="1"/>
  <c r="BB64" i="1" s="1"/>
  <c r="BA18" i="1"/>
  <c r="BB12" i="1"/>
  <c r="BC12" i="1" s="1"/>
  <c r="BA9" i="1"/>
  <c r="BD9" i="1" s="1"/>
  <c r="BA10" i="1"/>
  <c r="BA11" i="1"/>
  <c r="BA12" i="1"/>
  <c r="BD12" i="1" s="1"/>
  <c r="BA13" i="1"/>
  <c r="BA14" i="1"/>
  <c r="BA15" i="1"/>
  <c r="BA16" i="1"/>
  <c r="BA17" i="1"/>
  <c r="BD17" i="1" s="1"/>
  <c r="BA19" i="1"/>
  <c r="BA20" i="1"/>
  <c r="BA21" i="1"/>
  <c r="BA22" i="1"/>
  <c r="BA23" i="1"/>
  <c r="BD23" i="1" s="1"/>
  <c r="BA24" i="1"/>
  <c r="BA25" i="1"/>
  <c r="BA26" i="1"/>
  <c r="BD26" i="1" s="1"/>
  <c r="AV8" i="1"/>
  <c r="AZ11" i="1"/>
  <c r="AZ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K27" i="1"/>
  <c r="AI28" i="1"/>
  <c r="AJ28" i="1"/>
  <c r="AK28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Z41" i="1" s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Z49" i="1" s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Z59" i="1" s="1"/>
  <c r="AI60" i="1"/>
  <c r="AJ60" i="1"/>
  <c r="AK60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Z8" i="1"/>
  <c r="AT9" i="1"/>
  <c r="AT10" i="1"/>
  <c r="BK10" i="1"/>
  <c r="AT11" i="1"/>
  <c r="BE11" i="1" s="1"/>
  <c r="BF11" i="1"/>
  <c r="AT12" i="1"/>
  <c r="AT13" i="1"/>
  <c r="AT25" i="1"/>
  <c r="AT37" i="1"/>
  <c r="AT8" i="1"/>
  <c r="AW8" i="1" s="1"/>
  <c r="BF8" i="1"/>
  <c r="AT14" i="1"/>
  <c r="BE14" i="1" s="1"/>
  <c r="AT16" i="1"/>
  <c r="AT17" i="1"/>
  <c r="AT18" i="1"/>
  <c r="BL18" i="1" s="1"/>
  <c r="AT19" i="1"/>
  <c r="BF19" i="1" s="1"/>
  <c r="AT20" i="1"/>
  <c r="AT21" i="1"/>
  <c r="AT22" i="1"/>
  <c r="AT23" i="1"/>
  <c r="AT24" i="1"/>
  <c r="BF24" i="1" s="1"/>
  <c r="BL24" i="1"/>
  <c r="AT26" i="1"/>
  <c r="BK26" i="1" s="1"/>
  <c r="AT27" i="1"/>
  <c r="AT28" i="1"/>
  <c r="BF28" i="1" s="1"/>
  <c r="BE28" i="1"/>
  <c r="AT29" i="1"/>
  <c r="BF29" i="1" s="1"/>
  <c r="AT30" i="1"/>
  <c r="AT31" i="1"/>
  <c r="BL31" i="1" s="1"/>
  <c r="AT32" i="1"/>
  <c r="AT33" i="1"/>
  <c r="AT34" i="1"/>
  <c r="AT35" i="1"/>
  <c r="BF35" i="1" s="1"/>
  <c r="AT36" i="1"/>
  <c r="BF36" i="1" s="1"/>
  <c r="BK36" i="1"/>
  <c r="AT38" i="1"/>
  <c r="BL38" i="1"/>
  <c r="AT39" i="1"/>
  <c r="BF39" i="1" s="1"/>
  <c r="BE39" i="1"/>
  <c r="AT40" i="1"/>
  <c r="AT41" i="1"/>
  <c r="AT42" i="1"/>
  <c r="BL42" i="1"/>
  <c r="AT43" i="1"/>
  <c r="AT15" i="1"/>
  <c r="BL16" i="1"/>
  <c r="BA39" i="1"/>
  <c r="BA40" i="1"/>
  <c r="BB40" i="1"/>
  <c r="AT44" i="1"/>
  <c r="AT45" i="1"/>
  <c r="BE45" i="1"/>
  <c r="AT46" i="1"/>
  <c r="BE46" i="1" s="1"/>
  <c r="AT47" i="1"/>
  <c r="BL47" i="1" s="1"/>
  <c r="AT48" i="1"/>
  <c r="BK48" i="1"/>
  <c r="AT49" i="1"/>
  <c r="BK49" i="1" s="1"/>
  <c r="AT50" i="1"/>
  <c r="AT51" i="1"/>
  <c r="BE51" i="1" s="1"/>
  <c r="AT52" i="1"/>
  <c r="AT53" i="1"/>
  <c r="AT54" i="1"/>
  <c r="BK54" i="1"/>
  <c r="AT55" i="1"/>
  <c r="BL55" i="1" s="1"/>
  <c r="AT56" i="1"/>
  <c r="BE56" i="1" s="1"/>
  <c r="BF56" i="1"/>
  <c r="AT57" i="1"/>
  <c r="AT58" i="1"/>
  <c r="BF58" i="1"/>
  <c r="AT59" i="1"/>
  <c r="AT60" i="1"/>
  <c r="BL60" i="1" s="1"/>
  <c r="BF60" i="1"/>
  <c r="AT61" i="1"/>
  <c r="AT62" i="1"/>
  <c r="AT63" i="1"/>
  <c r="AT64" i="1"/>
  <c r="BK64" i="1" s="1"/>
  <c r="BA37" i="1"/>
  <c r="BA56" i="1"/>
  <c r="BB56" i="1"/>
  <c r="BA57" i="1"/>
  <c r="BL58" i="1"/>
  <c r="BK58" i="1"/>
  <c r="BB9" i="1"/>
  <c r="AL10" i="1"/>
  <c r="BB10" i="1"/>
  <c r="BD10" i="1" s="1"/>
  <c r="AL11" i="1"/>
  <c r="BB11" i="1" s="1"/>
  <c r="BD19" i="1"/>
  <c r="BA27" i="1"/>
  <c r="BA28" i="1"/>
  <c r="BA29" i="1"/>
  <c r="BA30" i="1"/>
  <c r="BA31" i="1"/>
  <c r="BD31" i="1"/>
  <c r="BA32" i="1"/>
  <c r="BA33" i="1"/>
  <c r="BB33" i="1"/>
  <c r="BA34" i="1"/>
  <c r="BB34" i="1"/>
  <c r="BC34" i="1"/>
  <c r="BA35" i="1"/>
  <c r="BA36" i="1"/>
  <c r="BB36" i="1"/>
  <c r="BC36" i="1"/>
  <c r="BA38" i="1"/>
  <c r="BB38" i="1"/>
  <c r="BC38" i="1" s="1"/>
  <c r="BA41" i="1"/>
  <c r="BB41" i="1"/>
  <c r="BC41" i="1" s="1"/>
  <c r="BA42" i="1"/>
  <c r="BB42" i="1"/>
  <c r="BA43" i="1"/>
  <c r="BD43" i="1" s="1"/>
  <c r="BA44" i="1"/>
  <c r="BC44" i="1"/>
  <c r="BA45" i="1"/>
  <c r="BA46" i="1"/>
  <c r="BB46" i="1"/>
  <c r="BC46" i="1"/>
  <c r="BA47" i="1"/>
  <c r="BB47" i="1"/>
  <c r="BA48" i="1"/>
  <c r="BB48" i="1"/>
  <c r="BC48" i="1" s="1"/>
  <c r="BA49" i="1"/>
  <c r="BA50" i="1"/>
  <c r="BD50" i="1" s="1"/>
  <c r="BB50" i="1"/>
  <c r="BC50" i="1"/>
  <c r="BA51" i="1"/>
  <c r="BB51" i="1"/>
  <c r="BC51" i="1" s="1"/>
  <c r="BA52" i="1"/>
  <c r="BC52" i="1"/>
  <c r="BE52" i="1" s="1"/>
  <c r="BA53" i="1"/>
  <c r="BA54" i="1"/>
  <c r="BB54" i="1"/>
  <c r="BC54" i="1"/>
  <c r="BA55" i="1"/>
  <c r="BB55" i="1"/>
  <c r="BA58" i="1"/>
  <c r="BB58" i="1"/>
  <c r="BA59" i="1"/>
  <c r="BC59" i="1"/>
  <c r="BA60" i="1"/>
  <c r="BB60" i="1"/>
  <c r="BA61" i="1"/>
  <c r="BB61" i="1"/>
  <c r="BC61" i="1" s="1"/>
  <c r="BA62" i="1"/>
  <c r="BB62" i="1"/>
  <c r="BC62" i="1" s="1"/>
  <c r="BA63" i="1"/>
  <c r="BB63" i="1"/>
  <c r="BC63" i="1" s="1"/>
  <c r="BA64" i="1"/>
  <c r="BD64" i="1" s="1"/>
  <c r="BC64" i="1"/>
  <c r="BA8" i="1"/>
  <c r="AL8" i="1"/>
  <c r="BB8" i="1" s="1"/>
  <c r="BC8" i="1" s="1"/>
  <c r="BC15" i="1"/>
  <c r="BE15" i="1"/>
  <c r="BC16" i="1"/>
  <c r="BC23" i="1"/>
  <c r="BC26" i="1"/>
  <c r="BC30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W21" i="1" s="1"/>
  <c r="AU22" i="1"/>
  <c r="AV22" i="1"/>
  <c r="AU23" i="1"/>
  <c r="AV23" i="1"/>
  <c r="AW23" i="1" s="1"/>
  <c r="AU24" i="1"/>
  <c r="AV24" i="1"/>
  <c r="AU25" i="1"/>
  <c r="AV25" i="1"/>
  <c r="AU26" i="1"/>
  <c r="AV26" i="1"/>
  <c r="AW26" i="1" s="1"/>
  <c r="AU27" i="1"/>
  <c r="AV27" i="1"/>
  <c r="AU28" i="1"/>
  <c r="AV28" i="1"/>
  <c r="AW28" i="1" s="1"/>
  <c r="AU29" i="1"/>
  <c r="AV29" i="1"/>
  <c r="AW29" i="1" s="1"/>
  <c r="AU30" i="1"/>
  <c r="AV30" i="1"/>
  <c r="AU31" i="1"/>
  <c r="AV31" i="1"/>
  <c r="AW31" i="1" s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W37" i="1" s="1"/>
  <c r="AU38" i="1"/>
  <c r="AV38" i="1"/>
  <c r="AW38" i="1" s="1"/>
  <c r="AU39" i="1"/>
  <c r="AV39" i="1"/>
  <c r="AW39" i="1" s="1"/>
  <c r="AU40" i="1"/>
  <c r="AV40" i="1"/>
  <c r="AU41" i="1"/>
  <c r="AV41" i="1"/>
  <c r="AW41" i="1" s="1"/>
  <c r="AU42" i="1"/>
  <c r="AV42" i="1"/>
  <c r="AU43" i="1"/>
  <c r="AV43" i="1"/>
  <c r="AW43" i="1" s="1"/>
  <c r="AU44" i="1"/>
  <c r="AV44" i="1"/>
  <c r="AU45" i="1"/>
  <c r="AV45" i="1"/>
  <c r="AW45" i="1" s="1"/>
  <c r="AU46" i="1"/>
  <c r="AV46" i="1"/>
  <c r="AU47" i="1"/>
  <c r="AV47" i="1"/>
  <c r="AW47" i="1" s="1"/>
  <c r="AU48" i="1"/>
  <c r="AV48" i="1"/>
  <c r="AU49" i="1"/>
  <c r="AV49" i="1"/>
  <c r="AW49" i="1" s="1"/>
  <c r="AU50" i="1"/>
  <c r="AV50" i="1"/>
  <c r="AW50" i="1" s="1"/>
  <c r="AU51" i="1"/>
  <c r="AV51" i="1"/>
  <c r="AU52" i="1"/>
  <c r="AV52" i="1"/>
  <c r="AU53" i="1"/>
  <c r="AV53" i="1"/>
  <c r="AW53" i="1" s="1"/>
  <c r="AU54" i="1"/>
  <c r="AV54" i="1"/>
  <c r="AU55" i="1"/>
  <c r="AV55" i="1"/>
  <c r="AW55" i="1" s="1"/>
  <c r="AU56" i="1"/>
  <c r="AV56" i="1"/>
  <c r="AW56" i="1" s="1"/>
  <c r="AU57" i="1"/>
  <c r="AV57" i="1"/>
  <c r="AW57" i="1" s="1"/>
  <c r="AU58" i="1"/>
  <c r="AV58" i="1"/>
  <c r="AU59" i="1"/>
  <c r="AV59" i="1"/>
  <c r="AW59" i="1" s="1"/>
  <c r="AU60" i="1"/>
  <c r="AV60" i="1"/>
  <c r="AW60" i="1" s="1"/>
  <c r="AU61" i="1"/>
  <c r="AV61" i="1"/>
  <c r="AW61" i="1" s="1"/>
  <c r="AU62" i="1"/>
  <c r="AV62" i="1"/>
  <c r="AW62" i="1" s="1"/>
  <c r="AU63" i="1"/>
  <c r="AV63" i="1"/>
  <c r="AW63" i="1" s="1"/>
  <c r="AU64" i="1"/>
  <c r="AV64" i="1"/>
  <c r="AU8" i="1"/>
  <c r="BE54" i="1"/>
  <c r="BF54" i="1"/>
  <c r="BL53" i="1"/>
  <c r="BL54" i="1"/>
  <c r="AW58" i="1"/>
  <c r="BC9" i="1"/>
  <c r="AW12" i="1"/>
  <c r="BK60" i="1"/>
  <c r="AW52" i="1"/>
  <c r="BK42" i="1"/>
  <c r="BE53" i="1"/>
  <c r="BL56" i="1"/>
  <c r="BE50" i="1"/>
  <c r="AW42" i="1"/>
  <c r="BC56" i="1"/>
  <c r="BK30" i="1"/>
  <c r="BE36" i="1"/>
  <c r="BL36" i="1"/>
  <c r="AW36" i="1"/>
  <c r="BK28" i="1"/>
  <c r="BL28" i="1"/>
  <c r="BC10" i="1"/>
  <c r="BF59" i="1"/>
  <c r="BK61" i="1"/>
  <c r="BL61" i="1"/>
  <c r="BK57" i="1"/>
  <c r="BE12" i="1"/>
  <c r="BF12" i="1"/>
  <c r="AW24" i="1"/>
  <c r="BK56" i="1"/>
  <c r="BE58" i="1"/>
  <c r="BK8" i="1"/>
  <c r="BE47" i="1"/>
  <c r="BF15" i="1"/>
  <c r="AW54" i="1"/>
  <c r="AW34" i="1"/>
  <c r="BE60" i="1"/>
  <c r="BE8" i="1"/>
  <c r="AW40" i="1"/>
  <c r="BD51" i="1"/>
  <c r="BF50" i="1"/>
  <c r="AW48" i="1"/>
  <c r="BK35" i="1"/>
  <c r="BC17" i="1"/>
  <c r="BF40" i="1"/>
  <c r="BE40" i="1"/>
  <c r="BL40" i="1"/>
  <c r="BK40" i="1"/>
  <c r="BF31" i="1"/>
  <c r="BE31" i="1"/>
  <c r="BK31" i="1"/>
  <c r="BE27" i="1"/>
  <c r="BF18" i="1"/>
  <c r="BE18" i="1"/>
  <c r="BF10" i="1"/>
  <c r="BL10" i="1"/>
  <c r="BE10" i="1"/>
  <c r="BC43" i="1"/>
  <c r="BD46" i="1"/>
  <c r="BF48" i="1"/>
  <c r="BE48" i="1"/>
  <c r="BL48" i="1"/>
  <c r="BE44" i="1"/>
  <c r="BD59" i="1"/>
  <c r="BD29" i="1"/>
  <c r="BD53" i="1"/>
  <c r="BF43" i="1"/>
  <c r="BL43" i="1"/>
  <c r="BK43" i="1"/>
  <c r="BE43" i="1"/>
  <c r="BL39" i="1"/>
  <c r="BK39" i="1"/>
  <c r="BF34" i="1"/>
  <c r="BK34" i="1"/>
  <c r="BL34" i="1"/>
  <c r="BE34" i="1"/>
  <c r="BL26" i="1"/>
  <c r="BE26" i="1"/>
  <c r="BF17" i="1"/>
  <c r="BF13" i="1"/>
  <c r="BE42" i="1"/>
  <c r="BF42" i="1"/>
  <c r="BE38" i="1"/>
  <c r="BK38" i="1"/>
  <c r="BF38" i="1"/>
  <c r="BE29" i="1"/>
  <c r="BK29" i="1"/>
  <c r="BL29" i="1"/>
  <c r="BE24" i="1"/>
  <c r="BK24" i="1"/>
  <c r="BE16" i="1"/>
  <c r="BK16" i="1"/>
  <c r="BF16" i="1"/>
  <c r="BK45" i="1"/>
  <c r="BF45" i="1"/>
  <c r="BL45" i="1"/>
  <c r="BK41" i="1"/>
  <c r="BL23" i="1"/>
  <c r="BF14" i="1"/>
  <c r="BL11" i="1"/>
  <c r="BF47" i="1"/>
  <c r="BK44" i="1"/>
  <c r="BK50" i="1"/>
  <c r="BF33" i="1"/>
  <c r="BK47" i="1"/>
  <c r="BF44" i="1"/>
  <c r="BL33" i="1"/>
  <c r="BL44" i="1"/>
  <c r="BL12" i="1"/>
  <c r="BL50" i="1"/>
  <c r="BL51" i="1"/>
  <c r="BK12" i="1"/>
  <c r="BC11" i="1" l="1"/>
  <c r="BD11" i="1"/>
  <c r="BK37" i="1"/>
  <c r="BL37" i="1"/>
  <c r="AW9" i="1"/>
  <c r="BE37" i="1"/>
  <c r="BE9" i="1"/>
  <c r="BD62" i="1"/>
  <c r="BD35" i="1"/>
  <c r="BE55" i="1"/>
  <c r="BF63" i="1"/>
  <c r="BE57" i="1"/>
  <c r="BL57" i="1"/>
  <c r="BE23" i="1"/>
  <c r="BK23" i="1"/>
  <c r="AZ33" i="1"/>
  <c r="AZ29" i="1"/>
  <c r="AZ25" i="1"/>
  <c r="AZ17" i="1"/>
  <c r="BD21" i="1"/>
  <c r="BC21" i="1"/>
  <c r="BE21" i="1" s="1"/>
  <c r="BG45" i="1" s="1"/>
  <c r="BF37" i="1"/>
  <c r="BF23" i="1"/>
  <c r="BL9" i="1"/>
  <c r="BD48" i="1"/>
  <c r="BE62" i="1"/>
  <c r="BN53" i="1" s="1"/>
  <c r="BP53" i="1" s="1"/>
  <c r="BD54" i="1"/>
  <c r="BE59" i="1"/>
  <c r="BL59" i="1"/>
  <c r="AW46" i="1"/>
  <c r="BE63" i="1"/>
  <c r="BD56" i="1"/>
  <c r="BK11" i="1"/>
  <c r="BF49" i="1"/>
  <c r="BF26" i="1"/>
  <c r="BK18" i="1"/>
  <c r="BF57" i="1"/>
  <c r="BK59" i="1"/>
  <c r="BF55" i="1"/>
  <c r="BK55" i="1"/>
  <c r="AW18" i="1"/>
  <c r="AW16" i="1"/>
  <c r="AW10" i="1"/>
  <c r="BD8" i="1"/>
  <c r="BD41" i="1"/>
  <c r="BE61" i="1"/>
  <c r="BG64" i="1" s="1"/>
  <c r="BF61" i="1"/>
  <c r="BF53" i="1"/>
  <c r="BK53" i="1"/>
  <c r="BE49" i="1"/>
  <c r="AW17" i="1"/>
  <c r="BD14" i="1"/>
  <c r="BC32" i="1"/>
  <c r="BD32" i="1"/>
  <c r="BD36" i="1"/>
  <c r="BD27" i="1"/>
  <c r="AZ20" i="1"/>
  <c r="BF51" i="1"/>
  <c r="BK51" i="1"/>
  <c r="BE17" i="1"/>
  <c r="AW15" i="1"/>
  <c r="AW11" i="1"/>
  <c r="BD61" i="1"/>
  <c r="BD52" i="1"/>
  <c r="BF52" i="1" s="1"/>
  <c r="BD44" i="1"/>
  <c r="BD34" i="1"/>
  <c r="BD57" i="1"/>
  <c r="AZ51" i="1"/>
  <c r="BD24" i="1"/>
  <c r="BD20" i="1"/>
  <c r="BF20" i="1" s="1"/>
  <c r="BD15" i="1"/>
  <c r="AZ63" i="1"/>
  <c r="AZ62" i="1"/>
  <c r="AZ58" i="1"/>
  <c r="AZ55" i="1"/>
  <c r="AZ54" i="1"/>
  <c r="AZ52" i="1"/>
  <c r="AZ50" i="1"/>
  <c r="AZ61" i="1"/>
  <c r="AZ57" i="1"/>
  <c r="AZ53" i="1"/>
  <c r="AZ47" i="1"/>
  <c r="AZ42" i="1"/>
  <c r="AZ39" i="1"/>
  <c r="AZ34" i="1"/>
  <c r="AZ30" i="1"/>
  <c r="AZ27" i="1"/>
  <c r="AZ26" i="1"/>
  <c r="AZ23" i="1"/>
  <c r="AZ22" i="1"/>
  <c r="AZ18" i="1"/>
  <c r="AZ46" i="1"/>
  <c r="AZ43" i="1"/>
  <c r="AZ38" i="1"/>
  <c r="AZ35" i="1"/>
  <c r="AZ31" i="1"/>
  <c r="AZ19" i="1"/>
  <c r="AZ45" i="1"/>
  <c r="AZ37" i="1"/>
  <c r="AZ21" i="1"/>
  <c r="AZ14" i="1"/>
  <c r="AZ10" i="1"/>
  <c r="AZ13" i="1"/>
  <c r="AZ9" i="1"/>
  <c r="BL32" i="1"/>
  <c r="AW32" i="1"/>
  <c r="BF32" i="1"/>
  <c r="BK32" i="1"/>
  <c r="BE32" i="1"/>
  <c r="BE22" i="1"/>
  <c r="BL22" i="1"/>
  <c r="AW22" i="1"/>
  <c r="BK22" i="1"/>
  <c r="BF22" i="1"/>
  <c r="BF25" i="1"/>
  <c r="BE25" i="1"/>
  <c r="AW25" i="1"/>
  <c r="BK25" i="1"/>
  <c r="BL25" i="1"/>
  <c r="BD18" i="1"/>
  <c r="BC18" i="1"/>
  <c r="BF46" i="1"/>
  <c r="BD55" i="1"/>
  <c r="BC55" i="1"/>
  <c r="BC47" i="1"/>
  <c r="BD47" i="1"/>
  <c r="BD38" i="1"/>
  <c r="BD60" i="1"/>
  <c r="BC60" i="1"/>
  <c r="BC58" i="1"/>
  <c r="BD58" i="1"/>
  <c r="BD33" i="1"/>
  <c r="BC33" i="1"/>
  <c r="BE30" i="1"/>
  <c r="AW30" i="1"/>
  <c r="BL30" i="1"/>
  <c r="BF27" i="1"/>
  <c r="BH24" i="1" s="1"/>
  <c r="BJ24" i="1" s="1"/>
  <c r="AW27" i="1"/>
  <c r="BE20" i="1"/>
  <c r="AW20" i="1"/>
  <c r="AZ64" i="1"/>
  <c r="AZ60" i="1"/>
  <c r="AZ56" i="1"/>
  <c r="AZ48" i="1"/>
  <c r="AZ44" i="1"/>
  <c r="AZ40" i="1"/>
  <c r="AZ36" i="1"/>
  <c r="AZ32" i="1"/>
  <c r="AZ28" i="1"/>
  <c r="AZ24" i="1"/>
  <c r="AZ16" i="1"/>
  <c r="AZ12" i="1"/>
  <c r="BD22" i="1"/>
  <c r="BD13" i="1"/>
  <c r="BF30" i="1"/>
  <c r="BC37" i="1"/>
  <c r="BD37" i="1"/>
  <c r="BC40" i="1"/>
  <c r="BD40" i="1"/>
  <c r="BD63" i="1"/>
  <c r="BC45" i="1"/>
  <c r="BD45" i="1"/>
  <c r="AW44" i="1"/>
  <c r="BD39" i="1"/>
  <c r="BL41" i="1"/>
  <c r="BE41" i="1"/>
  <c r="BF41" i="1"/>
  <c r="BE35" i="1"/>
  <c r="BL35" i="1"/>
  <c r="AW35" i="1"/>
  <c r="BF21" i="1"/>
  <c r="BK17" i="1"/>
  <c r="BL17" i="1"/>
  <c r="AW13" i="1"/>
  <c r="BL13" i="1"/>
  <c r="BK13" i="1"/>
  <c r="BE13" i="1"/>
  <c r="BG13" i="1" s="1"/>
  <c r="BC49" i="1"/>
  <c r="BD49" i="1"/>
  <c r="BC42" i="1"/>
  <c r="BD42" i="1"/>
  <c r="BD28" i="1"/>
  <c r="BL64" i="1"/>
  <c r="AW64" i="1"/>
  <c r="BF64" i="1"/>
  <c r="BE64" i="1"/>
  <c r="AW51" i="1"/>
  <c r="AW33" i="1"/>
  <c r="BE33" i="1"/>
  <c r="BK19" i="1"/>
  <c r="AW19" i="1"/>
  <c r="BL19" i="1"/>
  <c r="BE19" i="1"/>
  <c r="BG46" i="1" s="1"/>
  <c r="AW14" i="1"/>
  <c r="BK14" i="1"/>
  <c r="BL14" i="1"/>
  <c r="BF9" i="1"/>
  <c r="BK9" i="1"/>
  <c r="BC25" i="1"/>
  <c r="BP32" i="1" l="1"/>
  <c r="BG62" i="1"/>
  <c r="BI62" i="1" s="1"/>
  <c r="BK62" i="1" s="1"/>
  <c r="BO55" i="1"/>
  <c r="BQ55" i="1" s="1"/>
  <c r="BO59" i="1"/>
  <c r="BQ59" i="1" s="1"/>
  <c r="BO63" i="1"/>
  <c r="BO52" i="1"/>
  <c r="BQ52" i="1" s="1"/>
  <c r="BO56" i="1"/>
  <c r="BO60" i="1"/>
  <c r="BO51" i="1"/>
  <c r="BQ51" i="1" s="1"/>
  <c r="BO53" i="1"/>
  <c r="BQ53" i="1" s="1"/>
  <c r="BO57" i="1"/>
  <c r="BO61" i="1"/>
  <c r="BO54" i="1"/>
  <c r="BO58" i="1"/>
  <c r="BQ58" i="1" s="1"/>
  <c r="BO62" i="1"/>
  <c r="BG61" i="1"/>
  <c r="BQ54" i="1"/>
  <c r="BG8" i="1"/>
  <c r="BQ57" i="1"/>
  <c r="BQ61" i="1"/>
  <c r="BH11" i="1"/>
  <c r="BJ11" i="1" s="1"/>
  <c r="BG50" i="1"/>
  <c r="BQ37" i="1"/>
  <c r="BG57" i="1"/>
  <c r="BG58" i="1"/>
  <c r="BG59" i="1"/>
  <c r="BI59" i="1" s="1"/>
  <c r="BG56" i="1"/>
  <c r="BI56" i="1" s="1"/>
  <c r="BG52" i="1"/>
  <c r="BG26" i="1"/>
  <c r="BG27" i="1"/>
  <c r="BG44" i="1"/>
  <c r="BG48" i="1"/>
  <c r="BG10" i="1"/>
  <c r="BG25" i="1"/>
  <c r="BG41" i="1"/>
  <c r="BI41" i="1" s="1"/>
  <c r="BG42" i="1"/>
  <c r="BG12" i="1"/>
  <c r="BG32" i="1"/>
  <c r="BN60" i="1"/>
  <c r="BP60" i="1" s="1"/>
  <c r="BN54" i="1"/>
  <c r="BP54" i="1" s="1"/>
  <c r="BH31" i="1"/>
  <c r="BJ31" i="1" s="1"/>
  <c r="BQ39" i="1"/>
  <c r="BQ33" i="1"/>
  <c r="BO23" i="1"/>
  <c r="BQ23" i="1" s="1"/>
  <c r="BO27" i="1"/>
  <c r="BQ27" i="1" s="1"/>
  <c r="BO31" i="1"/>
  <c r="BQ31" i="1" s="1"/>
  <c r="BO35" i="1"/>
  <c r="BQ35" i="1" s="1"/>
  <c r="BO39" i="1"/>
  <c r="BO43" i="1"/>
  <c r="BQ43" i="1" s="1"/>
  <c r="BO19" i="1"/>
  <c r="BQ19" i="1" s="1"/>
  <c r="BO24" i="1"/>
  <c r="BQ24" i="1" s="1"/>
  <c r="BO28" i="1"/>
  <c r="BO32" i="1"/>
  <c r="BO36" i="1"/>
  <c r="BQ36" i="1" s="1"/>
  <c r="BO40" i="1"/>
  <c r="BO44" i="1"/>
  <c r="BO20" i="1"/>
  <c r="BO26" i="1"/>
  <c r="BQ26" i="1" s="1"/>
  <c r="BO34" i="1"/>
  <c r="BQ34" i="1" s="1"/>
  <c r="BO42" i="1"/>
  <c r="BO21" i="1"/>
  <c r="BO25" i="1"/>
  <c r="BQ25" i="1" s="1"/>
  <c r="BO29" i="1"/>
  <c r="BQ29" i="1" s="1"/>
  <c r="BO33" i="1"/>
  <c r="BO37" i="1"/>
  <c r="BO41" i="1"/>
  <c r="BO45" i="1"/>
  <c r="BQ45" i="1" s="1"/>
  <c r="BO22" i="1"/>
  <c r="BQ22" i="1" s="1"/>
  <c r="BO30" i="1"/>
  <c r="BQ30" i="1" s="1"/>
  <c r="BO38" i="1"/>
  <c r="BQ38" i="1" s="1"/>
  <c r="BO46" i="1"/>
  <c r="BQ46" i="1" s="1"/>
  <c r="BQ41" i="1"/>
  <c r="BG24" i="1"/>
  <c r="BG36" i="1"/>
  <c r="BG39" i="1"/>
  <c r="BG23" i="1"/>
  <c r="BG38" i="1"/>
  <c r="BI38" i="1" s="1"/>
  <c r="BG22" i="1"/>
  <c r="BG37" i="1"/>
  <c r="BG21" i="1"/>
  <c r="BG9" i="1"/>
  <c r="BI9" i="1" s="1"/>
  <c r="BQ62" i="1"/>
  <c r="BN61" i="1"/>
  <c r="BP61" i="1" s="1"/>
  <c r="BN55" i="1"/>
  <c r="BN62" i="1"/>
  <c r="BP62" i="1" s="1"/>
  <c r="BN63" i="1"/>
  <c r="BP63" i="1" s="1"/>
  <c r="BH12" i="1"/>
  <c r="BJ12" i="1" s="1"/>
  <c r="BQ28" i="1"/>
  <c r="BQ40" i="1"/>
  <c r="BN20" i="1"/>
  <c r="BP20" i="1" s="1"/>
  <c r="BN21" i="1"/>
  <c r="BP21" i="1" s="1"/>
  <c r="BN25" i="1"/>
  <c r="BP25" i="1" s="1"/>
  <c r="BN29" i="1"/>
  <c r="BP29" i="1" s="1"/>
  <c r="BN33" i="1"/>
  <c r="BP33" i="1" s="1"/>
  <c r="BN37" i="1"/>
  <c r="BP37" i="1" s="1"/>
  <c r="BN41" i="1"/>
  <c r="BP41" i="1" s="1"/>
  <c r="BN45" i="1"/>
  <c r="BP45" i="1" s="1"/>
  <c r="BN22" i="1"/>
  <c r="BP22" i="1" s="1"/>
  <c r="BN26" i="1"/>
  <c r="BP26" i="1" s="1"/>
  <c r="BN30" i="1"/>
  <c r="BP30" i="1" s="1"/>
  <c r="BN34" i="1"/>
  <c r="BP34" i="1" s="1"/>
  <c r="BN38" i="1"/>
  <c r="BP38" i="1" s="1"/>
  <c r="BN42" i="1"/>
  <c r="BP42" i="1" s="1"/>
  <c r="BN46" i="1"/>
  <c r="BP46" i="1" s="1"/>
  <c r="BN23" i="1"/>
  <c r="BP23" i="1" s="1"/>
  <c r="BN27" i="1"/>
  <c r="BP27" i="1" s="1"/>
  <c r="BN31" i="1"/>
  <c r="BP31" i="1" s="1"/>
  <c r="BN35" i="1"/>
  <c r="BP35" i="1" s="1"/>
  <c r="BN39" i="1"/>
  <c r="BP39" i="1" s="1"/>
  <c r="BN43" i="1"/>
  <c r="BP43" i="1" s="1"/>
  <c r="BN19" i="1"/>
  <c r="BP19" i="1" s="1"/>
  <c r="BN24" i="1"/>
  <c r="BP24" i="1" s="1"/>
  <c r="BN28" i="1"/>
  <c r="BP28" i="1" s="1"/>
  <c r="BN32" i="1"/>
  <c r="BN36" i="1"/>
  <c r="BP36" i="1" s="1"/>
  <c r="BN40" i="1"/>
  <c r="BN44" i="1"/>
  <c r="BP44" i="1" s="1"/>
  <c r="BH34" i="1"/>
  <c r="BJ34" i="1" s="1"/>
  <c r="BQ44" i="1"/>
  <c r="BG63" i="1"/>
  <c r="BI63" i="1" s="1"/>
  <c r="BK63" i="1" s="1"/>
  <c r="BG55" i="1"/>
  <c r="BG54" i="1"/>
  <c r="BG53" i="1"/>
  <c r="BI53" i="1" s="1"/>
  <c r="BG16" i="1"/>
  <c r="BI16" i="1" s="1"/>
  <c r="BG28" i="1"/>
  <c r="BG35" i="1"/>
  <c r="BG19" i="1"/>
  <c r="BI19" i="1" s="1"/>
  <c r="BG34" i="1"/>
  <c r="BG18" i="1"/>
  <c r="BG33" i="1"/>
  <c r="BG17" i="1"/>
  <c r="BI17" i="1" s="1"/>
  <c r="BG11" i="1"/>
  <c r="BQ21" i="1"/>
  <c r="BN56" i="1"/>
  <c r="BP56" i="1" s="1"/>
  <c r="BN51" i="1"/>
  <c r="BP51" i="1" s="1"/>
  <c r="BN58" i="1"/>
  <c r="BH46" i="1"/>
  <c r="BJ46" i="1" s="1"/>
  <c r="BN57" i="1"/>
  <c r="BP57" i="1" s="1"/>
  <c r="BQ63" i="1"/>
  <c r="BQ60" i="1"/>
  <c r="BI26" i="1"/>
  <c r="BG49" i="1"/>
  <c r="BI49" i="1" s="1"/>
  <c r="BQ42" i="1"/>
  <c r="BP40" i="1"/>
  <c r="BP58" i="1"/>
  <c r="BP55" i="1"/>
  <c r="BG47" i="1"/>
  <c r="BI47" i="1" s="1"/>
  <c r="BF62" i="1"/>
  <c r="BQ32" i="1"/>
  <c r="BG60" i="1"/>
  <c r="BG51" i="1"/>
  <c r="BI51" i="1" s="1"/>
  <c r="BQ56" i="1"/>
  <c r="BG40" i="1"/>
  <c r="BG43" i="1"/>
  <c r="BI43" i="1" s="1"/>
  <c r="BG20" i="1"/>
  <c r="BI20" i="1" s="1"/>
  <c r="BK20" i="1" s="1"/>
  <c r="BG31" i="1"/>
  <c r="BG15" i="1"/>
  <c r="BG30" i="1"/>
  <c r="BI30" i="1" s="1"/>
  <c r="BG14" i="1"/>
  <c r="BG29" i="1"/>
  <c r="BH44" i="1"/>
  <c r="BN52" i="1"/>
  <c r="BP52" i="1" s="1"/>
  <c r="BN59" i="1"/>
  <c r="BP59" i="1" s="1"/>
  <c r="BI39" i="1"/>
  <c r="BN3" i="1"/>
  <c r="BH37" i="1"/>
  <c r="BJ37" i="1" s="1"/>
  <c r="BH9" i="1"/>
  <c r="BJ9" i="1" s="1"/>
  <c r="BH10" i="1"/>
  <c r="BJ10" i="1" s="1"/>
  <c r="BM3" i="1"/>
  <c r="BI61" i="1"/>
  <c r="BI24" i="1"/>
  <c r="BI35" i="1"/>
  <c r="BI50" i="1"/>
  <c r="BI18" i="1"/>
  <c r="BH28" i="1"/>
  <c r="BJ28" i="1" s="1"/>
  <c r="BI36" i="1"/>
  <c r="BI34" i="1"/>
  <c r="BH20" i="1"/>
  <c r="BJ20" i="1" s="1"/>
  <c r="BL20" i="1" s="1"/>
  <c r="BH38" i="1"/>
  <c r="BJ38" i="1" s="1"/>
  <c r="BH19" i="1"/>
  <c r="BJ19" i="1" s="1"/>
  <c r="BJ44" i="1"/>
  <c r="BH39" i="1"/>
  <c r="BJ39" i="1" s="1"/>
  <c r="BI57" i="1"/>
  <c r="BI54" i="1"/>
  <c r="BI58" i="1"/>
  <c r="BH32" i="1"/>
  <c r="BJ32" i="1" s="1"/>
  <c r="BI32" i="1"/>
  <c r="BH13" i="1"/>
  <c r="BJ13" i="1" s="1"/>
  <c r="BI13" i="1"/>
  <c r="BI48" i="1"/>
  <c r="BH23" i="1"/>
  <c r="BJ23" i="1" s="1"/>
  <c r="BH42" i="1"/>
  <c r="BJ42" i="1" s="1"/>
  <c r="BI15" i="1"/>
  <c r="BK15" i="1" s="1"/>
  <c r="BI44" i="1"/>
  <c r="BI22" i="1"/>
  <c r="BI28" i="1"/>
  <c r="BI42" i="1"/>
  <c r="BH25" i="1"/>
  <c r="BJ25" i="1" s="1"/>
  <c r="BH35" i="1"/>
  <c r="BJ35" i="1" s="1"/>
  <c r="BH43" i="1"/>
  <c r="BJ43" i="1" s="1"/>
  <c r="BH30" i="1"/>
  <c r="BJ30" i="1" s="1"/>
  <c r="BI55" i="1"/>
  <c r="BH27" i="1"/>
  <c r="BJ27" i="1" s="1"/>
  <c r="BL27" i="1" s="1"/>
  <c r="BH33" i="1"/>
  <c r="BJ33" i="1" s="1"/>
  <c r="BQ20" i="1"/>
  <c r="BH17" i="1"/>
  <c r="BJ17" i="1" s="1"/>
  <c r="BH41" i="1"/>
  <c r="BJ41" i="1" s="1"/>
  <c r="BH22" i="1"/>
  <c r="BJ22" i="1" s="1"/>
  <c r="BH15" i="1"/>
  <c r="BJ15" i="1" s="1"/>
  <c r="BL15" i="1" s="1"/>
  <c r="BH8" i="1"/>
  <c r="BJ8" i="1" s="1"/>
  <c r="BI12" i="1"/>
  <c r="BI46" i="1"/>
  <c r="BK46" i="1" s="1"/>
  <c r="BI11" i="1"/>
  <c r="BH21" i="1"/>
  <c r="BJ21" i="1" s="1"/>
  <c r="BL21" i="1" s="1"/>
  <c r="BI10" i="1"/>
  <c r="BI64" i="1"/>
  <c r="BI60" i="1"/>
  <c r="BI33" i="1"/>
  <c r="BK33" i="1" s="1"/>
  <c r="BI31" i="1"/>
  <c r="BI45" i="1"/>
  <c r="BH18" i="1"/>
  <c r="BJ18" i="1" s="1"/>
  <c r="BH40" i="1"/>
  <c r="BJ40" i="1" s="1"/>
  <c r="BI8" i="1"/>
  <c r="BI27" i="1"/>
  <c r="BK27" i="1" s="1"/>
  <c r="BH16" i="1"/>
  <c r="BJ16" i="1" s="1"/>
  <c r="BH26" i="1"/>
  <c r="BJ26" i="1" s="1"/>
  <c r="BI14" i="1"/>
  <c r="BI23" i="1"/>
  <c r="BI40" i="1"/>
  <c r="BI37" i="1"/>
  <c r="BI21" i="1"/>
  <c r="BK21" i="1" s="1"/>
  <c r="BI29" i="1"/>
  <c r="BO3" i="1"/>
  <c r="BH29" i="1"/>
  <c r="BJ29" i="1" s="1"/>
  <c r="BI52" i="1"/>
  <c r="BK52" i="1" s="1"/>
  <c r="BH36" i="1"/>
  <c r="BJ36" i="1" s="1"/>
  <c r="BH14" i="1"/>
  <c r="BJ14" i="1" s="1"/>
  <c r="BI25" i="1"/>
  <c r="BL46" i="1" l="1"/>
  <c r="BN4" i="1"/>
  <c r="BM4" i="1"/>
  <c r="BH47" i="1"/>
  <c r="BJ47" i="1" s="1"/>
  <c r="BH48" i="1"/>
  <c r="BJ48" i="1" s="1"/>
  <c r="BH55" i="1"/>
  <c r="BJ55" i="1" s="1"/>
  <c r="BH58" i="1"/>
  <c r="BJ58" i="1" s="1"/>
  <c r="BH63" i="1"/>
  <c r="BJ63" i="1" s="1"/>
  <c r="BL63" i="1" s="1"/>
  <c r="BH59" i="1"/>
  <c r="BJ59" i="1" s="1"/>
  <c r="BH50" i="1"/>
  <c r="BJ50" i="1" s="1"/>
  <c r="BH57" i="1"/>
  <c r="BJ57" i="1" s="1"/>
  <c r="BH61" i="1"/>
  <c r="BJ61" i="1" s="1"/>
  <c r="BH52" i="1"/>
  <c r="BJ52" i="1" s="1"/>
  <c r="BL52" i="1" s="1"/>
  <c r="BH60" i="1"/>
  <c r="BJ60" i="1" s="1"/>
  <c r="BH64" i="1"/>
  <c r="BJ64" i="1" s="1"/>
  <c r="BH54" i="1"/>
  <c r="BJ54" i="1" s="1"/>
  <c r="BH56" i="1"/>
  <c r="BJ56" i="1" s="1"/>
  <c r="BH53" i="1"/>
  <c r="BJ53" i="1" s="1"/>
  <c r="BH51" i="1"/>
  <c r="BJ51" i="1" s="1"/>
  <c r="BH62" i="1"/>
  <c r="BJ62" i="1" s="1"/>
  <c r="BL62" i="1" s="1"/>
  <c r="BP3" i="1"/>
  <c r="BH45" i="1"/>
  <c r="BJ45" i="1" s="1"/>
  <c r="BH49" i="1"/>
  <c r="BJ49" i="1" s="1"/>
  <c r="BP4" i="1" l="1"/>
  <c r="BO4" i="1"/>
</calcChain>
</file>

<file path=xl/sharedStrings.xml><?xml version="1.0" encoding="utf-8"?>
<sst xmlns="http://schemas.openxmlformats.org/spreadsheetml/2006/main" count="463" uniqueCount="181">
  <si>
    <t>Type</t>
  </si>
  <si>
    <t>Bottle</t>
  </si>
  <si>
    <t>Depth</t>
  </si>
  <si>
    <t>I.S.T.</t>
  </si>
  <si>
    <t>Sal.</t>
  </si>
  <si>
    <t>Counts</t>
  </si>
  <si>
    <t>Runtime</t>
  </si>
  <si>
    <t>CT</t>
  </si>
  <si>
    <t>FactorCT</t>
  </si>
  <si>
    <t>Blank</t>
  </si>
  <si>
    <t>TCT</t>
  </si>
  <si>
    <t>LAST CT</t>
  </si>
  <si>
    <t>CMRCT</t>
  </si>
  <si>
    <t>LAST AT</t>
  </si>
  <si>
    <t>CRMAT</t>
  </si>
  <si>
    <t>CRM#</t>
  </si>
  <si>
    <t>AT</t>
  </si>
  <si>
    <t>FactorAT</t>
  </si>
  <si>
    <t>AT RMS</t>
  </si>
  <si>
    <t>CalcID</t>
  </si>
  <si>
    <t>Titrino</t>
  </si>
  <si>
    <t>A/B</t>
  </si>
  <si>
    <t>Pip.Vol.</t>
  </si>
  <si>
    <t>Comments</t>
  </si>
  <si>
    <t>Lat.</t>
  </si>
  <si>
    <t>Long.</t>
  </si>
  <si>
    <t>DOA</t>
  </si>
  <si>
    <t>TOA</t>
  </si>
  <si>
    <t>Cell ID</t>
  </si>
  <si>
    <t>CT GOOD?</t>
  </si>
  <si>
    <t>AT GOOD?</t>
  </si>
  <si>
    <t>Baseline</t>
  </si>
  <si>
    <t>CTFactor</t>
  </si>
  <si>
    <t>CT CORRECTED</t>
  </si>
  <si>
    <t>ATFactor</t>
  </si>
  <si>
    <t>AT CORRECTED</t>
  </si>
  <si>
    <t>Is CRM</t>
  </si>
  <si>
    <t>Is STD</t>
  </si>
  <si>
    <t>Is Junk</t>
  </si>
  <si>
    <t>Is SMP</t>
  </si>
  <si>
    <t>CRM Batch</t>
  </si>
  <si>
    <t>CT StDev</t>
  </si>
  <si>
    <t>AT StDev</t>
  </si>
  <si>
    <t>FROM DBS FILE</t>
  </si>
  <si>
    <t>ENTER CORRECT VALUES</t>
  </si>
  <si>
    <t>True SAL</t>
  </si>
  <si>
    <t>True AT pipvol</t>
  </si>
  <si>
    <t>True CT pipvol</t>
  </si>
  <si>
    <t>Working AT pipvol</t>
  </si>
  <si>
    <t>CALCULATED</t>
  </si>
  <si>
    <t>DateTime</t>
  </si>
  <si>
    <t>Year</t>
  </si>
  <si>
    <t>Month</t>
  </si>
  <si>
    <t>Day</t>
  </si>
  <si>
    <t>True TEMP</t>
  </si>
  <si>
    <t>Working density during analysis</t>
  </si>
  <si>
    <t>True density during analysis</t>
  </si>
  <si>
    <t>Recalculated CT</t>
  </si>
  <si>
    <t>Recalculated AT</t>
  </si>
  <si>
    <t>Working AT acid strenght</t>
  </si>
  <si>
    <t>True AT acid strength</t>
  </si>
  <si>
    <t>adj</t>
  </si>
  <si>
    <t>raw</t>
  </si>
  <si>
    <t>for stats only</t>
  </si>
  <si>
    <t>do not change anthing else in the yellow section!</t>
  </si>
  <si>
    <t>smooth CTFactor</t>
  </si>
  <si>
    <t>smooth ATFactor</t>
  </si>
  <si>
    <t>bottle</t>
  </si>
  <si>
    <t>CRM Batch 171</t>
  </si>
  <si>
    <t>Salinity33.434</t>
  </si>
  <si>
    <t>counter #CRM</t>
  </si>
  <si>
    <t>Estimated Salinity</t>
  </si>
  <si>
    <t>JUNK6_WAD</t>
  </si>
  <si>
    <t>JUNK7_WAD</t>
  </si>
  <si>
    <t>JUNK8_WAD</t>
  </si>
  <si>
    <t>old SW1</t>
  </si>
  <si>
    <t>NaN</t>
  </si>
  <si>
    <t>red (1)</t>
  </si>
  <si>
    <t>C_May04-05_2005</t>
  </si>
  <si>
    <t>old SW2</t>
  </si>
  <si>
    <t>old SW3</t>
  </si>
  <si>
    <t>old SW4 new acid</t>
  </si>
  <si>
    <t>old SW5 new acid</t>
  </si>
  <si>
    <t>old SW6 new acid</t>
  </si>
  <si>
    <t>lnsw new acid</t>
  </si>
  <si>
    <t>Junk1_Wad</t>
  </si>
  <si>
    <t>C_Nov20-18_0811</t>
  </si>
  <si>
    <t>Junk2_Wad</t>
  </si>
  <si>
    <t>Junk3_Wad</t>
  </si>
  <si>
    <t>Junk4_Wad</t>
  </si>
  <si>
    <t>Nutslab1</t>
  </si>
  <si>
    <t>CRM#171-0399</t>
  </si>
  <si>
    <t>CRM#171-0399B</t>
  </si>
  <si>
    <t>ROTTMPT50_2018008771</t>
  </si>
  <si>
    <t>TERSLG235_2018005747</t>
  </si>
  <si>
    <t>WALCRN2_2018005580</t>
  </si>
  <si>
    <t>WALCRN20_2018005592</t>
  </si>
  <si>
    <t>WALCRN70_2018005604</t>
  </si>
  <si>
    <t>SCHOUWN10_2018005616</t>
  </si>
  <si>
    <t>GOERE2_2018005628</t>
  </si>
  <si>
    <t>GOERE6_2018005640</t>
  </si>
  <si>
    <t>NOORDWK2_2018005652</t>
  </si>
  <si>
    <t>NOORDWK10_2018005664</t>
  </si>
  <si>
    <t>NOORDWK20_2018005676</t>
  </si>
  <si>
    <t>NOORDWK70_2018005688</t>
  </si>
  <si>
    <t>TERSLG10_2018005700</t>
  </si>
  <si>
    <t>TERSLG50_2018005712</t>
  </si>
  <si>
    <t>TERSLG100_2018005724</t>
  </si>
  <si>
    <t>TERSLG135_2018005736</t>
  </si>
  <si>
    <t>WALCRN2_2018005581</t>
  </si>
  <si>
    <t>WALCRN20_2018005593</t>
  </si>
  <si>
    <t>WALCRN70_2018005605</t>
  </si>
  <si>
    <t>SCHOUWN10_2018005617</t>
  </si>
  <si>
    <t>GOERE2_2018005629</t>
  </si>
  <si>
    <t>GOERE6_2018005641</t>
  </si>
  <si>
    <t>Nutslab2</t>
  </si>
  <si>
    <t>CRM#171-0212</t>
  </si>
  <si>
    <t>JUNK5_WAD</t>
  </si>
  <si>
    <t>C_Nov21-18_0811</t>
  </si>
  <si>
    <t>NUTSLAB3</t>
  </si>
  <si>
    <t>CRM#171-0637</t>
  </si>
  <si>
    <t>NOORDWK2_2018005653</t>
  </si>
  <si>
    <t>NOORDWK10_2018005665</t>
  </si>
  <si>
    <t>NOORDWK20_2018005677</t>
  </si>
  <si>
    <t>NOORDWK70_2018005689</t>
  </si>
  <si>
    <t>TERSLG10_2018005701</t>
  </si>
  <si>
    <t>TERSLG50_2018005713</t>
  </si>
  <si>
    <t>TERSLG100_2018005725</t>
  </si>
  <si>
    <t>TERSLG135_2018005725737</t>
  </si>
  <si>
    <t>NUTSLAB4</t>
  </si>
  <si>
    <t>CRM#171-0644</t>
  </si>
  <si>
    <t>CRM#171-0644B</t>
  </si>
  <si>
    <t>WADD_JUNK</t>
  </si>
  <si>
    <t>ID</t>
  </si>
  <si>
    <t>Date</t>
  </si>
  <si>
    <t>Place</t>
  </si>
  <si>
    <t>Salinity</t>
  </si>
  <si>
    <t>ROTTMPT50</t>
  </si>
  <si>
    <t>ROTTMPT70</t>
  </si>
  <si>
    <t>TERSLG235</t>
  </si>
  <si>
    <t>WALCRN2</t>
  </si>
  <si>
    <t>WALCRN20</t>
  </si>
  <si>
    <t>WALCRN70</t>
  </si>
  <si>
    <t>SCHOUWN10</t>
  </si>
  <si>
    <t>GOERE2</t>
  </si>
  <si>
    <t>GOERE6</t>
  </si>
  <si>
    <t>NOORDWK2</t>
  </si>
  <si>
    <t>NOORDWK10</t>
  </si>
  <si>
    <t>NOORDWK20</t>
  </si>
  <si>
    <t>NOORDWK70</t>
  </si>
  <si>
    <t>TERSLG10</t>
  </si>
  <si>
    <t>TERSLG50</t>
  </si>
  <si>
    <t>TERSLG100</t>
  </si>
  <si>
    <t>TERSLG135</t>
  </si>
  <si>
    <t>Nuts Lab Sub</t>
  </si>
  <si>
    <t>CRM#171</t>
  </si>
  <si>
    <t>Salinity measured with NIOZ Conductivity Probe</t>
  </si>
  <si>
    <t>Old SUB. Refilled after this measurement.</t>
  </si>
  <si>
    <t>Average</t>
  </si>
  <si>
    <t>Stdev</t>
  </si>
  <si>
    <t>INTERNAL LAB REFERENCE OCEAN WATER 300L</t>
  </si>
  <si>
    <t>offset  CT and AT set at 0 bias to Dickson standard seawater (CRM#171)</t>
  </si>
  <si>
    <t>Precision</t>
  </si>
  <si>
    <t>1.2µM/kg</t>
  </si>
  <si>
    <t>Precision (Nov 2018) VINDTA</t>
  </si>
  <si>
    <t>ROTTMPT70_2018008778</t>
  </si>
  <si>
    <t>Sample Name corrected</t>
  </si>
  <si>
    <t>Different SUB</t>
  </si>
  <si>
    <t xml:space="preserve">TAlk of CRM#171-B used. </t>
  </si>
  <si>
    <t>Unsure if TAlk Burrette filled properly?</t>
  </si>
  <si>
    <t>2.7µM/kg</t>
  </si>
  <si>
    <t>DIC High? Need to Recalcualte with CO2Sys</t>
  </si>
  <si>
    <t>CT Recalcuated with CO2Sys (AT &amp; pH)</t>
  </si>
  <si>
    <t>NEW CT</t>
  </si>
  <si>
    <t>2nd CRM used as not sure if TA pipette filled properly at the first crm?</t>
  </si>
  <si>
    <t>CT CORRECTED HgCl2</t>
  </si>
  <si>
    <t>AT CORRECTED HgCl2</t>
  </si>
  <si>
    <t>250uL HgCl2/250ml</t>
  </si>
  <si>
    <t>%</t>
  </si>
  <si>
    <t>CT Hg CORRECTED</t>
  </si>
  <si>
    <t>AT Hg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</si>
</sst>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0"/>
    <numFmt numFmtId="166" formatCode="0.000"/>
    <numFmt numFmtId="167" formatCode="mm/dd/yy"/>
    <numFmt numFmtId="168" formatCode="dd\-mmm\-yyyy\ hh:mm"/>
    <numFmt numFmtId="169" formatCode="0.00000"/>
    <numFmt numFmtId="170" formatCode="0.000000"/>
    <numFmt numFmtId="171" formatCode="0.0000000"/>
    <numFmt numFmtId="173" formatCode="#0.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u/>
      <sz val="11.6"/>
      <color indexed="36"/>
      <name val="Arial"/>
      <family val="2"/>
    </font>
    <font>
      <b/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12"/>
      <name val="Comic Sans MS"/>
      <family val="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F1E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4" applyNumberFormat="0" applyAlignment="0" applyProtection="0"/>
    <xf numFmtId="0" fontId="17" fillId="10" borderId="5" applyNumberFormat="0" applyAlignment="0" applyProtection="0"/>
    <xf numFmtId="0" fontId="18" fillId="10" borderId="4" applyNumberFormat="0" applyAlignment="0" applyProtection="0"/>
    <xf numFmtId="0" fontId="19" fillId="0" borderId="6" applyNumberFormat="0" applyFill="0" applyAlignment="0" applyProtection="0"/>
    <xf numFmtId="0" fontId="20" fillId="11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24" fillId="36" borderId="0" applyNumberFormat="0" applyBorder="0" applyAlignment="0" applyProtection="0"/>
    <xf numFmtId="0" fontId="3" fillId="0" borderId="0"/>
    <xf numFmtId="0" fontId="3" fillId="12" borderId="8" applyNumberFormat="0" applyFont="0" applyAlignment="0" applyProtection="0"/>
    <xf numFmtId="0" fontId="2" fillId="0" borderId="0"/>
    <xf numFmtId="0" fontId="4" fillId="0" borderId="0"/>
    <xf numFmtId="0" fontId="35" fillId="0" borderId="0"/>
    <xf numFmtId="0" fontId="1" fillId="0" borderId="0"/>
    <xf numFmtId="0" fontId="4" fillId="0" borderId="0"/>
  </cellStyleXfs>
  <cellXfs count="130">
    <xf numFmtId="0" fontId="0" fillId="0" borderId="0" xfId="0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9" fontId="6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textRotation="90"/>
    </xf>
    <xf numFmtId="1" fontId="6" fillId="2" borderId="0" xfId="0" applyNumberFormat="1" applyFont="1" applyFill="1" applyBorder="1" applyAlignment="1">
      <alignment horizontal="center" vertical="center" textRotation="90"/>
    </xf>
    <xf numFmtId="1" fontId="6" fillId="3" borderId="0" xfId="0" applyNumberFormat="1" applyFont="1" applyFill="1" applyBorder="1" applyAlignment="1">
      <alignment horizontal="center" vertical="center" textRotation="90"/>
    </xf>
    <xf numFmtId="49" fontId="6" fillId="3" borderId="0" xfId="0" applyNumberFormat="1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horizontal="center" vertical="center" textRotation="90"/>
    </xf>
    <xf numFmtId="164" fontId="6" fillId="2" borderId="0" xfId="0" applyNumberFormat="1" applyFont="1" applyFill="1" applyBorder="1" applyAlignment="1">
      <alignment horizontal="center" vertical="center" textRotation="90"/>
    </xf>
    <xf numFmtId="2" fontId="6" fillId="2" borderId="0" xfId="0" applyNumberFormat="1" applyFont="1" applyFill="1" applyBorder="1" applyAlignment="1">
      <alignment horizontal="center" vertical="center" textRotation="90"/>
    </xf>
    <xf numFmtId="165" fontId="6" fillId="2" borderId="0" xfId="0" applyNumberFormat="1" applyFont="1" applyFill="1" applyBorder="1" applyAlignment="1">
      <alignment horizontal="center" vertical="center" textRotation="90"/>
    </xf>
    <xf numFmtId="166" fontId="6" fillId="2" borderId="0" xfId="0" applyNumberFormat="1" applyFont="1" applyFill="1" applyBorder="1" applyAlignment="1">
      <alignment horizontal="center" vertical="center" textRotation="90"/>
    </xf>
    <xf numFmtId="167" fontId="6" fillId="2" borderId="0" xfId="0" applyNumberFormat="1" applyFont="1" applyFill="1" applyBorder="1" applyAlignment="1">
      <alignment horizontal="center" vertical="center" textRotation="90"/>
    </xf>
    <xf numFmtId="20" fontId="6" fillId="2" borderId="0" xfId="0" applyNumberFormat="1" applyFont="1" applyFill="1" applyBorder="1" applyAlignment="1">
      <alignment horizontal="center" vertical="center" textRotation="90"/>
    </xf>
    <xf numFmtId="166" fontId="6" fillId="3" borderId="0" xfId="0" applyNumberFormat="1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horizontal="center" vertical="center" textRotation="90" wrapText="1"/>
    </xf>
    <xf numFmtId="0" fontId="6" fillId="4" borderId="0" xfId="0" applyFont="1" applyFill="1" applyBorder="1" applyAlignment="1">
      <alignment horizontal="center" vertical="center" textRotation="90"/>
    </xf>
    <xf numFmtId="1" fontId="6" fillId="4" borderId="0" xfId="0" applyNumberFormat="1" applyFont="1" applyFill="1" applyBorder="1" applyAlignment="1">
      <alignment horizontal="center" vertical="center" textRotation="90" wrapText="1"/>
    </xf>
    <xf numFmtId="164" fontId="6" fillId="4" borderId="0" xfId="0" applyNumberFormat="1" applyFont="1" applyFill="1" applyBorder="1" applyAlignment="1">
      <alignment horizontal="center" vertical="center" textRotation="90"/>
    </xf>
    <xf numFmtId="166" fontId="6" fillId="4" borderId="0" xfId="0" applyNumberFormat="1" applyFont="1" applyFill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166" fontId="8" fillId="4" borderId="0" xfId="0" applyNumberFormat="1" applyFont="1" applyFill="1" applyBorder="1" applyAlignment="1">
      <alignment horizontal="center" vertical="center" textRotation="90"/>
    </xf>
    <xf numFmtId="164" fontId="0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167" fontId="4" fillId="2" borderId="0" xfId="0" applyNumberFormat="1" applyFont="1" applyFill="1" applyBorder="1" applyAlignment="1">
      <alignment horizontal="center"/>
    </xf>
    <xf numFmtId="20" fontId="4" fillId="2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6" fillId="5" borderId="0" xfId="0" applyNumberFormat="1" applyFont="1" applyFill="1" applyBorder="1" applyAlignment="1">
      <alignment horizontal="center" vertical="center" textRotation="90"/>
    </xf>
    <xf numFmtId="0" fontId="21" fillId="0" borderId="0" xfId="0" applyFont="1"/>
    <xf numFmtId="14" fontId="0" fillId="0" borderId="0" xfId="0" applyNumberFormat="1"/>
    <xf numFmtId="20" fontId="0" fillId="0" borderId="0" xfId="0" applyNumberFormat="1"/>
    <xf numFmtId="0" fontId="4" fillId="0" borderId="0" xfId="0" applyFont="1"/>
    <xf numFmtId="14" fontId="4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0" fontId="4" fillId="0" borderId="0" xfId="0" applyNumberFormat="1" applyFont="1" applyFill="1" applyBorder="1" applyAlignment="1">
      <alignment horizontal="center"/>
    </xf>
    <xf numFmtId="166" fontId="6" fillId="37" borderId="0" xfId="0" applyNumberFormat="1" applyFont="1" applyFill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 textRotation="90"/>
    </xf>
    <xf numFmtId="164" fontId="6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0" fontId="25" fillId="0" borderId="0" xfId="0" applyFont="1"/>
    <xf numFmtId="164" fontId="26" fillId="0" borderId="0" xfId="0" applyNumberFormat="1" applyFont="1" applyFill="1" applyBorder="1" applyAlignment="1">
      <alignment horizontal="center"/>
    </xf>
    <xf numFmtId="164" fontId="6" fillId="37" borderId="0" xfId="0" applyNumberFormat="1" applyFont="1" applyFill="1" applyBorder="1" applyAlignment="1">
      <alignment horizontal="center"/>
    </xf>
    <xf numFmtId="14" fontId="4" fillId="0" borderId="0" xfId="0" applyNumberFormat="1" applyFont="1"/>
    <xf numFmtId="0" fontId="6" fillId="0" borderId="0" xfId="0" applyFont="1" applyFill="1" applyBorder="1" applyAlignment="1">
      <alignment horizontal="center" vertical="center" textRotation="90"/>
    </xf>
    <xf numFmtId="0" fontId="27" fillId="0" borderId="10" xfId="0" applyFont="1" applyBorder="1" applyAlignment="1">
      <alignment horizontal="left"/>
    </xf>
    <xf numFmtId="0" fontId="27" fillId="0" borderId="10" xfId="0" applyFont="1" applyBorder="1"/>
    <xf numFmtId="0" fontId="27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left"/>
    </xf>
    <xf numFmtId="22" fontId="28" fillId="0" borderId="10" xfId="0" applyNumberFormat="1" applyFont="1" applyBorder="1" applyAlignment="1">
      <alignment horizontal="left"/>
    </xf>
    <xf numFmtId="0" fontId="28" fillId="0" borderId="10" xfId="0" applyFont="1" applyBorder="1"/>
    <xf numFmtId="0" fontId="28" fillId="0" borderId="10" xfId="0" applyFont="1" applyBorder="1" applyAlignment="1">
      <alignment horizontal="center"/>
    </xf>
    <xf numFmtId="164" fontId="28" fillId="0" borderId="10" xfId="0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center"/>
    </xf>
    <xf numFmtId="14" fontId="28" fillId="0" borderId="10" xfId="0" applyNumberFormat="1" applyFont="1" applyBorder="1" applyAlignment="1">
      <alignment horizontal="left"/>
    </xf>
    <xf numFmtId="0" fontId="29" fillId="0" borderId="10" xfId="0" applyFont="1" applyBorder="1" applyAlignment="1">
      <alignment horizontal="center"/>
    </xf>
    <xf numFmtId="164" fontId="29" fillId="0" borderId="10" xfId="0" applyNumberFormat="1" applyFont="1" applyBorder="1" applyAlignment="1">
      <alignment horizontal="center"/>
    </xf>
    <xf numFmtId="14" fontId="28" fillId="0" borderId="12" xfId="0" applyNumberFormat="1" applyFont="1" applyBorder="1" applyAlignment="1">
      <alignment horizontal="left"/>
    </xf>
    <xf numFmtId="165" fontId="0" fillId="0" borderId="0" xfId="0" applyNumberFormat="1" applyAlignment="1">
      <alignment horizontal="center"/>
    </xf>
    <xf numFmtId="0" fontId="31" fillId="0" borderId="10" xfId="0" applyFont="1" applyBorder="1"/>
    <xf numFmtId="0" fontId="32" fillId="0" borderId="0" xfId="0" applyFont="1"/>
    <xf numFmtId="0" fontId="32" fillId="0" borderId="10" xfId="0" applyFont="1" applyBorder="1"/>
    <xf numFmtId="164" fontId="31" fillId="0" borderId="10" xfId="0" applyNumberFormat="1" applyFont="1" applyFill="1" applyBorder="1" applyAlignment="1">
      <alignment horizontal="center"/>
    </xf>
    <xf numFmtId="164" fontId="31" fillId="37" borderId="10" xfId="0" applyNumberFormat="1" applyFont="1" applyFill="1" applyBorder="1" applyAlignment="1">
      <alignment horizontal="center"/>
    </xf>
    <xf numFmtId="164" fontId="31" fillId="0" borderId="11" xfId="0" applyNumberFormat="1" applyFont="1" applyFill="1" applyBorder="1" applyAlignment="1">
      <alignment horizontal="center"/>
    </xf>
    <xf numFmtId="164" fontId="32" fillId="0" borderId="0" xfId="0" applyNumberFormat="1" applyFont="1" applyAlignment="1">
      <alignment horizontal="center"/>
    </xf>
    <xf numFmtId="2" fontId="32" fillId="0" borderId="0" xfId="0" applyNumberFormat="1" applyFont="1" applyAlignment="1">
      <alignment horizontal="center"/>
    </xf>
    <xf numFmtId="0" fontId="31" fillId="0" borderId="0" xfId="0" applyFont="1" applyBorder="1"/>
    <xf numFmtId="0" fontId="32" fillId="0" borderId="0" xfId="0" applyFont="1" applyBorder="1"/>
    <xf numFmtId="0" fontId="0" fillId="0" borderId="0" xfId="0" applyFont="1" applyAlignment="1">
      <alignment horizontal="center"/>
    </xf>
    <xf numFmtId="1" fontId="4" fillId="0" borderId="0" xfId="0" applyNumberFormat="1" applyFont="1" applyBorder="1" applyAlignment="1">
      <alignment horizontal="left"/>
    </xf>
    <xf numFmtId="0" fontId="32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23" fillId="0" borderId="0" xfId="0" applyFont="1"/>
    <xf numFmtId="169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3" fillId="0" borderId="0" xfId="0" applyNumberFormat="1" applyFont="1" applyFill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0" fontId="23" fillId="0" borderId="0" xfId="44" applyFont="1" applyAlignment="1">
      <alignment horizontal="left"/>
    </xf>
    <xf numFmtId="0" fontId="27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Border="1"/>
    <xf numFmtId="164" fontId="31" fillId="0" borderId="10" xfId="0" applyNumberFormat="1" applyFont="1" applyBorder="1" applyAlignment="1">
      <alignment horizontal="center"/>
    </xf>
    <xf numFmtId="0" fontId="29" fillId="0" borderId="10" xfId="0" applyFont="1" applyBorder="1"/>
    <xf numFmtId="164" fontId="29" fillId="0" borderId="10" xfId="0" applyNumberFormat="1" applyFont="1" applyFill="1" applyBorder="1" applyAlignment="1">
      <alignment horizontal="center"/>
    </xf>
    <xf numFmtId="173" fontId="6" fillId="0" borderId="10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>
      <alignment horizontal="center"/>
    </xf>
    <xf numFmtId="166" fontId="6" fillId="38" borderId="0" xfId="0" applyNumberFormat="1" applyFont="1" applyFill="1" applyBorder="1" applyAlignment="1">
      <alignment horizontal="center" vertical="center" textRotation="90"/>
    </xf>
    <xf numFmtId="166" fontId="8" fillId="38" borderId="0" xfId="0" applyNumberFormat="1" applyFont="1" applyFill="1" applyBorder="1" applyAlignment="1">
      <alignment horizontal="center" vertical="center" textRotation="90"/>
    </xf>
    <xf numFmtId="164" fontId="32" fillId="0" borderId="10" xfId="0" applyNumberFormat="1" applyFont="1" applyFill="1" applyBorder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Followed Hyperlink_mermaid.xls" xfId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rmal 3" xfId="44"/>
    <cellStyle name="Normal 3 2" xfId="47"/>
    <cellStyle name="Normal 4" xfId="45"/>
    <cellStyle name="Normal 4 2" xfId="46"/>
    <cellStyle name="Normal 5" xfId="48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Medium4"/>
  <colors>
    <mruColors>
      <color rgb="FF9CF1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DBS!$AZ$8:$AZ$64</c:f>
              <c:numCache>
                <c:formatCode>dd\-mmm\-yyyy\ hh:mm</c:formatCode>
                <c:ptCount val="57"/>
                <c:pt idx="0">
                  <c:v>43658.879166666666</c:v>
                </c:pt>
                <c:pt idx="1">
                  <c:v>43658.897222222222</c:v>
                </c:pt>
                <c:pt idx="2">
                  <c:v>43658.90902777778</c:v>
                </c:pt>
                <c:pt idx="3">
                  <c:v>43658.925000000003</c:v>
                </c:pt>
                <c:pt idx="4">
                  <c:v>43658.939583333333</c:v>
                </c:pt>
                <c:pt idx="5">
                  <c:v>43658.95208333333</c:v>
                </c:pt>
                <c:pt idx="6">
                  <c:v>43658.963194444441</c:v>
                </c:pt>
                <c:pt idx="7">
                  <c:v>43689.351388888892</c:v>
                </c:pt>
                <c:pt idx="8">
                  <c:v>43689.363194444442</c:v>
                </c:pt>
                <c:pt idx="9">
                  <c:v>43689.374305555553</c:v>
                </c:pt>
                <c:pt idx="10">
                  <c:v>43689.385416666664</c:v>
                </c:pt>
                <c:pt idx="11">
                  <c:v>43689.397222222222</c:v>
                </c:pt>
                <c:pt idx="12">
                  <c:v>43689.40902777778</c:v>
                </c:pt>
                <c:pt idx="13">
                  <c:v>43689.42083333333</c:v>
                </c:pt>
                <c:pt idx="14">
                  <c:v>43689.433333333334</c:v>
                </c:pt>
                <c:pt idx="15">
                  <c:v>43689.445138888892</c:v>
                </c:pt>
                <c:pt idx="16">
                  <c:v>43689.456250000003</c:v>
                </c:pt>
                <c:pt idx="17">
                  <c:v>43689.472222222219</c:v>
                </c:pt>
                <c:pt idx="18">
                  <c:v>43689.48333333333</c:v>
                </c:pt>
                <c:pt idx="19">
                  <c:v>43689.494444444441</c:v>
                </c:pt>
                <c:pt idx="20">
                  <c:v>43689.506249999999</c:v>
                </c:pt>
                <c:pt idx="21">
                  <c:v>43689.518055555556</c:v>
                </c:pt>
                <c:pt idx="22">
                  <c:v>43689.52847222222</c:v>
                </c:pt>
                <c:pt idx="23">
                  <c:v>43689.539583333331</c:v>
                </c:pt>
                <c:pt idx="24">
                  <c:v>43689.551388888889</c:v>
                </c:pt>
                <c:pt idx="25">
                  <c:v>43689.5625</c:v>
                </c:pt>
                <c:pt idx="26">
                  <c:v>43689.573611111111</c:v>
                </c:pt>
                <c:pt idx="27">
                  <c:v>43689.585416666669</c:v>
                </c:pt>
                <c:pt idx="28">
                  <c:v>43689.59652777778</c:v>
                </c:pt>
                <c:pt idx="29">
                  <c:v>43689.607638888891</c:v>
                </c:pt>
                <c:pt idx="30">
                  <c:v>43689.618750000001</c:v>
                </c:pt>
                <c:pt idx="31">
                  <c:v>43689.630555555559</c:v>
                </c:pt>
                <c:pt idx="32">
                  <c:v>43689.64166666667</c:v>
                </c:pt>
                <c:pt idx="33">
                  <c:v>43689.652777777781</c:v>
                </c:pt>
                <c:pt idx="34">
                  <c:v>43689.663194444445</c:v>
                </c:pt>
                <c:pt idx="35">
                  <c:v>43689.675000000003</c:v>
                </c:pt>
                <c:pt idx="36">
                  <c:v>43689.686111111114</c:v>
                </c:pt>
                <c:pt idx="37">
                  <c:v>43689.697222222225</c:v>
                </c:pt>
                <c:pt idx="38">
                  <c:v>43689.707638888889</c:v>
                </c:pt>
                <c:pt idx="39">
                  <c:v>43720.354861111111</c:v>
                </c:pt>
                <c:pt idx="40">
                  <c:v>43720.366666666669</c:v>
                </c:pt>
                <c:pt idx="41">
                  <c:v>43720.37777777778</c:v>
                </c:pt>
                <c:pt idx="42">
                  <c:v>43720.388888888891</c:v>
                </c:pt>
                <c:pt idx="43">
                  <c:v>43720.402083333334</c:v>
                </c:pt>
                <c:pt idx="44">
                  <c:v>43720.413194444445</c:v>
                </c:pt>
                <c:pt idx="45">
                  <c:v>43720.425000000003</c:v>
                </c:pt>
                <c:pt idx="46">
                  <c:v>43720.435416666667</c:v>
                </c:pt>
                <c:pt idx="47">
                  <c:v>43720.446527777778</c:v>
                </c:pt>
                <c:pt idx="48">
                  <c:v>43720.457638888889</c:v>
                </c:pt>
                <c:pt idx="49">
                  <c:v>43720.46875</c:v>
                </c:pt>
                <c:pt idx="50">
                  <c:v>43720.479861111111</c:v>
                </c:pt>
                <c:pt idx="51">
                  <c:v>43720.491666666669</c:v>
                </c:pt>
                <c:pt idx="52">
                  <c:v>43720.50277777778</c:v>
                </c:pt>
                <c:pt idx="53">
                  <c:v>43720.513888888891</c:v>
                </c:pt>
                <c:pt idx="54">
                  <c:v>43720.525694444441</c:v>
                </c:pt>
                <c:pt idx="55">
                  <c:v>43720.539583333331</c:v>
                </c:pt>
                <c:pt idx="56">
                  <c:v>43720.552083333336</c:v>
                </c:pt>
              </c:numCache>
            </c:numRef>
          </c:xVal>
          <c:yVal>
            <c:numRef>
              <c:f>DBS!$BE$8:$BE$64</c:f>
              <c:numCache>
                <c:formatCode>0.000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">
                  <c:v>0</c:v>
                </c:pt>
                <c:pt idx="5">
                  <c:v>0</c:v>
                </c:pt>
                <c:pt idx="6">
                  <c:v>0</c:v>
                </c:pt>
                <c:pt idx="7" formatCode="0.000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0.98964800137412023</c:v>
                </c:pt>
                <c:pt idx="13">
                  <c:v>0.98888498918708001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0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0000">
                  <c:v>0</c:v>
                </c:pt>
                <c:pt idx="37">
                  <c:v>0</c:v>
                </c:pt>
                <c:pt idx="38">
                  <c:v>0.98874192440201003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00000">
                  <c:v>0</c:v>
                </c:pt>
                <c:pt idx="43" formatCode="0.00000">
                  <c:v>0</c:v>
                </c:pt>
                <c:pt idx="44">
                  <c:v>0.98752322438104312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0.98598130391973249</c:v>
                </c:pt>
                <c:pt idx="55">
                  <c:v>0.98574286261128252</c:v>
                </c:pt>
                <c:pt idx="56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DBS!$AZ$8:$AZ$64</c:f>
              <c:numCache>
                <c:formatCode>dd\-mmm\-yyyy\ hh:mm</c:formatCode>
                <c:ptCount val="57"/>
                <c:pt idx="0">
                  <c:v>43658.879166666666</c:v>
                </c:pt>
                <c:pt idx="1">
                  <c:v>43658.897222222222</c:v>
                </c:pt>
                <c:pt idx="2">
                  <c:v>43658.90902777778</c:v>
                </c:pt>
                <c:pt idx="3">
                  <c:v>43658.925000000003</c:v>
                </c:pt>
                <c:pt idx="4">
                  <c:v>43658.939583333333</c:v>
                </c:pt>
                <c:pt idx="5">
                  <c:v>43658.95208333333</c:v>
                </c:pt>
                <c:pt idx="6">
                  <c:v>43658.963194444441</c:v>
                </c:pt>
                <c:pt idx="7">
                  <c:v>43689.351388888892</c:v>
                </c:pt>
                <c:pt idx="8">
                  <c:v>43689.363194444442</c:v>
                </c:pt>
                <c:pt idx="9">
                  <c:v>43689.374305555553</c:v>
                </c:pt>
                <c:pt idx="10">
                  <c:v>43689.385416666664</c:v>
                </c:pt>
                <c:pt idx="11">
                  <c:v>43689.397222222222</c:v>
                </c:pt>
                <c:pt idx="12">
                  <c:v>43689.40902777778</c:v>
                </c:pt>
                <c:pt idx="13">
                  <c:v>43689.42083333333</c:v>
                </c:pt>
                <c:pt idx="14">
                  <c:v>43689.433333333334</c:v>
                </c:pt>
                <c:pt idx="15">
                  <c:v>43689.445138888892</c:v>
                </c:pt>
                <c:pt idx="16">
                  <c:v>43689.456250000003</c:v>
                </c:pt>
                <c:pt idx="17">
                  <c:v>43689.472222222219</c:v>
                </c:pt>
                <c:pt idx="18">
                  <c:v>43689.48333333333</c:v>
                </c:pt>
                <c:pt idx="19">
                  <c:v>43689.494444444441</c:v>
                </c:pt>
                <c:pt idx="20">
                  <c:v>43689.506249999999</c:v>
                </c:pt>
                <c:pt idx="21">
                  <c:v>43689.518055555556</c:v>
                </c:pt>
                <c:pt idx="22">
                  <c:v>43689.52847222222</c:v>
                </c:pt>
                <c:pt idx="23">
                  <c:v>43689.539583333331</c:v>
                </c:pt>
                <c:pt idx="24">
                  <c:v>43689.551388888889</c:v>
                </c:pt>
                <c:pt idx="25">
                  <c:v>43689.5625</c:v>
                </c:pt>
                <c:pt idx="26">
                  <c:v>43689.573611111111</c:v>
                </c:pt>
                <c:pt idx="27">
                  <c:v>43689.585416666669</c:v>
                </c:pt>
                <c:pt idx="28">
                  <c:v>43689.59652777778</c:v>
                </c:pt>
                <c:pt idx="29">
                  <c:v>43689.607638888891</c:v>
                </c:pt>
                <c:pt idx="30">
                  <c:v>43689.618750000001</c:v>
                </c:pt>
                <c:pt idx="31">
                  <c:v>43689.630555555559</c:v>
                </c:pt>
                <c:pt idx="32">
                  <c:v>43689.64166666667</c:v>
                </c:pt>
                <c:pt idx="33">
                  <c:v>43689.652777777781</c:v>
                </c:pt>
                <c:pt idx="34">
                  <c:v>43689.663194444445</c:v>
                </c:pt>
                <c:pt idx="35">
                  <c:v>43689.675000000003</c:v>
                </c:pt>
                <c:pt idx="36">
                  <c:v>43689.686111111114</c:v>
                </c:pt>
                <c:pt idx="37">
                  <c:v>43689.697222222225</c:v>
                </c:pt>
                <c:pt idx="38">
                  <c:v>43689.707638888889</c:v>
                </c:pt>
                <c:pt idx="39">
                  <c:v>43720.354861111111</c:v>
                </c:pt>
                <c:pt idx="40">
                  <c:v>43720.366666666669</c:v>
                </c:pt>
                <c:pt idx="41">
                  <c:v>43720.37777777778</c:v>
                </c:pt>
                <c:pt idx="42">
                  <c:v>43720.388888888891</c:v>
                </c:pt>
                <c:pt idx="43">
                  <c:v>43720.402083333334</c:v>
                </c:pt>
                <c:pt idx="44">
                  <c:v>43720.413194444445</c:v>
                </c:pt>
                <c:pt idx="45">
                  <c:v>43720.425000000003</c:v>
                </c:pt>
                <c:pt idx="46">
                  <c:v>43720.435416666667</c:v>
                </c:pt>
                <c:pt idx="47">
                  <c:v>43720.446527777778</c:v>
                </c:pt>
                <c:pt idx="48">
                  <c:v>43720.457638888889</c:v>
                </c:pt>
                <c:pt idx="49">
                  <c:v>43720.46875</c:v>
                </c:pt>
                <c:pt idx="50">
                  <c:v>43720.479861111111</c:v>
                </c:pt>
                <c:pt idx="51">
                  <c:v>43720.491666666669</c:v>
                </c:pt>
                <c:pt idx="52">
                  <c:v>43720.50277777778</c:v>
                </c:pt>
                <c:pt idx="53">
                  <c:v>43720.513888888891</c:v>
                </c:pt>
                <c:pt idx="54">
                  <c:v>43720.525694444441</c:v>
                </c:pt>
                <c:pt idx="55">
                  <c:v>43720.539583333331</c:v>
                </c:pt>
                <c:pt idx="56">
                  <c:v>43720.552083333336</c:v>
                </c:pt>
              </c:numCache>
            </c:numRef>
          </c:xVal>
          <c:yVal>
            <c:numRef>
              <c:f>DBS!$BG$8:$BG$64</c:f>
              <c:numCache>
                <c:formatCode>0.0000</c:formatCode>
                <c:ptCount val="57"/>
                <c:pt idx="0">
                  <c:v>0.98775371764587805</c:v>
                </c:pt>
                <c:pt idx="1">
                  <c:v>0.98926649528060007</c:v>
                </c:pt>
                <c:pt idx="2">
                  <c:v>0.98926649528060007</c:v>
                </c:pt>
                <c:pt idx="3">
                  <c:v>0.98926649528060007</c:v>
                </c:pt>
                <c:pt idx="4">
                  <c:v>0.98926649528060007</c:v>
                </c:pt>
                <c:pt idx="5">
                  <c:v>0.98926649528060007</c:v>
                </c:pt>
                <c:pt idx="6">
                  <c:v>0.98926649528060007</c:v>
                </c:pt>
                <c:pt idx="7">
                  <c:v>0.98926649528060007</c:v>
                </c:pt>
                <c:pt idx="8">
                  <c:v>0.98926649528060007</c:v>
                </c:pt>
                <c:pt idx="9">
                  <c:v>0.98926649528060007</c:v>
                </c:pt>
                <c:pt idx="10">
                  <c:v>0.98926649528060007</c:v>
                </c:pt>
                <c:pt idx="11">
                  <c:v>0.98926649528060007</c:v>
                </c:pt>
                <c:pt idx="12">
                  <c:v>0.98926649528060007</c:v>
                </c:pt>
                <c:pt idx="13">
                  <c:v>0.98926649528060007</c:v>
                </c:pt>
                <c:pt idx="14">
                  <c:v>0.98926649528060007</c:v>
                </c:pt>
                <c:pt idx="15">
                  <c:v>0.98926649528060007</c:v>
                </c:pt>
                <c:pt idx="16">
                  <c:v>0.98926649528060007</c:v>
                </c:pt>
                <c:pt idx="17">
                  <c:v>0.98926649528060007</c:v>
                </c:pt>
                <c:pt idx="18">
                  <c:v>0.98926649528060007</c:v>
                </c:pt>
                <c:pt idx="19">
                  <c:v>0.98926649528060007</c:v>
                </c:pt>
                <c:pt idx="20">
                  <c:v>0.98926649528060007</c:v>
                </c:pt>
                <c:pt idx="21">
                  <c:v>0.98926649528060007</c:v>
                </c:pt>
                <c:pt idx="22">
                  <c:v>0.98926649528060007</c:v>
                </c:pt>
                <c:pt idx="23">
                  <c:v>0.98926649528060007</c:v>
                </c:pt>
                <c:pt idx="24">
                  <c:v>0.98926649528060007</c:v>
                </c:pt>
                <c:pt idx="25">
                  <c:v>0.98926649528060007</c:v>
                </c:pt>
                <c:pt idx="26">
                  <c:v>0.98926649528060007</c:v>
                </c:pt>
                <c:pt idx="27">
                  <c:v>0.98926649528060007</c:v>
                </c:pt>
                <c:pt idx="28">
                  <c:v>0.98926649528060007</c:v>
                </c:pt>
                <c:pt idx="29">
                  <c:v>0.98926649528060007</c:v>
                </c:pt>
                <c:pt idx="30">
                  <c:v>0.98926649528060007</c:v>
                </c:pt>
                <c:pt idx="31">
                  <c:v>0.98926649528060007</c:v>
                </c:pt>
                <c:pt idx="32">
                  <c:v>0.98926649528060007</c:v>
                </c:pt>
                <c:pt idx="33">
                  <c:v>0.98926649528060007</c:v>
                </c:pt>
                <c:pt idx="34">
                  <c:v>0.98926649528060007</c:v>
                </c:pt>
                <c:pt idx="35">
                  <c:v>0.98926649528060007</c:v>
                </c:pt>
                <c:pt idx="36">
                  <c:v>0.98926649528060007</c:v>
                </c:pt>
                <c:pt idx="37">
                  <c:v>0.98775371764587805</c:v>
                </c:pt>
                <c:pt idx="38">
                  <c:v>0.98775371764587805</c:v>
                </c:pt>
                <c:pt idx="39">
                  <c:v>0.98775371764587805</c:v>
                </c:pt>
                <c:pt idx="40">
                  <c:v>0.98775371764587805</c:v>
                </c:pt>
                <c:pt idx="41">
                  <c:v>0.98775371764587805</c:v>
                </c:pt>
                <c:pt idx="42">
                  <c:v>0.98641579697068604</c:v>
                </c:pt>
                <c:pt idx="43">
                  <c:v>0.98641579697068604</c:v>
                </c:pt>
                <c:pt idx="44">
                  <c:v>0.98641579697068604</c:v>
                </c:pt>
                <c:pt idx="45">
                  <c:v>0.98641579697068604</c:v>
                </c:pt>
                <c:pt idx="46">
                  <c:v>0.98641579697068604</c:v>
                </c:pt>
                <c:pt idx="47">
                  <c:v>0.98641579697068604</c:v>
                </c:pt>
                <c:pt idx="48">
                  <c:v>0.98641579697068604</c:v>
                </c:pt>
                <c:pt idx="49">
                  <c:v>0.98641579697068604</c:v>
                </c:pt>
                <c:pt idx="50">
                  <c:v>0.98641579697068604</c:v>
                </c:pt>
                <c:pt idx="51">
                  <c:v>0.98641579697068604</c:v>
                </c:pt>
                <c:pt idx="52">
                  <c:v>0.98641579697068604</c:v>
                </c:pt>
                <c:pt idx="53">
                  <c:v>0.98641579697068604</c:v>
                </c:pt>
                <c:pt idx="54">
                  <c:v>0.98641579697068604</c:v>
                </c:pt>
                <c:pt idx="55">
                  <c:v>0.98641579697068604</c:v>
                </c:pt>
                <c:pt idx="56">
                  <c:v>0.98641579697068604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3328"/>
        <c:axId val="94450048"/>
      </c:scatterChart>
      <c:valAx>
        <c:axId val="936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0048"/>
        <c:crosses val="autoZero"/>
        <c:crossBetween val="midCat"/>
      </c:valAx>
      <c:valAx>
        <c:axId val="9445004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DBS!$AZ$8:$AZ$64</c:f>
              <c:numCache>
                <c:formatCode>dd\-mmm\-yyyy\ hh:mm</c:formatCode>
                <c:ptCount val="57"/>
                <c:pt idx="0">
                  <c:v>43658.879166666666</c:v>
                </c:pt>
                <c:pt idx="1">
                  <c:v>43658.897222222222</c:v>
                </c:pt>
                <c:pt idx="2">
                  <c:v>43658.90902777778</c:v>
                </c:pt>
                <c:pt idx="3">
                  <c:v>43658.925000000003</c:v>
                </c:pt>
                <c:pt idx="4">
                  <c:v>43658.939583333333</c:v>
                </c:pt>
                <c:pt idx="5">
                  <c:v>43658.95208333333</c:v>
                </c:pt>
                <c:pt idx="6">
                  <c:v>43658.963194444441</c:v>
                </c:pt>
                <c:pt idx="7">
                  <c:v>43689.351388888892</c:v>
                </c:pt>
                <c:pt idx="8">
                  <c:v>43689.363194444442</c:v>
                </c:pt>
                <c:pt idx="9">
                  <c:v>43689.374305555553</c:v>
                </c:pt>
                <c:pt idx="10">
                  <c:v>43689.385416666664</c:v>
                </c:pt>
                <c:pt idx="11">
                  <c:v>43689.397222222222</c:v>
                </c:pt>
                <c:pt idx="12">
                  <c:v>43689.40902777778</c:v>
                </c:pt>
                <c:pt idx="13">
                  <c:v>43689.42083333333</c:v>
                </c:pt>
                <c:pt idx="14">
                  <c:v>43689.433333333334</c:v>
                </c:pt>
                <c:pt idx="15">
                  <c:v>43689.445138888892</c:v>
                </c:pt>
                <c:pt idx="16">
                  <c:v>43689.456250000003</c:v>
                </c:pt>
                <c:pt idx="17">
                  <c:v>43689.472222222219</c:v>
                </c:pt>
                <c:pt idx="18">
                  <c:v>43689.48333333333</c:v>
                </c:pt>
                <c:pt idx="19">
                  <c:v>43689.494444444441</c:v>
                </c:pt>
                <c:pt idx="20">
                  <c:v>43689.506249999999</c:v>
                </c:pt>
                <c:pt idx="21">
                  <c:v>43689.518055555556</c:v>
                </c:pt>
                <c:pt idx="22">
                  <c:v>43689.52847222222</c:v>
                </c:pt>
                <c:pt idx="23">
                  <c:v>43689.539583333331</c:v>
                </c:pt>
                <c:pt idx="24">
                  <c:v>43689.551388888889</c:v>
                </c:pt>
                <c:pt idx="25">
                  <c:v>43689.5625</c:v>
                </c:pt>
                <c:pt idx="26">
                  <c:v>43689.573611111111</c:v>
                </c:pt>
                <c:pt idx="27">
                  <c:v>43689.585416666669</c:v>
                </c:pt>
                <c:pt idx="28">
                  <c:v>43689.59652777778</c:v>
                </c:pt>
                <c:pt idx="29">
                  <c:v>43689.607638888891</c:v>
                </c:pt>
                <c:pt idx="30">
                  <c:v>43689.618750000001</c:v>
                </c:pt>
                <c:pt idx="31">
                  <c:v>43689.630555555559</c:v>
                </c:pt>
                <c:pt idx="32">
                  <c:v>43689.64166666667</c:v>
                </c:pt>
                <c:pt idx="33">
                  <c:v>43689.652777777781</c:v>
                </c:pt>
                <c:pt idx="34">
                  <c:v>43689.663194444445</c:v>
                </c:pt>
                <c:pt idx="35">
                  <c:v>43689.675000000003</c:v>
                </c:pt>
                <c:pt idx="36">
                  <c:v>43689.686111111114</c:v>
                </c:pt>
                <c:pt idx="37">
                  <c:v>43689.697222222225</c:v>
                </c:pt>
                <c:pt idx="38">
                  <c:v>43689.707638888889</c:v>
                </c:pt>
                <c:pt idx="39">
                  <c:v>43720.354861111111</c:v>
                </c:pt>
                <c:pt idx="40">
                  <c:v>43720.366666666669</c:v>
                </c:pt>
                <c:pt idx="41">
                  <c:v>43720.37777777778</c:v>
                </c:pt>
                <c:pt idx="42">
                  <c:v>43720.388888888891</c:v>
                </c:pt>
                <c:pt idx="43">
                  <c:v>43720.402083333334</c:v>
                </c:pt>
                <c:pt idx="44">
                  <c:v>43720.413194444445</c:v>
                </c:pt>
                <c:pt idx="45">
                  <c:v>43720.425000000003</c:v>
                </c:pt>
                <c:pt idx="46">
                  <c:v>43720.435416666667</c:v>
                </c:pt>
                <c:pt idx="47">
                  <c:v>43720.446527777778</c:v>
                </c:pt>
                <c:pt idx="48">
                  <c:v>43720.457638888889</c:v>
                </c:pt>
                <c:pt idx="49">
                  <c:v>43720.46875</c:v>
                </c:pt>
                <c:pt idx="50">
                  <c:v>43720.479861111111</c:v>
                </c:pt>
                <c:pt idx="51">
                  <c:v>43720.491666666669</c:v>
                </c:pt>
                <c:pt idx="52">
                  <c:v>43720.50277777778</c:v>
                </c:pt>
                <c:pt idx="53">
                  <c:v>43720.513888888891</c:v>
                </c:pt>
                <c:pt idx="54">
                  <c:v>43720.525694444441</c:v>
                </c:pt>
                <c:pt idx="55">
                  <c:v>43720.539583333331</c:v>
                </c:pt>
                <c:pt idx="56">
                  <c:v>43720.552083333336</c:v>
                </c:pt>
              </c:numCache>
            </c:numRef>
          </c:xVal>
          <c:yVal>
            <c:numRef>
              <c:f>DBS!$BF$8:$BF$64</c:f>
              <c:numCache>
                <c:formatCode>0.000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0">
                  <c:v>0</c:v>
                </c:pt>
                <c:pt idx="5">
                  <c:v>0</c:v>
                </c:pt>
                <c:pt idx="6">
                  <c:v>0</c:v>
                </c:pt>
                <c:pt idx="7" formatCode="0.000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1.0003103596054466</c:v>
                </c:pt>
                <c:pt idx="13">
                  <c:v>0.99925422362010974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0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000">
                  <c:v>0</c:v>
                </c:pt>
                <c:pt idx="37">
                  <c:v>0</c:v>
                </c:pt>
                <c:pt idx="38">
                  <c:v>1.001924026604502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0000">
                  <c:v>0</c:v>
                </c:pt>
                <c:pt idx="43" formatCode="0.00000">
                  <c:v>0</c:v>
                </c:pt>
                <c:pt idx="44">
                  <c:v>0.99949446056098024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1.0012667745964596</c:v>
                </c:pt>
                <c:pt idx="55">
                  <c:v>1.0002423680184078</c:v>
                </c:pt>
                <c:pt idx="56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DBS!$AZ$8:$AZ$64</c:f>
              <c:numCache>
                <c:formatCode>dd\-mmm\-yyyy\ hh:mm</c:formatCode>
                <c:ptCount val="57"/>
                <c:pt idx="0">
                  <c:v>43658.879166666666</c:v>
                </c:pt>
                <c:pt idx="1">
                  <c:v>43658.897222222222</c:v>
                </c:pt>
                <c:pt idx="2">
                  <c:v>43658.90902777778</c:v>
                </c:pt>
                <c:pt idx="3">
                  <c:v>43658.925000000003</c:v>
                </c:pt>
                <c:pt idx="4">
                  <c:v>43658.939583333333</c:v>
                </c:pt>
                <c:pt idx="5">
                  <c:v>43658.95208333333</c:v>
                </c:pt>
                <c:pt idx="6">
                  <c:v>43658.963194444441</c:v>
                </c:pt>
                <c:pt idx="7">
                  <c:v>43689.351388888892</c:v>
                </c:pt>
                <c:pt idx="8">
                  <c:v>43689.363194444442</c:v>
                </c:pt>
                <c:pt idx="9">
                  <c:v>43689.374305555553</c:v>
                </c:pt>
                <c:pt idx="10">
                  <c:v>43689.385416666664</c:v>
                </c:pt>
                <c:pt idx="11">
                  <c:v>43689.397222222222</c:v>
                </c:pt>
                <c:pt idx="12">
                  <c:v>43689.40902777778</c:v>
                </c:pt>
                <c:pt idx="13">
                  <c:v>43689.42083333333</c:v>
                </c:pt>
                <c:pt idx="14">
                  <c:v>43689.433333333334</c:v>
                </c:pt>
                <c:pt idx="15">
                  <c:v>43689.445138888892</c:v>
                </c:pt>
                <c:pt idx="16">
                  <c:v>43689.456250000003</c:v>
                </c:pt>
                <c:pt idx="17">
                  <c:v>43689.472222222219</c:v>
                </c:pt>
                <c:pt idx="18">
                  <c:v>43689.48333333333</c:v>
                </c:pt>
                <c:pt idx="19">
                  <c:v>43689.494444444441</c:v>
                </c:pt>
                <c:pt idx="20">
                  <c:v>43689.506249999999</c:v>
                </c:pt>
                <c:pt idx="21">
                  <c:v>43689.518055555556</c:v>
                </c:pt>
                <c:pt idx="22">
                  <c:v>43689.52847222222</c:v>
                </c:pt>
                <c:pt idx="23">
                  <c:v>43689.539583333331</c:v>
                </c:pt>
                <c:pt idx="24">
                  <c:v>43689.551388888889</c:v>
                </c:pt>
                <c:pt idx="25">
                  <c:v>43689.5625</c:v>
                </c:pt>
                <c:pt idx="26">
                  <c:v>43689.573611111111</c:v>
                </c:pt>
                <c:pt idx="27">
                  <c:v>43689.585416666669</c:v>
                </c:pt>
                <c:pt idx="28">
                  <c:v>43689.59652777778</c:v>
                </c:pt>
                <c:pt idx="29">
                  <c:v>43689.607638888891</c:v>
                </c:pt>
                <c:pt idx="30">
                  <c:v>43689.618750000001</c:v>
                </c:pt>
                <c:pt idx="31">
                  <c:v>43689.630555555559</c:v>
                </c:pt>
                <c:pt idx="32">
                  <c:v>43689.64166666667</c:v>
                </c:pt>
                <c:pt idx="33">
                  <c:v>43689.652777777781</c:v>
                </c:pt>
                <c:pt idx="34">
                  <c:v>43689.663194444445</c:v>
                </c:pt>
                <c:pt idx="35">
                  <c:v>43689.675000000003</c:v>
                </c:pt>
                <c:pt idx="36">
                  <c:v>43689.686111111114</c:v>
                </c:pt>
                <c:pt idx="37">
                  <c:v>43689.697222222225</c:v>
                </c:pt>
                <c:pt idx="38">
                  <c:v>43689.707638888889</c:v>
                </c:pt>
                <c:pt idx="39">
                  <c:v>43720.354861111111</c:v>
                </c:pt>
                <c:pt idx="40">
                  <c:v>43720.366666666669</c:v>
                </c:pt>
                <c:pt idx="41">
                  <c:v>43720.37777777778</c:v>
                </c:pt>
                <c:pt idx="42">
                  <c:v>43720.388888888891</c:v>
                </c:pt>
                <c:pt idx="43">
                  <c:v>43720.402083333334</c:v>
                </c:pt>
                <c:pt idx="44">
                  <c:v>43720.413194444445</c:v>
                </c:pt>
                <c:pt idx="45">
                  <c:v>43720.425000000003</c:v>
                </c:pt>
                <c:pt idx="46">
                  <c:v>43720.435416666667</c:v>
                </c:pt>
                <c:pt idx="47">
                  <c:v>43720.446527777778</c:v>
                </c:pt>
                <c:pt idx="48">
                  <c:v>43720.457638888889</c:v>
                </c:pt>
                <c:pt idx="49">
                  <c:v>43720.46875</c:v>
                </c:pt>
                <c:pt idx="50">
                  <c:v>43720.479861111111</c:v>
                </c:pt>
                <c:pt idx="51">
                  <c:v>43720.491666666669</c:v>
                </c:pt>
                <c:pt idx="52">
                  <c:v>43720.50277777778</c:v>
                </c:pt>
                <c:pt idx="53">
                  <c:v>43720.513888888891</c:v>
                </c:pt>
                <c:pt idx="54">
                  <c:v>43720.525694444441</c:v>
                </c:pt>
                <c:pt idx="55">
                  <c:v>43720.539583333331</c:v>
                </c:pt>
                <c:pt idx="56">
                  <c:v>43720.552083333336</c:v>
                </c:pt>
              </c:numCache>
            </c:numRef>
          </c:xVal>
          <c:yVal>
            <c:numRef>
              <c:f>DBS!$BH$8:$BH$64</c:f>
              <c:numCache>
                <c:formatCode>0.000</c:formatCode>
                <c:ptCount val="57"/>
                <c:pt idx="0">
                  <c:v>0.9997822916127781</c:v>
                </c:pt>
                <c:pt idx="1">
                  <c:v>0.9997822916127781</c:v>
                </c:pt>
                <c:pt idx="2">
                  <c:v>0.9997822916127781</c:v>
                </c:pt>
                <c:pt idx="3">
                  <c:v>0.9997822916127781</c:v>
                </c:pt>
                <c:pt idx="4" formatCode="0.0000">
                  <c:v>0.9997822916127781</c:v>
                </c:pt>
                <c:pt idx="5" formatCode="0.0000">
                  <c:v>0.9997822916127781</c:v>
                </c:pt>
                <c:pt idx="6" formatCode="0.0000">
                  <c:v>0.9997822916127781</c:v>
                </c:pt>
                <c:pt idx="7" formatCode="0.0000">
                  <c:v>0.9997822916127781</c:v>
                </c:pt>
                <c:pt idx="8" formatCode="0.0000">
                  <c:v>0.9997822916127781</c:v>
                </c:pt>
                <c:pt idx="9" formatCode="0.0000">
                  <c:v>0.9997822916127781</c:v>
                </c:pt>
                <c:pt idx="10" formatCode="0.0000">
                  <c:v>0.9997822916127781</c:v>
                </c:pt>
                <c:pt idx="11" formatCode="0.0000">
                  <c:v>0.9997822916127781</c:v>
                </c:pt>
                <c:pt idx="12" formatCode="0.0000">
                  <c:v>0.9997822916127781</c:v>
                </c:pt>
                <c:pt idx="13" formatCode="0.0000">
                  <c:v>0.9997822916127781</c:v>
                </c:pt>
                <c:pt idx="14" formatCode="0.0000">
                  <c:v>0.9997822916127781</c:v>
                </c:pt>
                <c:pt idx="15" formatCode="0.0000">
                  <c:v>0.9997822916127781</c:v>
                </c:pt>
                <c:pt idx="16" formatCode="0.0000">
                  <c:v>0.9997822916127781</c:v>
                </c:pt>
                <c:pt idx="17" formatCode="0.0000">
                  <c:v>0.9997822916127781</c:v>
                </c:pt>
                <c:pt idx="18" formatCode="0.0000">
                  <c:v>0.9997822916127781</c:v>
                </c:pt>
                <c:pt idx="19" formatCode="0.0000">
                  <c:v>0.9997822916127781</c:v>
                </c:pt>
                <c:pt idx="20" formatCode="0.0000">
                  <c:v>0.9997822916127781</c:v>
                </c:pt>
                <c:pt idx="21" formatCode="0.0000">
                  <c:v>0.9997822916127781</c:v>
                </c:pt>
                <c:pt idx="22" formatCode="0.0000">
                  <c:v>0.9997822916127781</c:v>
                </c:pt>
                <c:pt idx="23" formatCode="0.0000">
                  <c:v>0.9997822916127781</c:v>
                </c:pt>
                <c:pt idx="24" formatCode="0.0000">
                  <c:v>0.9997822916127781</c:v>
                </c:pt>
                <c:pt idx="25" formatCode="0.0000">
                  <c:v>0.9997822916127781</c:v>
                </c:pt>
                <c:pt idx="26" formatCode="0.0000">
                  <c:v>0.9997822916127781</c:v>
                </c:pt>
                <c:pt idx="27" formatCode="0.0000">
                  <c:v>0.9997822916127781</c:v>
                </c:pt>
                <c:pt idx="28" formatCode="0.0000">
                  <c:v>0.9997822916127781</c:v>
                </c:pt>
                <c:pt idx="29" formatCode="0.0000">
                  <c:v>0.9997822916127781</c:v>
                </c:pt>
                <c:pt idx="30" formatCode="0.0000">
                  <c:v>0.9997822916127781</c:v>
                </c:pt>
                <c:pt idx="31" formatCode="0.0000">
                  <c:v>0.9997822916127781</c:v>
                </c:pt>
                <c:pt idx="32" formatCode="0.0000">
                  <c:v>0.9997822916127781</c:v>
                </c:pt>
                <c:pt idx="33" formatCode="0.0000">
                  <c:v>0.9997822916127781</c:v>
                </c:pt>
                <c:pt idx="34" formatCode="0.0000">
                  <c:v>0.9997822916127781</c:v>
                </c:pt>
                <c:pt idx="35" formatCode="0.0000">
                  <c:v>0.9997822916127781</c:v>
                </c:pt>
                <c:pt idx="36" formatCode="0.0000">
                  <c:v>0.9997822916127781</c:v>
                </c:pt>
                <c:pt idx="37" formatCode="0.0000">
                  <c:v>1.0004153688343176</c:v>
                </c:pt>
                <c:pt idx="38" formatCode="0.0000">
                  <c:v>1.0004153688343176</c:v>
                </c:pt>
                <c:pt idx="39" formatCode="0.0000">
                  <c:v>1.0004153688343176</c:v>
                </c:pt>
                <c:pt idx="40" formatCode="0.0000">
                  <c:v>1.0004153688343176</c:v>
                </c:pt>
                <c:pt idx="41" formatCode="0.0000">
                  <c:v>1.0004153688343176</c:v>
                </c:pt>
                <c:pt idx="42" formatCode="0.0000">
                  <c:v>1.0003345343919492</c:v>
                </c:pt>
                <c:pt idx="43" formatCode="0.0000">
                  <c:v>1.0003345343919492</c:v>
                </c:pt>
                <c:pt idx="44" formatCode="0.0000">
                  <c:v>1.0003345343919492</c:v>
                </c:pt>
                <c:pt idx="45" formatCode="0.0000">
                  <c:v>1.0003345343919492</c:v>
                </c:pt>
                <c:pt idx="46" formatCode="0.0000">
                  <c:v>1.0003345343919492</c:v>
                </c:pt>
                <c:pt idx="47" formatCode="0.0000">
                  <c:v>1.0003345343919492</c:v>
                </c:pt>
                <c:pt idx="48" formatCode="0.0000">
                  <c:v>1.0003345343919492</c:v>
                </c:pt>
                <c:pt idx="49" formatCode="0.0000">
                  <c:v>1.0003345343919492</c:v>
                </c:pt>
                <c:pt idx="50" formatCode="0.0000">
                  <c:v>1.0003345343919492</c:v>
                </c:pt>
                <c:pt idx="51" formatCode="0.0000">
                  <c:v>1.0003345343919492</c:v>
                </c:pt>
                <c:pt idx="52" formatCode="0.0000">
                  <c:v>1.0003345343919492</c:v>
                </c:pt>
                <c:pt idx="53" formatCode="0.0000">
                  <c:v>1.0003345343919492</c:v>
                </c:pt>
                <c:pt idx="54" formatCode="0.0000">
                  <c:v>1.0003345343919492</c:v>
                </c:pt>
                <c:pt idx="55" formatCode="0.0000">
                  <c:v>1.0003345343919492</c:v>
                </c:pt>
                <c:pt idx="56" formatCode="0.0000">
                  <c:v>1.0003345343919492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4688"/>
        <c:axId val="97396608"/>
      </c:scatterChart>
      <c:valAx>
        <c:axId val="973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6608"/>
        <c:crosses val="autoZero"/>
        <c:crossBetween val="midCat"/>
      </c:valAx>
      <c:valAx>
        <c:axId val="9739660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1067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1067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/OCS-RWS%20CO2%20Project/DATA/Final%20DATA/2018_11_CO2_RWS_AT_CT_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 Results"/>
      <sheetName val="Final Results CT AT pH"/>
      <sheetName val="Final Results CT AT pH NOV2018"/>
      <sheetName val="2018 All Data"/>
    </sheetNames>
    <sheetDataSet>
      <sheetData sheetId="0"/>
      <sheetData sheetId="1" refreshError="1"/>
      <sheetData sheetId="2">
        <row r="3">
          <cell r="M3">
            <v>1.5355263709938782E-2</v>
          </cell>
        </row>
        <row r="4">
          <cell r="M4">
            <v>4.424075319535703E-4</v>
          </cell>
        </row>
        <row r="5">
          <cell r="M5">
            <v>1.4980261903080994E-2</v>
          </cell>
        </row>
        <row r="6">
          <cell r="M6">
            <v>6.204634108261331E-3</v>
          </cell>
        </row>
        <row r="7">
          <cell r="M7">
            <v>1.8776822102685387E-2</v>
          </cell>
        </row>
        <row r="8">
          <cell r="M8">
            <v>2.0343844639238995E-2</v>
          </cell>
        </row>
        <row r="9">
          <cell r="M9">
            <v>1.1371119963627052E-2</v>
          </cell>
        </row>
        <row r="10">
          <cell r="M10">
            <v>1.0940172251006075E-2</v>
          </cell>
        </row>
        <row r="11">
          <cell r="M11">
            <v>5.7005021122797928E-3</v>
          </cell>
        </row>
        <row r="12">
          <cell r="M12">
            <v>1.3502361129520857E-2</v>
          </cell>
        </row>
        <row r="13">
          <cell r="M13">
            <v>8.2365687312382363E-3</v>
          </cell>
        </row>
        <row r="14">
          <cell r="M14">
            <v>1.1546961323188221E-2</v>
          </cell>
        </row>
        <row r="15">
          <cell r="M15">
            <v>9.951362765142413E-3</v>
          </cell>
        </row>
        <row r="16">
          <cell r="M16">
            <v>-2.4692040648117697E-3</v>
          </cell>
        </row>
        <row r="17">
          <cell r="M17">
            <v>1.2853018678184114E-2</v>
          </cell>
        </row>
        <row r="18">
          <cell r="M18">
            <v>1.0400661078326934E-2</v>
          </cell>
        </row>
        <row r="19">
          <cell r="M19">
            <v>2.1144322178274777E-2</v>
          </cell>
        </row>
        <row r="20">
          <cell r="M20">
            <v>1.3495866456283423E-3</v>
          </cell>
        </row>
        <row r="21">
          <cell r="M21">
            <v>1.8002179440015809E-2</v>
          </cell>
        </row>
        <row r="22">
          <cell r="M22">
            <v>1.049845766436075E-2</v>
          </cell>
        </row>
        <row r="23">
          <cell r="M23">
            <v>1.7142349626804609E-2</v>
          </cell>
        </row>
        <row r="24">
          <cell r="M24">
            <v>9.1704744252947279E-3</v>
          </cell>
        </row>
        <row r="25">
          <cell r="M25">
            <v>8.8725154958968488E-3</v>
          </cell>
        </row>
        <row r="26">
          <cell r="M26">
            <v>1.1185416465834486E-2</v>
          </cell>
        </row>
        <row r="27">
          <cell r="M27">
            <v>6.6586796715473184E-3</v>
          </cell>
        </row>
        <row r="28">
          <cell r="M28">
            <v>1.1200840070901386E-2</v>
          </cell>
        </row>
        <row r="29">
          <cell r="M29">
            <v>1.7138590364804251E-2</v>
          </cell>
        </row>
        <row r="30">
          <cell r="M30">
            <v>2.0035159533842162E-2</v>
          </cell>
        </row>
        <row r="31">
          <cell r="M31">
            <v>1.5154725141382386E-2</v>
          </cell>
        </row>
        <row r="32">
          <cell r="M32">
            <v>2.2378646956282999E-2</v>
          </cell>
        </row>
        <row r="33">
          <cell r="M33">
            <v>-1.5487670879110738E-7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64"/>
  <sheetViews>
    <sheetView zoomScaleNormal="100" zoomScalePageLayoutView="124" workbookViewId="0">
      <pane xSplit="8" ySplit="7" topLeftCell="BD17" activePane="bottomRight" state="frozenSplit"/>
      <selection pane="topRight" activeCell="I1" sqref="I1"/>
      <selection pane="bottomLeft" activeCell="A3" sqref="A3"/>
      <selection pane="bottomRight" activeCell="BS25" sqref="BS25"/>
    </sheetView>
  </sheetViews>
  <sheetFormatPr defaultColWidth="9.140625" defaultRowHeight="12.75" x14ac:dyDescent="0.2"/>
  <cols>
    <col min="1" max="1" width="1.28515625" style="2" customWidth="1"/>
    <col min="2" max="2" width="4.140625" style="1" bestFit="1" customWidth="1"/>
    <col min="3" max="3" width="6.42578125" style="2" bestFit="1" customWidth="1"/>
    <col min="4" max="4" width="25" style="3" bestFit="1" customWidth="1"/>
    <col min="5" max="5" width="4.140625" style="3" bestFit="1" customWidth="1"/>
    <col min="6" max="6" width="4.140625" style="2" bestFit="1" customWidth="1"/>
    <col min="7" max="7" width="5" style="2" bestFit="1" customWidth="1"/>
    <col min="8" max="8" width="5.140625" style="2" bestFit="1" customWidth="1"/>
    <col min="9" max="9" width="3" style="4" customWidth="1"/>
    <col min="10" max="10" width="7" style="22" bestFit="1" customWidth="1"/>
    <col min="11" max="11" width="7.140625" style="2" customWidth="1"/>
    <col min="12" max="12" width="3.140625" style="2" customWidth="1"/>
    <col min="13" max="13" width="8.140625" style="5" customWidth="1"/>
    <col min="14" max="14" width="3" style="6" customWidth="1"/>
    <col min="15" max="15" width="4.140625" style="4" bestFit="1" customWidth="1"/>
    <col min="16" max="16" width="5.140625" style="2" customWidth="1"/>
    <col min="17" max="20" width="8.140625" style="2" customWidth="1"/>
    <col min="21" max="21" width="4.140625" style="2" bestFit="1" customWidth="1"/>
    <col min="22" max="22" width="8.140625" style="2" bestFit="1" customWidth="1"/>
    <col min="23" max="23" width="3" style="2" customWidth="1"/>
    <col min="24" max="24" width="9.140625" style="2" customWidth="1"/>
    <col min="25" max="26" width="3" style="2" customWidth="1"/>
    <col min="27" max="27" width="6.140625" style="7" customWidth="1"/>
    <col min="28" max="28" width="6.28515625" style="8" bestFit="1" customWidth="1"/>
    <col min="29" max="29" width="17" style="2" bestFit="1" customWidth="1"/>
    <col min="30" max="30" width="3.28515625" style="4" bestFit="1" customWidth="1"/>
    <col min="31" max="31" width="4" style="4" customWidth="1"/>
    <col min="32" max="32" width="10.140625" style="9" bestFit="1" customWidth="1"/>
    <col min="33" max="33" width="5.7109375" style="10" customWidth="1"/>
    <col min="34" max="34" width="16.28515625" style="2" customWidth="1"/>
    <col min="35" max="37" width="8.5703125" style="2" bestFit="1" customWidth="1"/>
    <col min="38" max="39" width="5.85546875" style="2" bestFit="1" customWidth="1"/>
    <col min="40" max="40" width="6.140625" style="8" bestFit="1" customWidth="1"/>
    <col min="41" max="41" width="6.85546875" style="2" bestFit="1" customWidth="1"/>
    <col min="42" max="42" width="5.85546875" style="2" bestFit="1" customWidth="1"/>
    <col min="43" max="44" width="6.85546875" style="2" bestFit="1" customWidth="1"/>
    <col min="45" max="45" width="5.140625" style="13" customWidth="1"/>
    <col min="46" max="49" width="3" style="13" bestFit="1" customWidth="1"/>
    <col min="50" max="50" width="3" style="2" customWidth="1"/>
    <col min="51" max="51" width="3.85546875" style="2" customWidth="1"/>
    <col min="52" max="52" width="17.140625" style="2" bestFit="1" customWidth="1"/>
    <col min="53" max="53" width="7" style="3" customWidth="1"/>
    <col min="54" max="54" width="6.85546875" style="6" bestFit="1" customWidth="1"/>
    <col min="55" max="55" width="7.42578125" style="16" customWidth="1"/>
    <col min="56" max="56" width="8" style="16" customWidth="1"/>
    <col min="57" max="57" width="11.7109375" style="14" customWidth="1"/>
    <col min="58" max="58" width="8.85546875" style="14" bestFit="1" customWidth="1"/>
    <col min="59" max="60" width="10" style="8" bestFit="1" customWidth="1"/>
    <col min="61" max="62" width="6.7109375" style="16" bestFit="1" customWidth="1"/>
    <col min="63" max="63" width="6.85546875" style="2" bestFit="1" customWidth="1"/>
    <col min="64" max="64" width="14.42578125" style="2" bestFit="1" customWidth="1"/>
    <col min="65" max="68" width="9.140625" style="2"/>
    <col min="69" max="69" width="13" style="2" bestFit="1" customWidth="1"/>
    <col min="70" max="70" width="11.85546875" style="2" customWidth="1"/>
    <col min="71" max="71" width="17.42578125" style="2" bestFit="1" customWidth="1"/>
    <col min="72" max="16384" width="9.140625" style="2"/>
  </cols>
  <sheetData>
    <row r="1" spans="2:73" x14ac:dyDescent="0.2">
      <c r="BL1" s="2" t="s">
        <v>68</v>
      </c>
      <c r="BM1" s="2">
        <v>2029.19</v>
      </c>
      <c r="BN1" s="2">
        <v>0.87</v>
      </c>
      <c r="BO1" s="2">
        <v>2217.4</v>
      </c>
      <c r="BP1" s="2">
        <v>0.63</v>
      </c>
      <c r="BQ1" s="2" t="s">
        <v>69</v>
      </c>
    </row>
    <row r="2" spans="2:73" x14ac:dyDescent="0.2">
      <c r="D2" s="23" t="s">
        <v>43</v>
      </c>
      <c r="AF2" s="62"/>
      <c r="AI2" s="65"/>
      <c r="AJ2" s="7"/>
      <c r="AK2" s="7"/>
      <c r="BL2" s="2" t="s">
        <v>40</v>
      </c>
      <c r="BM2" s="2" t="s">
        <v>7</v>
      </c>
      <c r="BN2" s="2" t="s">
        <v>41</v>
      </c>
      <c r="BO2" s="2" t="s">
        <v>16</v>
      </c>
      <c r="BP2" s="2" t="s">
        <v>42</v>
      </c>
      <c r="BS2" s="2" t="s">
        <v>177</v>
      </c>
      <c r="BT2" s="2" t="s">
        <v>177</v>
      </c>
    </row>
    <row r="3" spans="2:73" x14ac:dyDescent="0.2">
      <c r="D3" s="28" t="s">
        <v>44</v>
      </c>
      <c r="E3" s="59" t="s">
        <v>64</v>
      </c>
      <c r="BL3" s="46" t="s">
        <v>62</v>
      </c>
      <c r="BM3" s="4">
        <f>(AVERAGE(BE8:BE8352)-1)*R8</f>
        <v>-24.850033690160721</v>
      </c>
      <c r="BN3" s="4">
        <f>STDEV(BE8:BE8352)*R8</f>
        <v>3.282368251738363</v>
      </c>
      <c r="BO3" s="4">
        <f>(AVERAGE(BF8:BF8352)-1)*T8</f>
        <v>0.92103885321581647</v>
      </c>
      <c r="BP3" s="4">
        <f>STDEV(BF8:BF8352)*T8</f>
        <v>2.269609697099682</v>
      </c>
      <c r="BS3" s="2">
        <f>(0.25/250)*100</f>
        <v>0.1</v>
      </c>
      <c r="BT3" s="2">
        <f>(0.25/250)*100</f>
        <v>0.1</v>
      </c>
      <c r="BU3" s="106" t="s">
        <v>178</v>
      </c>
    </row>
    <row r="4" spans="2:73" x14ac:dyDescent="0.2">
      <c r="D4" s="25" t="s">
        <v>49</v>
      </c>
      <c r="BC4" s="27"/>
      <c r="BD4" s="27"/>
      <c r="BL4" s="46" t="s">
        <v>61</v>
      </c>
      <c r="BM4" s="4">
        <f>(AVERAGE(BK8:BK8352))-R8</f>
        <v>0.33835344979411275</v>
      </c>
      <c r="BN4" s="4">
        <f>(STDEV(BK8:BK8352))</f>
        <v>1.5852032686477726</v>
      </c>
      <c r="BO4" s="4">
        <f>AVERAGE(BL8:BL64)-T8</f>
        <v>0.55731813068541669</v>
      </c>
      <c r="BP4" s="4">
        <f>(STDEV(BL8:BL8352))</f>
        <v>1.9920394990647179</v>
      </c>
      <c r="BS4" s="2">
        <v>1.0009999999999999</v>
      </c>
      <c r="BT4" s="2">
        <v>1.0009999999999999</v>
      </c>
    </row>
    <row r="5" spans="2:73" x14ac:dyDescent="0.2">
      <c r="D5" s="58"/>
      <c r="AJ5" s="76"/>
      <c r="BC5" s="27"/>
      <c r="BD5" s="27"/>
      <c r="BL5" s="46"/>
      <c r="BM5" s="4"/>
      <c r="BN5" s="4"/>
      <c r="BO5" s="4"/>
      <c r="BP5" s="4"/>
    </row>
    <row r="6" spans="2:73" x14ac:dyDescent="0.2">
      <c r="C6" s="50"/>
      <c r="D6" s="51"/>
      <c r="E6" s="51"/>
      <c r="F6" s="50"/>
      <c r="G6" s="50"/>
      <c r="H6" s="50"/>
      <c r="I6" s="52"/>
      <c r="J6" s="53"/>
      <c r="K6" s="50"/>
      <c r="L6" s="50"/>
      <c r="M6" s="53"/>
      <c r="N6" s="54"/>
      <c r="O6" s="52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5"/>
      <c r="AC6" s="50"/>
      <c r="AD6" s="52"/>
      <c r="AE6" s="52"/>
      <c r="AF6" s="56"/>
      <c r="AG6" s="57"/>
      <c r="AH6" s="50"/>
      <c r="AI6" s="12"/>
      <c r="AJ6" s="12"/>
      <c r="AK6" s="12"/>
      <c r="AN6" s="14"/>
      <c r="AT6" s="17"/>
      <c r="AU6" s="17"/>
      <c r="AV6" s="17"/>
      <c r="AW6" s="17"/>
      <c r="AX6" s="11"/>
      <c r="AY6" s="12"/>
      <c r="BA6" s="13"/>
      <c r="BB6" s="15"/>
      <c r="BG6" s="14"/>
      <c r="BH6" s="14"/>
    </row>
    <row r="7" spans="2:73" s="19" customFormat="1" ht="113.1" customHeight="1" x14ac:dyDescent="0.2">
      <c r="B7" s="18"/>
      <c r="C7" s="29" t="s">
        <v>0</v>
      </c>
      <c r="D7" s="30" t="s">
        <v>1</v>
      </c>
      <c r="E7" s="31" t="s">
        <v>53</v>
      </c>
      <c r="F7" s="32" t="s">
        <v>52</v>
      </c>
      <c r="G7" s="33" t="s">
        <v>51</v>
      </c>
      <c r="H7" s="33" t="s">
        <v>2</v>
      </c>
      <c r="I7" s="34" t="s">
        <v>3</v>
      </c>
      <c r="J7" s="35" t="s">
        <v>4</v>
      </c>
      <c r="K7" s="29" t="s">
        <v>5</v>
      </c>
      <c r="L7" s="29" t="s">
        <v>6</v>
      </c>
      <c r="M7" s="35" t="s">
        <v>7</v>
      </c>
      <c r="N7" s="36" t="s">
        <v>8</v>
      </c>
      <c r="O7" s="34" t="s">
        <v>9</v>
      </c>
      <c r="P7" s="29" t="s">
        <v>10</v>
      </c>
      <c r="Q7" s="29" t="s">
        <v>11</v>
      </c>
      <c r="R7" s="29" t="s">
        <v>12</v>
      </c>
      <c r="S7" s="29" t="s">
        <v>13</v>
      </c>
      <c r="T7" s="29" t="s">
        <v>14</v>
      </c>
      <c r="U7" s="29" t="s">
        <v>15</v>
      </c>
      <c r="V7" s="29" t="s">
        <v>16</v>
      </c>
      <c r="W7" s="29" t="s">
        <v>17</v>
      </c>
      <c r="X7" s="29" t="s">
        <v>18</v>
      </c>
      <c r="Y7" s="29" t="s">
        <v>19</v>
      </c>
      <c r="Z7" s="29" t="s">
        <v>20</v>
      </c>
      <c r="AA7" s="29" t="s">
        <v>21</v>
      </c>
      <c r="AB7" s="37" t="s">
        <v>22</v>
      </c>
      <c r="AC7" s="29" t="s">
        <v>23</v>
      </c>
      <c r="AD7" s="34" t="s">
        <v>24</v>
      </c>
      <c r="AE7" s="34" t="s">
        <v>25</v>
      </c>
      <c r="AF7" s="38" t="s">
        <v>26</v>
      </c>
      <c r="AG7" s="39" t="s">
        <v>27</v>
      </c>
      <c r="AH7" s="29" t="s">
        <v>28</v>
      </c>
      <c r="AI7" s="33" t="s">
        <v>51</v>
      </c>
      <c r="AJ7" s="33" t="s">
        <v>53</v>
      </c>
      <c r="AK7" s="33" t="s">
        <v>52</v>
      </c>
      <c r="AL7" s="33" t="s">
        <v>45</v>
      </c>
      <c r="AM7" s="33" t="s">
        <v>54</v>
      </c>
      <c r="AN7" s="40" t="s">
        <v>47</v>
      </c>
      <c r="AO7" s="33" t="s">
        <v>48</v>
      </c>
      <c r="AP7" s="33" t="s">
        <v>46</v>
      </c>
      <c r="AQ7" s="41" t="s">
        <v>59</v>
      </c>
      <c r="AR7" s="33" t="s">
        <v>60</v>
      </c>
      <c r="AS7" s="31" t="s">
        <v>31</v>
      </c>
      <c r="AT7" s="60" t="s">
        <v>36</v>
      </c>
      <c r="AU7" s="60" t="s">
        <v>37</v>
      </c>
      <c r="AV7" s="60" t="s">
        <v>38</v>
      </c>
      <c r="AW7" s="60" t="s">
        <v>39</v>
      </c>
      <c r="AX7" s="33" t="s">
        <v>29</v>
      </c>
      <c r="AY7" s="33" t="s">
        <v>30</v>
      </c>
      <c r="AZ7" s="42" t="s">
        <v>50</v>
      </c>
      <c r="BA7" s="43" t="s">
        <v>55</v>
      </c>
      <c r="BB7" s="43" t="s">
        <v>56</v>
      </c>
      <c r="BC7" s="44" t="s">
        <v>57</v>
      </c>
      <c r="BD7" s="44" t="s">
        <v>58</v>
      </c>
      <c r="BE7" s="45" t="s">
        <v>32</v>
      </c>
      <c r="BF7" s="45" t="s">
        <v>34</v>
      </c>
      <c r="BG7" s="45" t="s">
        <v>65</v>
      </c>
      <c r="BH7" s="45" t="s">
        <v>66</v>
      </c>
      <c r="BI7" s="48" t="s">
        <v>33</v>
      </c>
      <c r="BJ7" s="48" t="s">
        <v>35</v>
      </c>
      <c r="BK7" s="47" t="s">
        <v>63</v>
      </c>
      <c r="BL7" s="47" t="s">
        <v>63</v>
      </c>
      <c r="BM7" s="69" t="s">
        <v>70</v>
      </c>
      <c r="BN7" s="127" t="s">
        <v>65</v>
      </c>
      <c r="BO7" s="127" t="s">
        <v>66</v>
      </c>
      <c r="BP7" s="128" t="s">
        <v>33</v>
      </c>
      <c r="BQ7" s="128" t="s">
        <v>35</v>
      </c>
      <c r="BR7" s="19" t="s">
        <v>23</v>
      </c>
      <c r="BS7" s="68" t="s">
        <v>175</v>
      </c>
      <c r="BT7" s="68" t="s">
        <v>176</v>
      </c>
    </row>
    <row r="8" spans="2:73" x14ac:dyDescent="0.2">
      <c r="B8" s="1">
        <v>1</v>
      </c>
      <c r="C8" t="s">
        <v>67</v>
      </c>
      <c r="D8" t="s">
        <v>75</v>
      </c>
      <c r="E8">
        <v>0</v>
      </c>
      <c r="F8">
        <v>0</v>
      </c>
      <c r="G8">
        <v>0</v>
      </c>
      <c r="H8">
        <v>0</v>
      </c>
      <c r="I8">
        <v>4</v>
      </c>
      <c r="J8">
        <v>35</v>
      </c>
      <c r="K8">
        <v>209040</v>
      </c>
      <c r="L8">
        <v>12</v>
      </c>
      <c r="M8">
        <v>2238.23</v>
      </c>
      <c r="N8">
        <v>1</v>
      </c>
      <c r="O8">
        <v>50</v>
      </c>
      <c r="P8">
        <v>0.5</v>
      </c>
      <c r="Q8">
        <v>0</v>
      </c>
      <c r="R8">
        <v>2029.19</v>
      </c>
      <c r="S8">
        <v>0</v>
      </c>
      <c r="T8">
        <v>2217.4</v>
      </c>
      <c r="U8">
        <v>154</v>
      </c>
      <c r="V8">
        <v>0</v>
      </c>
      <c r="W8"/>
      <c r="X8" t="s">
        <v>76</v>
      </c>
      <c r="Y8">
        <v>1</v>
      </c>
      <c r="Z8"/>
      <c r="AA8" t="s">
        <v>77</v>
      </c>
      <c r="AB8">
        <v>18.8599</v>
      </c>
      <c r="AC8"/>
      <c r="AD8">
        <v>0</v>
      </c>
      <c r="AE8">
        <v>0</v>
      </c>
      <c r="AF8" s="75">
        <v>43453</v>
      </c>
      <c r="AG8" s="63">
        <v>0.87916666666666676</v>
      </c>
      <c r="AH8" t="s">
        <v>78</v>
      </c>
      <c r="AI8" s="7">
        <f t="shared" ref="AI8:AI15" si="0">YEAR(AF8)</f>
        <v>2018</v>
      </c>
      <c r="AJ8" s="7">
        <f t="shared" ref="AJ8:AJ15" si="1">DAY(AF8)</f>
        <v>19</v>
      </c>
      <c r="AK8" s="7">
        <f t="shared" ref="AK8:AK15" si="2">MONTH(AF8)</f>
        <v>12</v>
      </c>
      <c r="AL8" s="21">
        <f>J8</f>
        <v>35</v>
      </c>
      <c r="AM8" s="21">
        <v>25</v>
      </c>
      <c r="AN8" s="20">
        <v>18.86</v>
      </c>
      <c r="AO8" s="21">
        <v>100</v>
      </c>
      <c r="AP8" s="21">
        <v>97.256</v>
      </c>
      <c r="AQ8" s="26">
        <v>0.1</v>
      </c>
      <c r="AR8" s="26">
        <v>0.1023</v>
      </c>
      <c r="AS8" s="13">
        <v>50</v>
      </c>
      <c r="AT8" s="13">
        <f t="shared" ref="AT8:AT64" si="3">IF(E8=666,1,0)</f>
        <v>0</v>
      </c>
      <c r="AU8" s="13">
        <f t="shared" ref="AU8:AU64" si="4">IF(E8=777,1,0)</f>
        <v>0</v>
      </c>
      <c r="AV8" s="13">
        <f>IF(E8=0,1,0)</f>
        <v>1</v>
      </c>
      <c r="AW8" s="13">
        <f t="shared" ref="AW8" si="5">IF(SUM(AT8:AV8)=0,1,0)</f>
        <v>0</v>
      </c>
      <c r="AX8" s="7">
        <v>1</v>
      </c>
      <c r="AY8" s="7">
        <v>1</v>
      </c>
      <c r="AZ8" s="24">
        <f>DATE(AI8,AJ8,AK8)+AG8</f>
        <v>43658.879166666666</v>
      </c>
      <c r="BA8" s="15">
        <f>(999.842594-0.00909529*25^2-0.000001120083*25^4+0.824493*J8+0.000076438*25^2*J8+0.0000000053875*25^4*J8+0.00010227*25*J8^1.5+0.000483147*J8^2+0.06793*25+0.0001001685*25^3+0.000000006536332*25^5-0.0040899*25*J8-0.00000082467*25^3*J8-0.00572466*J8^1.5-0.0000016546*25^2*J8^1.5)/1000</f>
        <v>1.0233428290522266</v>
      </c>
      <c r="BB8" s="15">
        <f>(999.842594-0.00909529*AM8^2-0.000001120083*AM8^4+0.824493*AL8+0.000076438*AM8^2*AL8+0.0000000053875*AM8^4*AL8+0.00010227*AM8*AL8^1.5+0.000483147*AL8^2+0.06793*AM8+0.0001001685*AM8^3+0.000000006536332*AM8^5-0.0040899*AM8*AL8-0.00000082467*AM8^3*AL8-0.00572466*AL8^1.5-0.0000016546*AM8^2*AL8^1.5)/1000</f>
        <v>1.0233428290522266</v>
      </c>
      <c r="BC8" s="16">
        <f>(K8-(L8*AS8))/4824.45*(1000/(BB8*AN8))</f>
        <v>2238.5686410473418</v>
      </c>
      <c r="BD8" s="16">
        <f>V8*(AO8/AP8)*(BA8/BB8)*(AQ8/AR8)</f>
        <v>0</v>
      </c>
      <c r="BE8" s="14" t="str">
        <f>IF(AND(AX8=1,AT8=1),BC8/R8,"#N/A")</f>
        <v>#N/A</v>
      </c>
      <c r="BF8" s="14" t="str">
        <f>IF(AND(AY8=1,AT8=1),BD8/T8,"#N/A")</f>
        <v>#N/A</v>
      </c>
      <c r="BG8" s="15">
        <f>AVERAGE(BE$8:BE$64)</f>
        <v>0.98775371764587805</v>
      </c>
      <c r="BH8" s="14">
        <f>AVERAGE(BF$8:BF38)</f>
        <v>0.9997822916127781</v>
      </c>
      <c r="BI8" s="16">
        <f t="shared" ref="BI8:BJ64" si="6">IF(AX8=1,BC8/BG8,"#N/A")</f>
        <v>2266.3226683494968</v>
      </c>
      <c r="BJ8" s="16">
        <f t="shared" si="6"/>
        <v>0</v>
      </c>
      <c r="BK8" s="4" t="str">
        <f t="shared" ref="BK8:BK19" si="7">IF(AND(AX8=1,AT8=1),BI8,"")</f>
        <v/>
      </c>
      <c r="BL8" s="49"/>
    </row>
    <row r="9" spans="2:73" x14ac:dyDescent="0.2">
      <c r="B9" s="1">
        <v>2</v>
      </c>
      <c r="C9" t="s">
        <v>67</v>
      </c>
      <c r="D9" t="s">
        <v>79</v>
      </c>
      <c r="E9">
        <v>0</v>
      </c>
      <c r="F9">
        <v>0</v>
      </c>
      <c r="G9">
        <v>0</v>
      </c>
      <c r="H9">
        <v>0</v>
      </c>
      <c r="I9">
        <v>4</v>
      </c>
      <c r="J9">
        <v>35</v>
      </c>
      <c r="K9">
        <v>208909</v>
      </c>
      <c r="L9">
        <v>12</v>
      </c>
      <c r="M9">
        <v>2236.83</v>
      </c>
      <c r="N9">
        <v>1</v>
      </c>
      <c r="O9">
        <v>50</v>
      </c>
      <c r="P9">
        <v>0.5</v>
      </c>
      <c r="Q9">
        <v>0</v>
      </c>
      <c r="R9">
        <v>2029.19</v>
      </c>
      <c r="S9">
        <v>0</v>
      </c>
      <c r="T9">
        <v>2217.4</v>
      </c>
      <c r="U9">
        <v>154</v>
      </c>
      <c r="V9">
        <v>2314.89</v>
      </c>
      <c r="W9"/>
      <c r="X9">
        <v>9.6000000000000002E-5</v>
      </c>
      <c r="Y9">
        <v>1</v>
      </c>
      <c r="Z9"/>
      <c r="AA9" t="s">
        <v>77</v>
      </c>
      <c r="AB9">
        <v>18.8599</v>
      </c>
      <c r="AC9"/>
      <c r="AD9">
        <v>0</v>
      </c>
      <c r="AE9">
        <v>0</v>
      </c>
      <c r="AF9" s="75">
        <v>43453</v>
      </c>
      <c r="AG9" s="63">
        <v>0.89722222222222225</v>
      </c>
      <c r="AH9" t="s">
        <v>78</v>
      </c>
      <c r="AI9" s="7">
        <f t="shared" si="0"/>
        <v>2018</v>
      </c>
      <c r="AJ9" s="7">
        <f t="shared" si="1"/>
        <v>19</v>
      </c>
      <c r="AK9" s="7">
        <f t="shared" si="2"/>
        <v>12</v>
      </c>
      <c r="AL9" s="21">
        <f t="shared" ref="AL9:AL64" si="8">J9</f>
        <v>35</v>
      </c>
      <c r="AM9" s="21">
        <v>25</v>
      </c>
      <c r="AN9" s="20">
        <v>18.86</v>
      </c>
      <c r="AO9" s="21">
        <v>100</v>
      </c>
      <c r="AP9" s="21">
        <v>97.256</v>
      </c>
      <c r="AQ9" s="26">
        <v>0.1</v>
      </c>
      <c r="AR9" s="26">
        <v>0.1023</v>
      </c>
      <c r="AS9" s="13">
        <v>50</v>
      </c>
      <c r="AT9" s="13">
        <f t="shared" si="3"/>
        <v>0</v>
      </c>
      <c r="AU9" s="13">
        <f t="shared" si="4"/>
        <v>0</v>
      </c>
      <c r="AV9" s="13">
        <f t="shared" ref="AV9:AV64" si="9">IF(E9=0,1,0)</f>
        <v>1</v>
      </c>
      <c r="AW9" s="13">
        <f t="shared" ref="AW9:AW64" si="10">IF(SUM(AT9:AV9)=0,1,0)</f>
        <v>0</v>
      </c>
      <c r="AX9" s="7">
        <v>1</v>
      </c>
      <c r="AY9" s="7">
        <v>1</v>
      </c>
      <c r="AZ9" s="24">
        <f t="shared" ref="AZ9:AZ64" si="11">DATE(AI9,AJ9,AK9)+AG9</f>
        <v>43658.897222222222</v>
      </c>
      <c r="BA9" s="15">
        <f t="shared" ref="BA9:BA26" si="12">(999.842594-0.00909529*25^2-0.000001120083*25^4+0.824493*J9+0.000076438*25^2*J9+0.0000000053875*25^4*J9+0.00010227*25*J9^1.5+0.000483147*J9^2+0.06793*25+0.0001001685*25^3+0.000000006536332*25^5-0.0040899*25*J9-0.00000082467*25^3*J9-0.00572466*J9^1.5-0.0000016546*25^2*J9^1.5)/1000</f>
        <v>1.0233428290522266</v>
      </c>
      <c r="BB9" s="15">
        <f t="shared" ref="BB9:BB32" si="13">(999.842594-0.00909529*AM9^2-0.000001120083*AM9^4+0.824493*AL9+0.000076438*AM9^2*AL9+0.0000000053875*AM9^4*AL9+0.00010227*AM9*AL9^1.5+0.000483147*AL9^2+0.06793*AM9+0.0001001685*AM9^3+0.000000006536332*AM9^5-0.0040899*AM9*AL9-0.00000082467*AM9^3*AL9-0.00572466*AL9^1.5-0.0000016546*AM9^2*AL9^1.5)/1000</f>
        <v>1.0233428290522266</v>
      </c>
      <c r="BC9" s="16">
        <f t="shared" ref="BC9:BC64" si="14">(K9-(L9*AS9))/4824.45*(1000/(BB9*AN9))</f>
        <v>2237.161749414367</v>
      </c>
      <c r="BD9" s="16">
        <f t="shared" ref="BD9:BD64" si="15">V9*(AO9/AP9)*(BA9/BB9)*(AQ9/AR9)</f>
        <v>2326.6889187094453</v>
      </c>
      <c r="BE9" s="14" t="str">
        <f t="shared" ref="BE9:BE64" si="16">IF(AND(AX9=1,AT9=1),BC9/R9,"#N/A")</f>
        <v>#N/A</v>
      </c>
      <c r="BF9" s="14" t="str">
        <f t="shared" ref="BF9:BF64" si="17">IF(AND(AY9=1,AT9=1),BD9/T9,"#N/A")</f>
        <v>#N/A</v>
      </c>
      <c r="BG9" s="15">
        <f>AVERAGE(BE$8:BE39)</f>
        <v>0.98926649528060007</v>
      </c>
      <c r="BH9" s="14">
        <f>AVERAGE(BF$8:BF39)</f>
        <v>0.9997822916127781</v>
      </c>
      <c r="BI9" s="16">
        <f t="shared" si="6"/>
        <v>2261.4348712778433</v>
      </c>
      <c r="BJ9" s="16">
        <f t="shared" si="6"/>
        <v>2327.1955687034579</v>
      </c>
      <c r="BK9" s="4" t="str">
        <f t="shared" si="7"/>
        <v/>
      </c>
      <c r="BL9" s="4" t="str">
        <f t="shared" ref="BL9:BL19" si="18">IF(AND(AY9=1,AT9=1),BJ9,"")</f>
        <v/>
      </c>
    </row>
    <row r="10" spans="2:73" x14ac:dyDescent="0.2">
      <c r="B10" s="1">
        <v>3</v>
      </c>
      <c r="C10" t="s">
        <v>67</v>
      </c>
      <c r="D10" t="s">
        <v>80</v>
      </c>
      <c r="E10">
        <v>0</v>
      </c>
      <c r="F10">
        <v>0</v>
      </c>
      <c r="G10">
        <v>0</v>
      </c>
      <c r="H10">
        <v>0</v>
      </c>
      <c r="I10">
        <v>4</v>
      </c>
      <c r="J10">
        <v>35</v>
      </c>
      <c r="K10">
        <v>208745</v>
      </c>
      <c r="L10">
        <v>12</v>
      </c>
      <c r="M10">
        <v>2235.0700000000002</v>
      </c>
      <c r="N10">
        <v>1</v>
      </c>
      <c r="O10">
        <v>50</v>
      </c>
      <c r="P10">
        <v>1.1000000000000001</v>
      </c>
      <c r="Q10">
        <v>0</v>
      </c>
      <c r="R10">
        <v>2029.19</v>
      </c>
      <c r="S10">
        <v>0</v>
      </c>
      <c r="T10">
        <v>2217.4</v>
      </c>
      <c r="U10">
        <v>154</v>
      </c>
      <c r="V10">
        <v>2312.35</v>
      </c>
      <c r="W10"/>
      <c r="X10">
        <v>1.02E-4</v>
      </c>
      <c r="Y10">
        <v>1</v>
      </c>
      <c r="Z10"/>
      <c r="AA10" t="s">
        <v>77</v>
      </c>
      <c r="AB10">
        <v>18.8599</v>
      </c>
      <c r="AC10"/>
      <c r="AD10">
        <v>0</v>
      </c>
      <c r="AE10">
        <v>0</v>
      </c>
      <c r="AF10" s="75">
        <v>43453</v>
      </c>
      <c r="AG10" s="63">
        <v>0.90902777777777777</v>
      </c>
      <c r="AH10" t="s">
        <v>78</v>
      </c>
      <c r="AI10" s="7">
        <f t="shared" si="0"/>
        <v>2018</v>
      </c>
      <c r="AJ10" s="7">
        <f>DAY(AF10)</f>
        <v>19</v>
      </c>
      <c r="AK10" s="7">
        <f t="shared" si="2"/>
        <v>12</v>
      </c>
      <c r="AL10" s="21">
        <f t="shared" si="8"/>
        <v>35</v>
      </c>
      <c r="AM10" s="21">
        <v>25</v>
      </c>
      <c r="AN10" s="20">
        <v>18.86</v>
      </c>
      <c r="AO10" s="21">
        <v>100</v>
      </c>
      <c r="AP10" s="21">
        <v>97.256</v>
      </c>
      <c r="AQ10" s="26">
        <v>0.1</v>
      </c>
      <c r="AR10" s="26">
        <v>0.1023</v>
      </c>
      <c r="AS10" s="13">
        <v>50</v>
      </c>
      <c r="AT10" s="13">
        <f t="shared" si="3"/>
        <v>0</v>
      </c>
      <c r="AU10" s="13">
        <f t="shared" si="4"/>
        <v>0</v>
      </c>
      <c r="AV10" s="13">
        <f t="shared" si="9"/>
        <v>1</v>
      </c>
      <c r="AW10" s="13">
        <f t="shared" si="10"/>
        <v>0</v>
      </c>
      <c r="AX10" s="7">
        <v>1</v>
      </c>
      <c r="AY10" s="7">
        <v>1</v>
      </c>
      <c r="AZ10" s="24">
        <f t="shared" si="11"/>
        <v>43658.90902777778</v>
      </c>
      <c r="BA10" s="15">
        <f t="shared" si="12"/>
        <v>1.0233428290522266</v>
      </c>
      <c r="BB10" s="15">
        <f t="shared" si="13"/>
        <v>1.0233428290522266</v>
      </c>
      <c r="BC10" s="16">
        <f t="shared" si="14"/>
        <v>2235.4004499654529</v>
      </c>
      <c r="BD10" s="16">
        <f t="shared" si="15"/>
        <v>2324.13597241242</v>
      </c>
      <c r="BE10" s="14" t="str">
        <f t="shared" si="16"/>
        <v>#N/A</v>
      </c>
      <c r="BF10" s="14" t="str">
        <f t="shared" si="17"/>
        <v>#N/A</v>
      </c>
      <c r="BG10" s="15">
        <f>AVERAGE(BE$8:BE40)</f>
        <v>0.98926649528060007</v>
      </c>
      <c r="BH10" s="14">
        <f>AVERAGE(BF$8:BF40)</f>
        <v>0.9997822916127781</v>
      </c>
      <c r="BI10" s="16">
        <f t="shared" si="6"/>
        <v>2259.6544617953464</v>
      </c>
      <c r="BJ10" s="16">
        <f t="shared" si="6"/>
        <v>2324.6420664875832</v>
      </c>
      <c r="BK10" s="4" t="str">
        <f t="shared" si="7"/>
        <v/>
      </c>
      <c r="BL10" s="4" t="str">
        <f t="shared" si="18"/>
        <v/>
      </c>
      <c r="BM10" s="4"/>
      <c r="BN10" s="4"/>
      <c r="BO10" s="4"/>
      <c r="BP10" s="4"/>
    </row>
    <row r="11" spans="2:73" x14ac:dyDescent="0.2">
      <c r="B11" s="1">
        <v>4</v>
      </c>
      <c r="C11" t="s">
        <v>67</v>
      </c>
      <c r="D11" t="s">
        <v>81</v>
      </c>
      <c r="E11">
        <v>0</v>
      </c>
      <c r="F11">
        <v>0</v>
      </c>
      <c r="G11">
        <v>0</v>
      </c>
      <c r="H11">
        <v>0</v>
      </c>
      <c r="I11">
        <v>4</v>
      </c>
      <c r="J11">
        <v>35</v>
      </c>
      <c r="K11">
        <v>208273</v>
      </c>
      <c r="L11">
        <v>12</v>
      </c>
      <c r="M11">
        <v>2230</v>
      </c>
      <c r="N11">
        <v>1</v>
      </c>
      <c r="O11">
        <v>50</v>
      </c>
      <c r="P11">
        <v>1.6</v>
      </c>
      <c r="Q11">
        <v>0</v>
      </c>
      <c r="R11">
        <v>2029.19</v>
      </c>
      <c r="S11">
        <v>0</v>
      </c>
      <c r="T11">
        <v>2217.4</v>
      </c>
      <c r="U11">
        <v>154</v>
      </c>
      <c r="V11">
        <v>0</v>
      </c>
      <c r="W11"/>
      <c r="X11" t="s">
        <v>76</v>
      </c>
      <c r="Y11">
        <v>1</v>
      </c>
      <c r="Z11"/>
      <c r="AA11" t="s">
        <v>77</v>
      </c>
      <c r="AB11">
        <v>18.8599</v>
      </c>
      <c r="AC11"/>
      <c r="AD11">
        <v>0</v>
      </c>
      <c r="AE11">
        <v>0</v>
      </c>
      <c r="AF11" s="75">
        <v>43453</v>
      </c>
      <c r="AG11" s="63">
        <v>0.92499999999999993</v>
      </c>
      <c r="AH11" t="s">
        <v>78</v>
      </c>
      <c r="AI11" s="7">
        <f t="shared" si="0"/>
        <v>2018</v>
      </c>
      <c r="AJ11" s="7">
        <f t="shared" si="1"/>
        <v>19</v>
      </c>
      <c r="AK11" s="7">
        <f t="shared" si="2"/>
        <v>12</v>
      </c>
      <c r="AL11" s="21">
        <f t="shared" si="8"/>
        <v>35</v>
      </c>
      <c r="AM11" s="21">
        <v>25</v>
      </c>
      <c r="AN11" s="20">
        <v>18.86</v>
      </c>
      <c r="AO11" s="21">
        <v>100</v>
      </c>
      <c r="AP11" s="21">
        <v>97.256</v>
      </c>
      <c r="AQ11" s="26">
        <v>0.1</v>
      </c>
      <c r="AR11" s="26">
        <v>0.1023</v>
      </c>
      <c r="AS11" s="13">
        <v>50</v>
      </c>
      <c r="AT11" s="13">
        <f t="shared" si="3"/>
        <v>0</v>
      </c>
      <c r="AU11" s="13">
        <f t="shared" si="4"/>
        <v>0</v>
      </c>
      <c r="AV11" s="13">
        <f t="shared" si="9"/>
        <v>1</v>
      </c>
      <c r="AW11" s="13">
        <f t="shared" si="10"/>
        <v>0</v>
      </c>
      <c r="AX11" s="7">
        <v>1</v>
      </c>
      <c r="AY11" s="7">
        <v>1</v>
      </c>
      <c r="AZ11" s="24">
        <f t="shared" si="11"/>
        <v>43658.925000000003</v>
      </c>
      <c r="BA11" s="15">
        <f t="shared" si="12"/>
        <v>1.0233428290522266</v>
      </c>
      <c r="BB11" s="15">
        <f t="shared" si="13"/>
        <v>1.0233428290522266</v>
      </c>
      <c r="BC11" s="16">
        <f t="shared" si="14"/>
        <v>2230.3313442344302</v>
      </c>
      <c r="BD11" s="16">
        <f t="shared" si="15"/>
        <v>0</v>
      </c>
      <c r="BE11" s="14" t="str">
        <f t="shared" si="16"/>
        <v>#N/A</v>
      </c>
      <c r="BF11" s="14" t="str">
        <f t="shared" si="17"/>
        <v>#N/A</v>
      </c>
      <c r="BG11" s="15">
        <f>AVERAGE(BE$8:BE41)</f>
        <v>0.98926649528060007</v>
      </c>
      <c r="BH11" s="14">
        <f>AVERAGE(BF$8:BF41)</f>
        <v>0.9997822916127781</v>
      </c>
      <c r="BI11" s="16">
        <f t="shared" si="6"/>
        <v>2254.5303564554756</v>
      </c>
      <c r="BJ11" s="16">
        <f t="shared" si="6"/>
        <v>0</v>
      </c>
      <c r="BK11" s="4" t="str">
        <f t="shared" si="7"/>
        <v/>
      </c>
      <c r="BL11" s="4" t="str">
        <f t="shared" si="18"/>
        <v/>
      </c>
      <c r="BM11" s="3"/>
      <c r="BN11" s="66"/>
      <c r="BO11" s="66"/>
      <c r="BP11" s="70"/>
      <c r="BQ11" s="70"/>
    </row>
    <row r="12" spans="2:73" x14ac:dyDescent="0.2">
      <c r="B12" s="1">
        <v>5</v>
      </c>
      <c r="C12" t="s">
        <v>67</v>
      </c>
      <c r="D12" t="s">
        <v>82</v>
      </c>
      <c r="E12">
        <v>0</v>
      </c>
      <c r="F12">
        <v>0</v>
      </c>
      <c r="G12">
        <v>0</v>
      </c>
      <c r="H12">
        <v>0</v>
      </c>
      <c r="I12">
        <v>4</v>
      </c>
      <c r="J12">
        <v>35</v>
      </c>
      <c r="K12">
        <v>208170</v>
      </c>
      <c r="L12">
        <v>12</v>
      </c>
      <c r="M12">
        <v>2228.89</v>
      </c>
      <c r="N12">
        <v>1</v>
      </c>
      <c r="O12">
        <v>50</v>
      </c>
      <c r="P12">
        <v>2.1</v>
      </c>
      <c r="Q12">
        <v>0</v>
      </c>
      <c r="R12">
        <v>2029.19</v>
      </c>
      <c r="S12">
        <v>0</v>
      </c>
      <c r="T12">
        <v>2217.4</v>
      </c>
      <c r="U12">
        <v>154</v>
      </c>
      <c r="V12">
        <v>2319.9699999999998</v>
      </c>
      <c r="W12"/>
      <c r="X12">
        <v>1E-4</v>
      </c>
      <c r="Y12">
        <v>1</v>
      </c>
      <c r="Z12"/>
      <c r="AA12" t="s">
        <v>77</v>
      </c>
      <c r="AB12">
        <v>18.8599</v>
      </c>
      <c r="AC12"/>
      <c r="AD12">
        <v>0</v>
      </c>
      <c r="AE12">
        <v>0</v>
      </c>
      <c r="AF12" s="75">
        <v>43453</v>
      </c>
      <c r="AG12" s="63">
        <v>0.93958333333333333</v>
      </c>
      <c r="AH12" t="s">
        <v>78</v>
      </c>
      <c r="AI12" s="7">
        <f t="shared" si="0"/>
        <v>2018</v>
      </c>
      <c r="AJ12" s="7">
        <f t="shared" si="1"/>
        <v>19</v>
      </c>
      <c r="AK12" s="7">
        <f t="shared" si="2"/>
        <v>12</v>
      </c>
      <c r="AL12" s="21">
        <f t="shared" si="8"/>
        <v>35</v>
      </c>
      <c r="AM12" s="21">
        <v>25</v>
      </c>
      <c r="AN12" s="20">
        <v>18.86</v>
      </c>
      <c r="AO12" s="21">
        <v>100</v>
      </c>
      <c r="AP12" s="21">
        <v>97.256</v>
      </c>
      <c r="AQ12" s="26">
        <v>0.1</v>
      </c>
      <c r="AR12" s="26">
        <v>0.1023</v>
      </c>
      <c r="AS12" s="13">
        <v>50</v>
      </c>
      <c r="AT12" s="13">
        <f t="shared" si="3"/>
        <v>0</v>
      </c>
      <c r="AU12" s="13">
        <f t="shared" si="4"/>
        <v>0</v>
      </c>
      <c r="AV12" s="13">
        <f t="shared" si="9"/>
        <v>1</v>
      </c>
      <c r="AW12" s="13">
        <f t="shared" si="10"/>
        <v>0</v>
      </c>
      <c r="AX12" s="7">
        <v>1</v>
      </c>
      <c r="AY12" s="7">
        <v>1</v>
      </c>
      <c r="AZ12" s="24">
        <f t="shared" si="11"/>
        <v>43658.939583333333</v>
      </c>
      <c r="BA12" s="15">
        <f t="shared" si="12"/>
        <v>1.0233428290522266</v>
      </c>
      <c r="BB12" s="15">
        <f t="shared" si="13"/>
        <v>1.0233428290522266</v>
      </c>
      <c r="BC12" s="16">
        <f>(K12-(L12*AS12))/4824.45*(1000/(BB12*AN12))</f>
        <v>2229.2251622634653</v>
      </c>
      <c r="BD12" s="16">
        <f>V12*(AO12/AP12)*(BA12/BB12)*(AQ12/AR12)</f>
        <v>2331.7948113034972</v>
      </c>
      <c r="BE12" s="66" t="str">
        <f>IF(AND(AX12=1,AT12=1),BC12/R12,"#N/A")</f>
        <v>#N/A</v>
      </c>
      <c r="BF12" s="67" t="str">
        <f>IF(AND(AY12=1,AT12=1),BD12/T12,"#N/A")</f>
        <v>#N/A</v>
      </c>
      <c r="BG12" s="15">
        <f>AVERAGE(BE$12:BE$44)</f>
        <v>0.98926649528060007</v>
      </c>
      <c r="BH12" s="15">
        <f>AVERAGE(BF$12:BF$44)</f>
        <v>0.9997822916127781</v>
      </c>
      <c r="BI12" s="16">
        <f>IF(AX12=1,BC12/BG12,"#N/A")</f>
        <v>2253.4121724512238</v>
      </c>
      <c r="BJ12" s="16">
        <f t="shared" si="6"/>
        <v>2332.3025731352081</v>
      </c>
      <c r="BK12" s="4" t="str">
        <f t="shared" si="7"/>
        <v/>
      </c>
      <c r="BL12" s="4" t="str">
        <f t="shared" si="18"/>
        <v/>
      </c>
      <c r="BM12" s="3"/>
      <c r="BN12" s="66"/>
      <c r="BO12" s="66"/>
      <c r="BP12" s="70"/>
      <c r="BQ12" s="70"/>
    </row>
    <row r="13" spans="2:73" x14ac:dyDescent="0.2">
      <c r="B13" s="1">
        <v>6</v>
      </c>
      <c r="C13" t="s">
        <v>67</v>
      </c>
      <c r="D13" t="s">
        <v>83</v>
      </c>
      <c r="E13">
        <v>0</v>
      </c>
      <c r="F13">
        <v>0</v>
      </c>
      <c r="G13">
        <v>0</v>
      </c>
      <c r="H13">
        <v>0</v>
      </c>
      <c r="I13">
        <v>4</v>
      </c>
      <c r="J13">
        <v>35</v>
      </c>
      <c r="K13">
        <v>207877</v>
      </c>
      <c r="L13">
        <v>12</v>
      </c>
      <c r="M13">
        <v>2225.75</v>
      </c>
      <c r="N13">
        <v>1</v>
      </c>
      <c r="O13">
        <v>50</v>
      </c>
      <c r="P13">
        <v>2.6</v>
      </c>
      <c r="Q13">
        <v>0</v>
      </c>
      <c r="R13">
        <v>2029.19</v>
      </c>
      <c r="S13">
        <v>0</v>
      </c>
      <c r="T13">
        <v>2217.4</v>
      </c>
      <c r="U13">
        <v>154</v>
      </c>
      <c r="V13">
        <v>2317.42</v>
      </c>
      <c r="W13"/>
      <c r="X13">
        <v>1.2300000000000001E-4</v>
      </c>
      <c r="Y13">
        <v>1</v>
      </c>
      <c r="Z13"/>
      <c r="AA13" t="s">
        <v>77</v>
      </c>
      <c r="AB13">
        <v>18.8599</v>
      </c>
      <c r="AC13"/>
      <c r="AD13">
        <v>0</v>
      </c>
      <c r="AE13">
        <v>0</v>
      </c>
      <c r="AF13" s="75">
        <v>43453</v>
      </c>
      <c r="AG13" s="63">
        <v>0.95208333333333339</v>
      </c>
      <c r="AH13" t="s">
        <v>78</v>
      </c>
      <c r="AI13" s="7">
        <f t="shared" si="0"/>
        <v>2018</v>
      </c>
      <c r="AJ13" s="7">
        <f t="shared" si="1"/>
        <v>19</v>
      </c>
      <c r="AK13" s="7">
        <f t="shared" si="2"/>
        <v>12</v>
      </c>
      <c r="AL13" s="21">
        <f t="shared" si="8"/>
        <v>35</v>
      </c>
      <c r="AM13" s="21">
        <v>25</v>
      </c>
      <c r="AN13" s="20">
        <v>18.86</v>
      </c>
      <c r="AO13" s="21">
        <v>100</v>
      </c>
      <c r="AP13" s="21">
        <v>97.256</v>
      </c>
      <c r="AQ13" s="26">
        <v>0.1</v>
      </c>
      <c r="AR13" s="26">
        <v>0.1023</v>
      </c>
      <c r="AS13" s="13">
        <v>50</v>
      </c>
      <c r="AT13" s="13">
        <f t="shared" si="3"/>
        <v>0</v>
      </c>
      <c r="AU13" s="13">
        <f t="shared" si="4"/>
        <v>0</v>
      </c>
      <c r="AV13" s="13">
        <f t="shared" si="9"/>
        <v>1</v>
      </c>
      <c r="AW13" s="13">
        <f>IF(SUM(AT13:AV13)=0,1,0)</f>
        <v>0</v>
      </c>
      <c r="AX13" s="7">
        <v>1</v>
      </c>
      <c r="AY13" s="7">
        <v>1</v>
      </c>
      <c r="AZ13" s="24">
        <f t="shared" si="11"/>
        <v>43658.95208333333</v>
      </c>
      <c r="BA13" s="15">
        <f t="shared" si="12"/>
        <v>1.0233428290522266</v>
      </c>
      <c r="BB13" s="15">
        <f t="shared" si="13"/>
        <v>1.0233428290522266</v>
      </c>
      <c r="BC13" s="16">
        <f t="shared" si="14"/>
        <v>2226.0784504431481</v>
      </c>
      <c r="BD13" s="16">
        <f t="shared" si="15"/>
        <v>2329.2318140367984</v>
      </c>
      <c r="BE13" s="14" t="str">
        <f t="shared" si="16"/>
        <v>#N/A</v>
      </c>
      <c r="BF13" s="14" t="str">
        <f t="shared" si="17"/>
        <v>#N/A</v>
      </c>
      <c r="BG13" s="15">
        <f t="shared" ref="BG13:BG44" si="19">AVERAGE(BE$12:BE$44)</f>
        <v>0.98926649528060007</v>
      </c>
      <c r="BH13" s="15">
        <f t="shared" ref="BH13:BH43" si="20">AVERAGE(BF$12:BF$44)</f>
        <v>0.9997822916127781</v>
      </c>
      <c r="BI13" s="16">
        <f t="shared" si="6"/>
        <v>2250.2313189245665</v>
      </c>
      <c r="BJ13" s="16">
        <f t="shared" si="6"/>
        <v>2329.7390177610032</v>
      </c>
      <c r="BK13" s="4" t="str">
        <f t="shared" si="7"/>
        <v/>
      </c>
      <c r="BL13" s="4" t="str">
        <f t="shared" si="18"/>
        <v/>
      </c>
      <c r="BM13" s="3"/>
      <c r="BN13" s="66"/>
      <c r="BO13" s="66"/>
      <c r="BP13" s="73"/>
      <c r="BQ13" s="70"/>
    </row>
    <row r="14" spans="2:73" x14ac:dyDescent="0.2">
      <c r="B14" s="1">
        <v>7</v>
      </c>
      <c r="C14" t="s">
        <v>67</v>
      </c>
      <c r="D14" t="s">
        <v>84</v>
      </c>
      <c r="E14">
        <v>0</v>
      </c>
      <c r="F14">
        <v>0</v>
      </c>
      <c r="G14">
        <v>0</v>
      </c>
      <c r="H14">
        <v>0</v>
      </c>
      <c r="I14">
        <v>4</v>
      </c>
      <c r="J14">
        <v>35</v>
      </c>
      <c r="K14">
        <v>187167</v>
      </c>
      <c r="L14">
        <v>12</v>
      </c>
      <c r="M14">
        <v>2003.36</v>
      </c>
      <c r="N14">
        <v>1</v>
      </c>
      <c r="O14">
        <v>50</v>
      </c>
      <c r="P14">
        <v>3.1</v>
      </c>
      <c r="Q14">
        <v>0</v>
      </c>
      <c r="R14">
        <v>2029.19</v>
      </c>
      <c r="S14">
        <v>0</v>
      </c>
      <c r="T14">
        <v>2217.4</v>
      </c>
      <c r="U14">
        <v>154</v>
      </c>
      <c r="V14">
        <v>2264.92</v>
      </c>
      <c r="W14"/>
      <c r="X14">
        <v>1.3100000000000001E-4</v>
      </c>
      <c r="Y14">
        <v>1</v>
      </c>
      <c r="Z14"/>
      <c r="AA14" t="s">
        <v>77</v>
      </c>
      <c r="AB14">
        <v>18.8599</v>
      </c>
      <c r="AC14"/>
      <c r="AD14">
        <v>0</v>
      </c>
      <c r="AE14">
        <v>0</v>
      </c>
      <c r="AF14" s="75">
        <v>43453</v>
      </c>
      <c r="AG14" s="63">
        <v>0.96319444444444446</v>
      </c>
      <c r="AH14" t="s">
        <v>78</v>
      </c>
      <c r="AI14" s="7">
        <f t="shared" si="0"/>
        <v>2018</v>
      </c>
      <c r="AJ14" s="7">
        <f t="shared" si="1"/>
        <v>19</v>
      </c>
      <c r="AK14" s="7">
        <f t="shared" si="2"/>
        <v>12</v>
      </c>
      <c r="AL14" s="21">
        <f t="shared" si="8"/>
        <v>35</v>
      </c>
      <c r="AM14" s="21">
        <v>25</v>
      </c>
      <c r="AN14" s="20">
        <v>18.86</v>
      </c>
      <c r="AO14" s="21">
        <v>100</v>
      </c>
      <c r="AP14" s="21">
        <v>97.256</v>
      </c>
      <c r="AQ14" s="26">
        <v>0.1</v>
      </c>
      <c r="AR14" s="26">
        <v>0.1023</v>
      </c>
      <c r="AS14" s="13">
        <v>50</v>
      </c>
      <c r="AT14" s="13">
        <f t="shared" si="3"/>
        <v>0</v>
      </c>
      <c r="AU14" s="13">
        <f t="shared" si="4"/>
        <v>0</v>
      </c>
      <c r="AV14" s="13">
        <f t="shared" si="9"/>
        <v>1</v>
      </c>
      <c r="AW14" s="13">
        <f t="shared" si="10"/>
        <v>0</v>
      </c>
      <c r="AX14" s="7">
        <v>1</v>
      </c>
      <c r="AY14" s="7">
        <v>1</v>
      </c>
      <c r="AZ14" s="24">
        <f t="shared" si="11"/>
        <v>43658.963194444441</v>
      </c>
      <c r="BA14" s="15">
        <f t="shared" si="12"/>
        <v>1.0233428290522266</v>
      </c>
      <c r="BB14" s="15">
        <f t="shared" si="13"/>
        <v>1.0233428290522266</v>
      </c>
      <c r="BC14" s="16">
        <f t="shared" si="14"/>
        <v>2003.660696863747</v>
      </c>
      <c r="BD14" s="16">
        <f t="shared" si="15"/>
        <v>2276.4642232518167</v>
      </c>
      <c r="BE14" s="14" t="str">
        <f t="shared" si="16"/>
        <v>#N/A</v>
      </c>
      <c r="BF14" s="14" t="str">
        <f t="shared" si="17"/>
        <v>#N/A</v>
      </c>
      <c r="BG14" s="15">
        <f t="shared" si="19"/>
        <v>0.98926649528060007</v>
      </c>
      <c r="BH14" s="15">
        <f t="shared" si="20"/>
        <v>0.9997822916127781</v>
      </c>
      <c r="BI14" s="16">
        <f t="shared" si="6"/>
        <v>2025.4003409823554</v>
      </c>
      <c r="BJ14" s="16">
        <f t="shared" si="6"/>
        <v>2276.9599365273671</v>
      </c>
      <c r="BK14" s="4" t="str">
        <f t="shared" si="7"/>
        <v/>
      </c>
      <c r="BL14" s="4" t="str">
        <f t="shared" si="18"/>
        <v/>
      </c>
      <c r="BM14" s="3"/>
      <c r="BN14" s="66"/>
      <c r="BO14" s="66"/>
      <c r="BP14" s="70"/>
      <c r="BQ14" s="70"/>
    </row>
    <row r="15" spans="2:73" x14ac:dyDescent="0.2">
      <c r="B15" s="1">
        <v>8</v>
      </c>
      <c r="C15" t="s">
        <v>67</v>
      </c>
      <c r="D15" t="s">
        <v>85</v>
      </c>
      <c r="E15">
        <v>0</v>
      </c>
      <c r="F15">
        <v>0</v>
      </c>
      <c r="G15">
        <v>0</v>
      </c>
      <c r="H15">
        <v>0</v>
      </c>
      <c r="I15">
        <v>4</v>
      </c>
      <c r="J15">
        <v>28</v>
      </c>
      <c r="K15">
        <v>207239</v>
      </c>
      <c r="L15">
        <v>12</v>
      </c>
      <c r="M15">
        <v>2230.41</v>
      </c>
      <c r="N15">
        <v>1</v>
      </c>
      <c r="O15">
        <v>50</v>
      </c>
      <c r="P15">
        <v>0</v>
      </c>
      <c r="Q15">
        <v>0</v>
      </c>
      <c r="R15">
        <v>2029.19</v>
      </c>
      <c r="S15">
        <v>0</v>
      </c>
      <c r="T15">
        <v>2217.4</v>
      </c>
      <c r="U15">
        <v>154</v>
      </c>
      <c r="V15">
        <v>2304.58</v>
      </c>
      <c r="W15"/>
      <c r="X15">
        <v>4.6999999999999997E-5</v>
      </c>
      <c r="Y15">
        <v>1</v>
      </c>
      <c r="Z15"/>
      <c r="AA15" t="s">
        <v>77</v>
      </c>
      <c r="AB15">
        <v>18.8599</v>
      </c>
      <c r="AC15"/>
      <c r="AD15">
        <v>0</v>
      </c>
      <c r="AE15">
        <v>0</v>
      </c>
      <c r="AF15" s="75">
        <v>43454</v>
      </c>
      <c r="AG15" s="63">
        <v>0.35138888888888892</v>
      </c>
      <c r="AH15" t="s">
        <v>86</v>
      </c>
      <c r="AI15" s="7">
        <f t="shared" si="0"/>
        <v>2018</v>
      </c>
      <c r="AJ15" s="7">
        <f t="shared" si="1"/>
        <v>20</v>
      </c>
      <c r="AK15" s="7">
        <f t="shared" si="2"/>
        <v>12</v>
      </c>
      <c r="AL15" s="21">
        <f t="shared" si="8"/>
        <v>28</v>
      </c>
      <c r="AM15" s="21">
        <v>25</v>
      </c>
      <c r="AN15" s="20">
        <v>18.86</v>
      </c>
      <c r="AO15" s="21">
        <v>100</v>
      </c>
      <c r="AP15" s="21">
        <v>97.256</v>
      </c>
      <c r="AQ15" s="26">
        <v>0.1</v>
      </c>
      <c r="AR15" s="26">
        <v>0.1023</v>
      </c>
      <c r="AS15" s="13">
        <v>50</v>
      </c>
      <c r="AT15" s="13">
        <f t="shared" si="3"/>
        <v>0</v>
      </c>
      <c r="AU15" s="13">
        <f t="shared" si="4"/>
        <v>0</v>
      </c>
      <c r="AV15" s="13">
        <f t="shared" si="9"/>
        <v>1</v>
      </c>
      <c r="AW15" s="13">
        <f t="shared" si="10"/>
        <v>0</v>
      </c>
      <c r="AX15" s="7">
        <v>1</v>
      </c>
      <c r="AY15" s="7">
        <v>1</v>
      </c>
      <c r="AZ15" s="24">
        <f t="shared" si="11"/>
        <v>43689.351388888892</v>
      </c>
      <c r="BA15" s="15">
        <f t="shared" si="12"/>
        <v>1.0180625961938807</v>
      </c>
      <c r="BB15" s="15">
        <f t="shared" si="13"/>
        <v>1.0180625961938807</v>
      </c>
      <c r="BC15" s="16">
        <f t="shared" si="14"/>
        <v>2230.7366962016135</v>
      </c>
      <c r="BD15" s="16">
        <f t="shared" si="15"/>
        <v>2316.3263689762425</v>
      </c>
      <c r="BE15" s="66" t="str">
        <f t="shared" si="16"/>
        <v>#N/A</v>
      </c>
      <c r="BF15" s="66" t="str">
        <f t="shared" si="17"/>
        <v>#N/A</v>
      </c>
      <c r="BG15" s="15">
        <f>AVERAGE(BE$12:BE$44)</f>
        <v>0.98926649528060007</v>
      </c>
      <c r="BH15" s="15">
        <f t="shared" si="20"/>
        <v>0.9997822916127781</v>
      </c>
      <c r="BI15" s="16">
        <f t="shared" si="6"/>
        <v>2254.9401064764425</v>
      </c>
      <c r="BJ15" s="16">
        <f t="shared" si="6"/>
        <v>2316.8307624650047</v>
      </c>
      <c r="BK15" s="4" t="str">
        <f t="shared" si="7"/>
        <v/>
      </c>
      <c r="BL15" s="4" t="str">
        <f t="shared" si="18"/>
        <v/>
      </c>
      <c r="BM15" s="3"/>
      <c r="BN15" s="66"/>
      <c r="BO15" s="66"/>
      <c r="BP15" s="70"/>
      <c r="BQ15" s="70"/>
    </row>
    <row r="16" spans="2:73" x14ac:dyDescent="0.2">
      <c r="B16" s="1">
        <v>9</v>
      </c>
      <c r="C16" t="s">
        <v>67</v>
      </c>
      <c r="D16" t="s">
        <v>87</v>
      </c>
      <c r="E16">
        <v>0</v>
      </c>
      <c r="F16">
        <v>0</v>
      </c>
      <c r="G16">
        <v>0</v>
      </c>
      <c r="H16">
        <v>0</v>
      </c>
      <c r="I16">
        <v>4</v>
      </c>
      <c r="J16">
        <v>28</v>
      </c>
      <c r="K16">
        <v>206598</v>
      </c>
      <c r="L16">
        <v>12</v>
      </c>
      <c r="M16">
        <v>2223.4899999999998</v>
      </c>
      <c r="N16">
        <v>1</v>
      </c>
      <c r="O16">
        <v>50</v>
      </c>
      <c r="P16">
        <v>0.5</v>
      </c>
      <c r="Q16">
        <v>0</v>
      </c>
      <c r="R16">
        <v>2029.19</v>
      </c>
      <c r="S16">
        <v>0</v>
      </c>
      <c r="T16">
        <v>2217.4</v>
      </c>
      <c r="U16">
        <v>154</v>
      </c>
      <c r="V16">
        <v>2309.81</v>
      </c>
      <c r="W16"/>
      <c r="X16">
        <v>6.7000000000000002E-5</v>
      </c>
      <c r="Y16">
        <v>1</v>
      </c>
      <c r="Z16"/>
      <c r="AA16" t="s">
        <v>77</v>
      </c>
      <c r="AB16">
        <v>18.8599</v>
      </c>
      <c r="AC16"/>
      <c r="AD16">
        <v>0</v>
      </c>
      <c r="AE16">
        <v>0</v>
      </c>
      <c r="AF16" s="75">
        <v>43454</v>
      </c>
      <c r="AG16" s="63">
        <v>0.36319444444444443</v>
      </c>
      <c r="AH16" t="s">
        <v>86</v>
      </c>
      <c r="AI16" s="7">
        <f t="shared" ref="AI16:AI64" si="21">YEAR(AF16)</f>
        <v>2018</v>
      </c>
      <c r="AJ16" s="7">
        <f t="shared" ref="AJ16:AJ64" si="22">DAY(AF16)</f>
        <v>20</v>
      </c>
      <c r="AK16" s="7">
        <f t="shared" ref="AK16:AK64" si="23">MONTH(AF16)</f>
        <v>12</v>
      </c>
      <c r="AL16" s="21">
        <f t="shared" si="8"/>
        <v>28</v>
      </c>
      <c r="AM16" s="21">
        <v>25</v>
      </c>
      <c r="AN16" s="20">
        <v>18.86</v>
      </c>
      <c r="AO16" s="21">
        <v>100</v>
      </c>
      <c r="AP16" s="21">
        <v>97.256</v>
      </c>
      <c r="AQ16" s="26">
        <v>0.1</v>
      </c>
      <c r="AR16" s="26">
        <v>0.1023</v>
      </c>
      <c r="AS16" s="13">
        <v>50</v>
      </c>
      <c r="AT16" s="13">
        <f t="shared" si="3"/>
        <v>0</v>
      </c>
      <c r="AU16" s="13">
        <f t="shared" si="4"/>
        <v>0</v>
      </c>
      <c r="AV16" s="13">
        <f t="shared" si="9"/>
        <v>1</v>
      </c>
      <c r="AW16" s="13">
        <f t="shared" si="10"/>
        <v>0</v>
      </c>
      <c r="AX16" s="7">
        <v>1</v>
      </c>
      <c r="AY16" s="7">
        <v>1</v>
      </c>
      <c r="AZ16" s="24">
        <f t="shared" si="11"/>
        <v>43689.363194444442</v>
      </c>
      <c r="BA16" s="15">
        <f t="shared" si="12"/>
        <v>1.0180625961938807</v>
      </c>
      <c r="BB16" s="15">
        <f t="shared" si="13"/>
        <v>1.0180625961938807</v>
      </c>
      <c r="BC16" s="16">
        <f t="shared" si="14"/>
        <v>2223.8168881195711</v>
      </c>
      <c r="BD16" s="16">
        <f t="shared" si="15"/>
        <v>2321.5830261153942</v>
      </c>
      <c r="BE16" s="14" t="str">
        <f t="shared" si="16"/>
        <v>#N/A</v>
      </c>
      <c r="BF16" s="14" t="str">
        <f t="shared" si="17"/>
        <v>#N/A</v>
      </c>
      <c r="BG16" s="15">
        <f t="shared" si="19"/>
        <v>0.98926649528060007</v>
      </c>
      <c r="BH16" s="15">
        <f t="shared" si="20"/>
        <v>0.9997822916127781</v>
      </c>
      <c r="BI16" s="16">
        <f t="shared" si="6"/>
        <v>2247.9452187338029</v>
      </c>
      <c r="BJ16" s="16">
        <f t="shared" si="6"/>
        <v>2322.088564271708</v>
      </c>
      <c r="BK16" s="4" t="str">
        <f t="shared" si="7"/>
        <v/>
      </c>
      <c r="BL16" s="4" t="str">
        <f t="shared" si="18"/>
        <v/>
      </c>
      <c r="BM16" s="3"/>
      <c r="BN16" s="66"/>
      <c r="BO16" s="66"/>
      <c r="BP16" s="70"/>
      <c r="BQ16" s="70"/>
    </row>
    <row r="17" spans="2:72" x14ac:dyDescent="0.2">
      <c r="B17" s="1">
        <v>10</v>
      </c>
      <c r="C17" t="s">
        <v>67</v>
      </c>
      <c r="D17" t="s">
        <v>88</v>
      </c>
      <c r="E17">
        <v>0</v>
      </c>
      <c r="F17">
        <v>0</v>
      </c>
      <c r="G17">
        <v>0</v>
      </c>
      <c r="H17">
        <v>0</v>
      </c>
      <c r="I17">
        <v>4</v>
      </c>
      <c r="J17">
        <v>28</v>
      </c>
      <c r="K17">
        <v>206644</v>
      </c>
      <c r="L17">
        <v>12</v>
      </c>
      <c r="M17">
        <v>2223.9899999999998</v>
      </c>
      <c r="N17">
        <v>1</v>
      </c>
      <c r="O17">
        <v>50</v>
      </c>
      <c r="P17">
        <v>1</v>
      </c>
      <c r="Q17">
        <v>0</v>
      </c>
      <c r="R17">
        <v>2029.19</v>
      </c>
      <c r="S17">
        <v>0</v>
      </c>
      <c r="T17">
        <v>2217.4</v>
      </c>
      <c r="U17">
        <v>154</v>
      </c>
      <c r="V17">
        <v>2307.6</v>
      </c>
      <c r="W17"/>
      <c r="X17">
        <v>7.2000000000000002E-5</v>
      </c>
      <c r="Y17">
        <v>1</v>
      </c>
      <c r="Z17"/>
      <c r="AA17" t="s">
        <v>77</v>
      </c>
      <c r="AB17">
        <v>18.8599</v>
      </c>
      <c r="AC17"/>
      <c r="AD17">
        <v>0</v>
      </c>
      <c r="AE17">
        <v>0</v>
      </c>
      <c r="AF17" s="75">
        <v>43454</v>
      </c>
      <c r="AG17" s="63">
        <v>0.3743055555555555</v>
      </c>
      <c r="AH17" t="s">
        <v>86</v>
      </c>
      <c r="AI17" s="7">
        <f t="shared" si="21"/>
        <v>2018</v>
      </c>
      <c r="AJ17" s="7">
        <f t="shared" si="22"/>
        <v>20</v>
      </c>
      <c r="AK17" s="7">
        <f t="shared" si="23"/>
        <v>12</v>
      </c>
      <c r="AL17" s="21">
        <f t="shared" si="8"/>
        <v>28</v>
      </c>
      <c r="AM17" s="21">
        <v>25</v>
      </c>
      <c r="AN17" s="20">
        <v>18.86</v>
      </c>
      <c r="AO17" s="21">
        <v>100</v>
      </c>
      <c r="AP17" s="21">
        <v>97.256</v>
      </c>
      <c r="AQ17" s="26">
        <v>0.1</v>
      </c>
      <c r="AR17" s="26">
        <v>0.1023</v>
      </c>
      <c r="AS17" s="13">
        <v>50</v>
      </c>
      <c r="AT17" s="13">
        <f t="shared" si="3"/>
        <v>0</v>
      </c>
      <c r="AU17" s="13">
        <f t="shared" si="4"/>
        <v>0</v>
      </c>
      <c r="AV17" s="13">
        <f t="shared" si="9"/>
        <v>1</v>
      </c>
      <c r="AW17" s="13">
        <f t="shared" si="10"/>
        <v>0</v>
      </c>
      <c r="AX17" s="7">
        <v>1</v>
      </c>
      <c r="AY17" s="7">
        <v>1</v>
      </c>
      <c r="AZ17" s="24">
        <f t="shared" si="11"/>
        <v>43689.374305555553</v>
      </c>
      <c r="BA17" s="15">
        <f t="shared" si="12"/>
        <v>1.0180625961938807</v>
      </c>
      <c r="BB17" s="15">
        <f t="shared" si="13"/>
        <v>1.0180625961938807</v>
      </c>
      <c r="BC17" s="16">
        <f t="shared" si="14"/>
        <v>2224.3134734109499</v>
      </c>
      <c r="BD17" s="16">
        <f t="shared" si="15"/>
        <v>2319.3617618175886</v>
      </c>
      <c r="BE17" s="14" t="str">
        <f t="shared" si="16"/>
        <v>#N/A</v>
      </c>
      <c r="BF17" s="14" t="str">
        <f>IF(AND(AY17=1,AT17=1),BD17/T17,"#N/A")</f>
        <v>#N/A</v>
      </c>
      <c r="BG17" s="15">
        <f t="shared" si="19"/>
        <v>0.98926649528060007</v>
      </c>
      <c r="BH17" s="15">
        <f t="shared" si="20"/>
        <v>0.9997822916127781</v>
      </c>
      <c r="BI17" s="16">
        <f t="shared" si="6"/>
        <v>2248.4471919571433</v>
      </c>
      <c r="BJ17" s="16">
        <f t="shared" si="6"/>
        <v>2319.8668162807307</v>
      </c>
      <c r="BK17" s="4" t="str">
        <f t="shared" si="7"/>
        <v/>
      </c>
      <c r="BL17" s="4" t="str">
        <f t="shared" si="18"/>
        <v/>
      </c>
      <c r="BM17" s="3"/>
      <c r="BN17" s="66"/>
      <c r="BO17" s="66"/>
      <c r="BP17" s="70"/>
      <c r="BQ17" s="70"/>
    </row>
    <row r="18" spans="2:72" x14ac:dyDescent="0.2">
      <c r="B18" s="1">
        <v>11</v>
      </c>
      <c r="C18" t="s">
        <v>67</v>
      </c>
      <c r="D18" t="s">
        <v>89</v>
      </c>
      <c r="E18">
        <v>0</v>
      </c>
      <c r="F18">
        <v>0</v>
      </c>
      <c r="G18">
        <v>0</v>
      </c>
      <c r="H18">
        <v>0</v>
      </c>
      <c r="I18">
        <v>4</v>
      </c>
      <c r="J18">
        <v>28</v>
      </c>
      <c r="K18">
        <v>206604</v>
      </c>
      <c r="L18">
        <v>12</v>
      </c>
      <c r="M18">
        <v>2223.56</v>
      </c>
      <c r="N18">
        <v>1</v>
      </c>
      <c r="O18">
        <v>50</v>
      </c>
      <c r="P18">
        <v>1.5</v>
      </c>
      <c r="Q18">
        <v>0</v>
      </c>
      <c r="R18">
        <v>2029.19</v>
      </c>
      <c r="S18">
        <v>0</v>
      </c>
      <c r="T18">
        <v>2217.4</v>
      </c>
      <c r="U18">
        <v>154</v>
      </c>
      <c r="V18">
        <v>2309.04</v>
      </c>
      <c r="W18"/>
      <c r="X18">
        <v>7.8999999999999996E-5</v>
      </c>
      <c r="Y18">
        <v>1</v>
      </c>
      <c r="Z18"/>
      <c r="AA18" t="s">
        <v>77</v>
      </c>
      <c r="AB18">
        <v>18.8599</v>
      </c>
      <c r="AC18"/>
      <c r="AD18">
        <v>0</v>
      </c>
      <c r="AE18">
        <v>0</v>
      </c>
      <c r="AF18" s="75">
        <v>43454</v>
      </c>
      <c r="AG18" s="63">
        <v>0.38541666666666669</v>
      </c>
      <c r="AH18" t="s">
        <v>86</v>
      </c>
      <c r="AI18" s="7">
        <f t="shared" si="21"/>
        <v>2018</v>
      </c>
      <c r="AJ18" s="7">
        <f t="shared" si="22"/>
        <v>20</v>
      </c>
      <c r="AK18" s="7">
        <f t="shared" si="23"/>
        <v>12</v>
      </c>
      <c r="AL18" s="21">
        <f t="shared" si="8"/>
        <v>28</v>
      </c>
      <c r="AM18" s="21">
        <v>25</v>
      </c>
      <c r="AN18" s="20">
        <v>18.86</v>
      </c>
      <c r="AO18" s="21">
        <v>100</v>
      </c>
      <c r="AP18" s="21">
        <v>97.256</v>
      </c>
      <c r="AQ18" s="26">
        <v>0.1</v>
      </c>
      <c r="AR18" s="26">
        <v>0.1023</v>
      </c>
      <c r="AS18" s="13">
        <v>50</v>
      </c>
      <c r="AT18" s="13">
        <f t="shared" si="3"/>
        <v>0</v>
      </c>
      <c r="AU18" s="13">
        <f t="shared" si="4"/>
        <v>0</v>
      </c>
      <c r="AV18" s="13">
        <f t="shared" si="9"/>
        <v>1</v>
      </c>
      <c r="AW18" s="13">
        <f t="shared" si="10"/>
        <v>0</v>
      </c>
      <c r="AX18" s="7">
        <v>1</v>
      </c>
      <c r="AY18" s="7">
        <v>1</v>
      </c>
      <c r="AZ18" s="24">
        <f t="shared" si="11"/>
        <v>43689.385416666664</v>
      </c>
      <c r="BA18" s="15">
        <f>(999.842594-0.00909529*25^2-0.000001120083*25^4+0.824493*J18+0.000076438*25^2*J18+0.0000000053875*25^4*J18+0.00010227*25*J18^1.5+0.000483147*J18^2+0.06793*25+0.0001001685*25^3+0.000000006536332*25^5-0.0040899*25*J18-0.00000082467*25^3*J18-0.00572466*J18^1.5-0.0000016546*25^2*J18^1.5)/1000</f>
        <v>1.0180625961938807</v>
      </c>
      <c r="BB18" s="15">
        <f>(999.842594-0.00909529*AM18^2-0.000001120083*AM18^4+0.824493*AL18+0.000076438*AM18^2*AL18+0.0000000053875*AM18^4*AL18+0.00010227*AM18*AL18^1.5+0.000483147*AL18^2+0.06793*AM18+0.0001001685*AM18^3+0.000000006536332*AM18^5-0.0040899*AM18*AL18-0.00000082467*AM18^3*AL18-0.00572466*AL18^1.5-0.0000016546*AM18^2*AL18^1.5)/1000</f>
        <v>1.0180625961938807</v>
      </c>
      <c r="BC18" s="16">
        <f t="shared" si="14"/>
        <v>2223.8816601140984</v>
      </c>
      <c r="BD18" s="16">
        <f t="shared" si="15"/>
        <v>2320.809101450548</v>
      </c>
      <c r="BE18" s="14" t="str">
        <f t="shared" si="16"/>
        <v>#N/A</v>
      </c>
      <c r="BF18" s="14" t="str">
        <f t="shared" si="17"/>
        <v>#N/A</v>
      </c>
      <c r="BG18" s="15">
        <f t="shared" si="19"/>
        <v>0.98926649528060007</v>
      </c>
      <c r="BH18" s="15">
        <f t="shared" si="20"/>
        <v>0.9997822916127781</v>
      </c>
      <c r="BI18" s="16">
        <f t="shared" si="6"/>
        <v>2248.0106935020644</v>
      </c>
      <c r="BJ18" s="16">
        <f t="shared" si="6"/>
        <v>2321.3144710802817</v>
      </c>
      <c r="BK18" s="4" t="str">
        <f t="shared" si="7"/>
        <v/>
      </c>
      <c r="BL18" s="4" t="str">
        <f t="shared" si="18"/>
        <v/>
      </c>
      <c r="BM18" s="3"/>
      <c r="BN18" s="66"/>
      <c r="BO18" s="66"/>
      <c r="BP18" s="70"/>
      <c r="BQ18" s="70"/>
    </row>
    <row r="19" spans="2:72" x14ac:dyDescent="0.2">
      <c r="B19" s="1">
        <v>12</v>
      </c>
      <c r="C19" t="s">
        <v>67</v>
      </c>
      <c r="D19" t="s">
        <v>90</v>
      </c>
      <c r="E19">
        <v>1</v>
      </c>
      <c r="F19">
        <v>0</v>
      </c>
      <c r="G19">
        <v>0</v>
      </c>
      <c r="H19">
        <v>0</v>
      </c>
      <c r="I19">
        <v>4</v>
      </c>
      <c r="J19">
        <v>35</v>
      </c>
      <c r="K19">
        <v>188645</v>
      </c>
      <c r="L19">
        <v>12</v>
      </c>
      <c r="M19">
        <v>2019.23</v>
      </c>
      <c r="N19">
        <v>1</v>
      </c>
      <c r="O19">
        <v>50</v>
      </c>
      <c r="P19">
        <v>2.1</v>
      </c>
      <c r="Q19">
        <v>0</v>
      </c>
      <c r="R19">
        <v>2029.19</v>
      </c>
      <c r="S19">
        <v>0</v>
      </c>
      <c r="T19">
        <v>2217.4</v>
      </c>
      <c r="U19">
        <v>154</v>
      </c>
      <c r="V19">
        <v>2263.4499999999998</v>
      </c>
      <c r="W19"/>
      <c r="X19">
        <v>1.55E-4</v>
      </c>
      <c r="Y19">
        <v>1</v>
      </c>
      <c r="Z19"/>
      <c r="AA19" t="s">
        <v>77</v>
      </c>
      <c r="AB19">
        <v>18.8599</v>
      </c>
      <c r="AC19"/>
      <c r="AD19">
        <v>0</v>
      </c>
      <c r="AE19">
        <v>0</v>
      </c>
      <c r="AF19" s="75">
        <v>43454</v>
      </c>
      <c r="AG19" s="63">
        <v>0.3972222222222222</v>
      </c>
      <c r="AH19" t="s">
        <v>86</v>
      </c>
      <c r="AI19" s="7">
        <f t="shared" si="21"/>
        <v>2018</v>
      </c>
      <c r="AJ19" s="7">
        <f t="shared" si="22"/>
        <v>20</v>
      </c>
      <c r="AK19" s="7">
        <f t="shared" si="23"/>
        <v>12</v>
      </c>
      <c r="AL19" s="21">
        <f t="shared" si="8"/>
        <v>35</v>
      </c>
      <c r="AM19" s="21">
        <v>25</v>
      </c>
      <c r="AN19" s="20">
        <v>18.86</v>
      </c>
      <c r="AO19" s="21">
        <v>100</v>
      </c>
      <c r="AP19" s="21">
        <v>97.256</v>
      </c>
      <c r="AQ19" s="26">
        <v>0.1</v>
      </c>
      <c r="AR19" s="26">
        <v>0.1023</v>
      </c>
      <c r="AS19" s="13">
        <v>50</v>
      </c>
      <c r="AT19" s="13">
        <f t="shared" si="3"/>
        <v>0</v>
      </c>
      <c r="AU19" s="13">
        <f t="shared" si="4"/>
        <v>0</v>
      </c>
      <c r="AV19" s="13">
        <f t="shared" si="9"/>
        <v>0</v>
      </c>
      <c r="AW19" s="13">
        <f t="shared" si="10"/>
        <v>1</v>
      </c>
      <c r="AX19" s="7">
        <v>1</v>
      </c>
      <c r="AY19" s="7">
        <v>1</v>
      </c>
      <c r="AZ19" s="24">
        <f t="shared" si="11"/>
        <v>43689.397222222222</v>
      </c>
      <c r="BA19" s="15">
        <f t="shared" si="12"/>
        <v>1.0233428290522266</v>
      </c>
      <c r="BB19" s="15">
        <f t="shared" si="13"/>
        <v>1.0233428290522266</v>
      </c>
      <c r="BC19" s="16">
        <f t="shared" si="14"/>
        <v>2019.5338711655506</v>
      </c>
      <c r="BD19" s="16">
        <f t="shared" si="15"/>
        <v>2274.986730709837</v>
      </c>
      <c r="BE19" s="14" t="str">
        <f t="shared" si="16"/>
        <v>#N/A</v>
      </c>
      <c r="BF19" s="14" t="str">
        <f t="shared" si="17"/>
        <v>#N/A</v>
      </c>
      <c r="BG19" s="15">
        <f t="shared" si="19"/>
        <v>0.98926649528060007</v>
      </c>
      <c r="BH19" s="15">
        <f t="shared" si="20"/>
        <v>0.9997822916127781</v>
      </c>
      <c r="BI19" s="16">
        <f t="shared" si="6"/>
        <v>2041.4457386355946</v>
      </c>
      <c r="BJ19" s="16">
        <f t="shared" si="6"/>
        <v>2275.4821222528249</v>
      </c>
      <c r="BK19" s="4" t="str">
        <f t="shared" si="7"/>
        <v/>
      </c>
      <c r="BL19" s="4" t="str">
        <f t="shared" si="18"/>
        <v/>
      </c>
      <c r="BM19" s="3">
        <v>-1</v>
      </c>
      <c r="BN19" s="66">
        <f>$BE$20*(1+($BM19*((BE$46-BE$20)/$BM$46)))</f>
        <v>0.98968248973044859</v>
      </c>
      <c r="BO19" s="66">
        <f>$BF$20*(1+($BM19*((BF$46-BF$20)/$BM$46)))</f>
        <v>1.0002482762279039</v>
      </c>
      <c r="BP19" s="70">
        <f t="shared" ref="BP19:BP52" si="24">IF(AX19=1,BC19/BN19,"#N/A")</f>
        <v>2040.5876552545594</v>
      </c>
      <c r="BQ19" s="70">
        <f t="shared" ref="BQ19:BQ20" si="25">IF(AY19=1,BD19/BO19,"#N/A")</f>
        <v>2274.4220457836482</v>
      </c>
      <c r="BR19" s="106" t="s">
        <v>167</v>
      </c>
      <c r="BS19" s="4">
        <f>BP19*$BS$4</f>
        <v>2042.6282429098137</v>
      </c>
      <c r="BT19" s="4">
        <f>BQ19*$BT$4</f>
        <v>2276.6964678294316</v>
      </c>
    </row>
    <row r="20" spans="2:72" x14ac:dyDescent="0.2">
      <c r="B20" s="1">
        <v>13</v>
      </c>
      <c r="C20" t="s">
        <v>67</v>
      </c>
      <c r="D20" t="s">
        <v>91</v>
      </c>
      <c r="E20">
        <v>666</v>
      </c>
      <c r="F20">
        <v>0</v>
      </c>
      <c r="G20">
        <v>0</v>
      </c>
      <c r="H20">
        <v>0</v>
      </c>
      <c r="I20">
        <v>4</v>
      </c>
      <c r="J20">
        <v>33.433999999999997</v>
      </c>
      <c r="K20">
        <v>187372</v>
      </c>
      <c r="L20">
        <v>12</v>
      </c>
      <c r="M20">
        <v>2007.88</v>
      </c>
      <c r="N20">
        <v>1</v>
      </c>
      <c r="O20">
        <v>50</v>
      </c>
      <c r="P20">
        <v>2.5</v>
      </c>
      <c r="Q20">
        <v>0</v>
      </c>
      <c r="R20">
        <v>2029.19</v>
      </c>
      <c r="S20">
        <v>0</v>
      </c>
      <c r="T20">
        <v>2217.4</v>
      </c>
      <c r="U20">
        <v>154</v>
      </c>
      <c r="V20">
        <v>2206.84</v>
      </c>
      <c r="W20"/>
      <c r="X20">
        <v>1.8900000000000001E-4</v>
      </c>
      <c r="Y20">
        <v>1</v>
      </c>
      <c r="Z20"/>
      <c r="AA20" t="s">
        <v>77</v>
      </c>
      <c r="AB20">
        <v>18.8599</v>
      </c>
      <c r="AC20"/>
      <c r="AD20">
        <v>0</v>
      </c>
      <c r="AE20">
        <v>0</v>
      </c>
      <c r="AF20" s="75">
        <v>43454</v>
      </c>
      <c r="AG20" s="63">
        <v>0.40902777777777777</v>
      </c>
      <c r="AH20" t="s">
        <v>86</v>
      </c>
      <c r="AI20" s="7">
        <f t="shared" si="21"/>
        <v>2018</v>
      </c>
      <c r="AJ20" s="7">
        <f t="shared" si="22"/>
        <v>20</v>
      </c>
      <c r="AK20" s="7">
        <f t="shared" si="23"/>
        <v>12</v>
      </c>
      <c r="AL20" s="21">
        <f t="shared" si="8"/>
        <v>33.433999999999997</v>
      </c>
      <c r="AM20" s="21">
        <v>25</v>
      </c>
      <c r="AN20" s="20">
        <v>18.86</v>
      </c>
      <c r="AO20" s="21">
        <v>100</v>
      </c>
      <c r="AP20" s="21">
        <v>97.256</v>
      </c>
      <c r="AQ20" s="26">
        <v>0.1</v>
      </c>
      <c r="AR20" s="26">
        <v>0.1023</v>
      </c>
      <c r="AS20" s="13">
        <v>50</v>
      </c>
      <c r="AT20" s="13">
        <f t="shared" si="3"/>
        <v>1</v>
      </c>
      <c r="AU20" s="13">
        <f t="shared" si="4"/>
        <v>0</v>
      </c>
      <c r="AV20" s="13">
        <f t="shared" si="9"/>
        <v>0</v>
      </c>
      <c r="AW20" s="13">
        <f t="shared" si="10"/>
        <v>0</v>
      </c>
      <c r="AX20" s="7">
        <v>1</v>
      </c>
      <c r="AY20" s="7">
        <v>1</v>
      </c>
      <c r="AZ20" s="24">
        <f t="shared" si="11"/>
        <v>43689.40902777778</v>
      </c>
      <c r="BA20" s="15">
        <f t="shared" si="12"/>
        <v>1.0221598211844867</v>
      </c>
      <c r="BB20" s="15">
        <f t="shared" si="13"/>
        <v>1.0221598211844867</v>
      </c>
      <c r="BC20" s="16">
        <f>(K20-(L20*AS20))/4824.45*(1000/(BB20*AN20))</f>
        <v>2008.1838279083511</v>
      </c>
      <c r="BD20" s="16">
        <f t="shared" si="15"/>
        <v>2218.0881913891171</v>
      </c>
      <c r="BE20" s="14">
        <f>IF(AND(AX20=1,AT20=1),BC20/R20,"#N/A")</f>
        <v>0.98964800137412023</v>
      </c>
      <c r="BF20" s="14">
        <f>IF(AND(AY20=1,AT20=1),BD20/T20,"#N/A")</f>
        <v>1.0003103596054466</v>
      </c>
      <c r="BG20" s="15">
        <f t="shared" si="19"/>
        <v>0.98926649528060007</v>
      </c>
      <c r="BH20" s="15">
        <f t="shared" si="20"/>
        <v>0.9997822916127781</v>
      </c>
      <c r="BI20" s="16">
        <f t="shared" si="6"/>
        <v>2029.9725478307446</v>
      </c>
      <c r="BJ20" s="16">
        <f t="shared" si="6"/>
        <v>2218.5711929454701</v>
      </c>
      <c r="BK20" s="4">
        <f>IF(AND(AX20=1,AT20=1),BI20,"")</f>
        <v>2029.9725478307446</v>
      </c>
      <c r="BL20" s="4">
        <f>IF(AND(AY20=1,AT20=1),BJ20,"")</f>
        <v>2218.5711929454701</v>
      </c>
      <c r="BM20" s="3">
        <v>0</v>
      </c>
      <c r="BN20" s="66">
        <f>$BE$20*(1+($BM20*((BE$46-BE$20)/$BM$46)))</f>
        <v>0.98964800137412023</v>
      </c>
      <c r="BO20" s="66">
        <f>$BF$20*(1+($BM20*((BF$46-BF$20)/$BM$46)))</f>
        <v>1.0003103596054466</v>
      </c>
      <c r="BP20" s="74">
        <f>IF(AX20=1,BC20/BN20,"#N/A")</f>
        <v>2029.19</v>
      </c>
      <c r="BQ20" s="74">
        <f t="shared" si="25"/>
        <v>2217.4</v>
      </c>
      <c r="BS20" s="4">
        <f t="shared" ref="BS20:BS46" si="26">BP20*$BS$4</f>
        <v>2031.2191899999998</v>
      </c>
      <c r="BT20" s="4">
        <f t="shared" ref="BT20:BT46" si="27">BQ20*$BT$4</f>
        <v>2219.6173999999996</v>
      </c>
    </row>
    <row r="21" spans="2:72" x14ac:dyDescent="0.2">
      <c r="B21" s="1">
        <v>14</v>
      </c>
      <c r="C21" t="s">
        <v>67</v>
      </c>
      <c r="D21" t="s">
        <v>92</v>
      </c>
      <c r="E21">
        <v>666</v>
      </c>
      <c r="F21">
        <v>0</v>
      </c>
      <c r="G21">
        <v>0</v>
      </c>
      <c r="H21">
        <v>0</v>
      </c>
      <c r="I21">
        <v>4</v>
      </c>
      <c r="J21">
        <v>33.433999999999997</v>
      </c>
      <c r="K21">
        <v>187228</v>
      </c>
      <c r="L21">
        <v>12</v>
      </c>
      <c r="M21">
        <v>2006.34</v>
      </c>
      <c r="N21">
        <v>1</v>
      </c>
      <c r="O21">
        <v>50</v>
      </c>
      <c r="P21">
        <v>3</v>
      </c>
      <c r="Q21">
        <v>0</v>
      </c>
      <c r="R21">
        <v>2029.19</v>
      </c>
      <c r="S21">
        <v>0</v>
      </c>
      <c r="T21">
        <v>2217.4</v>
      </c>
      <c r="U21">
        <v>154</v>
      </c>
      <c r="V21">
        <v>2204.5100000000002</v>
      </c>
      <c r="W21"/>
      <c r="X21">
        <v>2.2499999999999999E-4</v>
      </c>
      <c r="Y21">
        <v>1</v>
      </c>
      <c r="Z21"/>
      <c r="AA21" t="s">
        <v>77</v>
      </c>
      <c r="AB21">
        <v>18.8599</v>
      </c>
      <c r="AC21"/>
      <c r="AD21">
        <v>0</v>
      </c>
      <c r="AE21">
        <v>0</v>
      </c>
      <c r="AF21" s="75">
        <v>43454</v>
      </c>
      <c r="AG21" s="63">
        <v>0.42083333333333334</v>
      </c>
      <c r="AH21" t="s">
        <v>86</v>
      </c>
      <c r="AI21" s="7">
        <f t="shared" si="21"/>
        <v>2018</v>
      </c>
      <c r="AJ21" s="7">
        <f t="shared" si="22"/>
        <v>20</v>
      </c>
      <c r="AK21" s="7">
        <f t="shared" si="23"/>
        <v>12</v>
      </c>
      <c r="AL21" s="21">
        <f t="shared" si="8"/>
        <v>33.433999999999997</v>
      </c>
      <c r="AM21" s="21">
        <v>25</v>
      </c>
      <c r="AN21" s="20">
        <v>18.86</v>
      </c>
      <c r="AO21" s="21">
        <v>100</v>
      </c>
      <c r="AP21" s="21">
        <v>97.256</v>
      </c>
      <c r="AQ21" s="26">
        <v>0.1</v>
      </c>
      <c r="AR21" s="26">
        <v>0.1023</v>
      </c>
      <c r="AS21" s="13">
        <v>50</v>
      </c>
      <c r="AT21" s="13">
        <f t="shared" si="3"/>
        <v>1</v>
      </c>
      <c r="AU21" s="13">
        <f t="shared" si="4"/>
        <v>0</v>
      </c>
      <c r="AV21" s="13">
        <f t="shared" si="9"/>
        <v>0</v>
      </c>
      <c r="AW21" s="13">
        <f t="shared" si="10"/>
        <v>0</v>
      </c>
      <c r="AX21" s="7">
        <v>1</v>
      </c>
      <c r="AY21" s="7">
        <v>1</v>
      </c>
      <c r="AZ21" s="24">
        <f t="shared" si="11"/>
        <v>43689.42083333333</v>
      </c>
      <c r="BA21" s="15">
        <f t="shared" si="12"/>
        <v>1.0221598211844867</v>
      </c>
      <c r="BB21" s="15">
        <f t="shared" si="13"/>
        <v>1.0221598211844867</v>
      </c>
      <c r="BC21" s="16">
        <f t="shared" si="14"/>
        <v>2006.6355312085309</v>
      </c>
      <c r="BD21" s="16">
        <f t="shared" si="15"/>
        <v>2215.7463154552315</v>
      </c>
      <c r="BE21" s="14">
        <f t="shared" si="16"/>
        <v>0.98888498918708001</v>
      </c>
      <c r="BF21" s="14">
        <f t="shared" si="17"/>
        <v>0.99925422362010974</v>
      </c>
      <c r="BG21" s="15">
        <f t="shared" si="19"/>
        <v>0.98926649528060007</v>
      </c>
      <c r="BH21" s="15">
        <f t="shared" si="20"/>
        <v>0.9997822916127781</v>
      </c>
      <c r="BI21" s="16">
        <f t="shared" si="6"/>
        <v>2028.4074521692555</v>
      </c>
      <c r="BJ21" s="16">
        <f t="shared" si="6"/>
        <v>2216.2288070545301</v>
      </c>
      <c r="BK21" s="4">
        <f>IF(AND(AX21=1,AT21=1),BI21,"")</f>
        <v>2028.4074521692555</v>
      </c>
      <c r="BL21" s="4">
        <f t="shared" ref="BL21:BL64" si="28">IF(AND(AY21=1,AT21=1),BJ21,"")</f>
        <v>2216.2288070545301</v>
      </c>
      <c r="BM21" s="3">
        <v>1</v>
      </c>
      <c r="BN21" s="66">
        <f t="shared" ref="BN21:BN46" si="29">$BE$20*(1+($BM21*((BE$46-BE$20)/$BM$46)))</f>
        <v>0.98961351301779177</v>
      </c>
      <c r="BO21" s="66">
        <f t="shared" ref="BO21:BO46" si="30">$BF$20*(1+($BM21*((BF$46-BF$20)/$BM$46)))</f>
        <v>1.0003724429829892</v>
      </c>
      <c r="BP21" s="70">
        <f t="shared" ref="BP21:BP46" si="31">IF(AX21=1,BC21/BN21,"#N/A")</f>
        <v>2027.6961710934665</v>
      </c>
      <c r="BQ21" s="70">
        <f t="shared" ref="BQ21:BQ46" si="32">IF(AY21=1,BD21/BO21,"#N/A")</f>
        <v>2214.9213835280639</v>
      </c>
      <c r="BS21" s="4">
        <f t="shared" si="26"/>
        <v>2029.7238672645599</v>
      </c>
      <c r="BT21" s="4">
        <f t="shared" si="27"/>
        <v>2217.1363049115917</v>
      </c>
    </row>
    <row r="22" spans="2:72" x14ac:dyDescent="0.2">
      <c r="B22" s="1">
        <v>15</v>
      </c>
      <c r="C22" t="s">
        <v>67</v>
      </c>
      <c r="D22" t="s">
        <v>93</v>
      </c>
      <c r="E22">
        <v>31</v>
      </c>
      <c r="F22">
        <v>7</v>
      </c>
      <c r="G22">
        <v>2018</v>
      </c>
      <c r="H22">
        <v>0</v>
      </c>
      <c r="I22">
        <v>4</v>
      </c>
      <c r="J22">
        <v>33.42</v>
      </c>
      <c r="K22">
        <v>196501</v>
      </c>
      <c r="L22">
        <v>12</v>
      </c>
      <c r="M22">
        <v>2106.0500000000002</v>
      </c>
      <c r="N22">
        <v>1</v>
      </c>
      <c r="O22">
        <v>50</v>
      </c>
      <c r="P22">
        <v>3.5</v>
      </c>
      <c r="Q22">
        <v>0</v>
      </c>
      <c r="R22">
        <v>2029.19</v>
      </c>
      <c r="S22">
        <v>0</v>
      </c>
      <c r="T22">
        <v>2217.4</v>
      </c>
      <c r="U22">
        <v>154</v>
      </c>
      <c r="V22">
        <v>2351.5500000000002</v>
      </c>
      <c r="W22"/>
      <c r="X22">
        <v>1.7799999999999999E-4</v>
      </c>
      <c r="Y22">
        <v>1</v>
      </c>
      <c r="Z22"/>
      <c r="AA22" t="s">
        <v>77</v>
      </c>
      <c r="AB22">
        <v>18.8599</v>
      </c>
      <c r="AC22"/>
      <c r="AD22">
        <v>0</v>
      </c>
      <c r="AE22">
        <v>0</v>
      </c>
      <c r="AF22" s="75">
        <v>43454</v>
      </c>
      <c r="AG22" s="63">
        <v>0.43333333333333335</v>
      </c>
      <c r="AH22" t="s">
        <v>86</v>
      </c>
      <c r="AI22" s="7">
        <f t="shared" si="21"/>
        <v>2018</v>
      </c>
      <c r="AJ22" s="7">
        <f t="shared" si="22"/>
        <v>20</v>
      </c>
      <c r="AK22" s="7">
        <f t="shared" si="23"/>
        <v>12</v>
      </c>
      <c r="AL22" s="21">
        <f t="shared" si="8"/>
        <v>33.42</v>
      </c>
      <c r="AM22" s="21">
        <v>25</v>
      </c>
      <c r="AN22" s="20">
        <v>18.86</v>
      </c>
      <c r="AO22" s="21">
        <v>100</v>
      </c>
      <c r="AP22" s="21">
        <v>97.256</v>
      </c>
      <c r="AQ22" s="26">
        <v>0.1</v>
      </c>
      <c r="AR22" s="26">
        <v>0.1023</v>
      </c>
      <c r="AS22" s="13">
        <v>50</v>
      </c>
      <c r="AT22" s="13">
        <f t="shared" si="3"/>
        <v>0</v>
      </c>
      <c r="AU22" s="13">
        <f t="shared" si="4"/>
        <v>0</v>
      </c>
      <c r="AV22" s="13">
        <f t="shared" si="9"/>
        <v>0</v>
      </c>
      <c r="AW22" s="13">
        <f t="shared" si="10"/>
        <v>1</v>
      </c>
      <c r="AX22" s="7">
        <v>1</v>
      </c>
      <c r="AY22" s="7">
        <v>1</v>
      </c>
      <c r="AZ22" s="24">
        <f>DATE(AI22,AJ22,AK22)+AG22</f>
        <v>43689.433333333334</v>
      </c>
      <c r="BA22" s="15">
        <f t="shared" si="12"/>
        <v>1.0221492498292952</v>
      </c>
      <c r="BB22" s="15">
        <f t="shared" si="13"/>
        <v>1.0221492498292952</v>
      </c>
      <c r="BC22" s="16">
        <f t="shared" si="14"/>
        <v>2106.3611717954009</v>
      </c>
      <c r="BD22" s="16">
        <f t="shared" si="15"/>
        <v>2363.535773531873</v>
      </c>
      <c r="BE22" s="14" t="str">
        <f t="shared" si="16"/>
        <v>#N/A</v>
      </c>
      <c r="BF22" s="14" t="str">
        <f t="shared" si="17"/>
        <v>#N/A</v>
      </c>
      <c r="BG22" s="15">
        <f t="shared" si="19"/>
        <v>0.98926649528060007</v>
      </c>
      <c r="BH22" s="15">
        <f t="shared" si="20"/>
        <v>0.9997822916127781</v>
      </c>
      <c r="BI22" s="16">
        <f t="shared" si="6"/>
        <v>2129.2151122513687</v>
      </c>
      <c r="BJ22" s="16">
        <f t="shared" si="6"/>
        <v>2364.0504471420313</v>
      </c>
      <c r="BK22" s="4" t="str">
        <f t="shared" ref="BK22:BK64" si="33">IF(AND(AX22=1,AT22=1),BI22,"")</f>
        <v/>
      </c>
      <c r="BL22" s="4" t="str">
        <f t="shared" si="28"/>
        <v/>
      </c>
      <c r="BM22" s="3">
        <v>2</v>
      </c>
      <c r="BN22" s="66">
        <f t="shared" si="29"/>
        <v>0.9895790246614633</v>
      </c>
      <c r="BO22" s="66">
        <f t="shared" si="30"/>
        <v>1.0004345263605319</v>
      </c>
      <c r="BP22" s="70">
        <f t="shared" si="31"/>
        <v>2128.5426623871608</v>
      </c>
      <c r="BQ22" s="70">
        <f t="shared" si="32"/>
        <v>2362.5092010070362</v>
      </c>
      <c r="BS22" s="126">
        <f>BP22*$BS$4</f>
        <v>2130.6712050495476</v>
      </c>
      <c r="BT22" s="126">
        <f t="shared" si="27"/>
        <v>2364.8717102080427</v>
      </c>
    </row>
    <row r="23" spans="2:72" x14ac:dyDescent="0.2">
      <c r="B23" s="1">
        <v>16</v>
      </c>
      <c r="C23" t="s">
        <v>67</v>
      </c>
      <c r="D23" s="121" t="s">
        <v>165</v>
      </c>
      <c r="E23">
        <v>12</v>
      </c>
      <c r="F23">
        <v>9</v>
      </c>
      <c r="G23">
        <v>2018</v>
      </c>
      <c r="H23">
        <v>0</v>
      </c>
      <c r="I23">
        <v>4</v>
      </c>
      <c r="J23">
        <v>33.46</v>
      </c>
      <c r="K23">
        <v>205352</v>
      </c>
      <c r="L23">
        <v>12</v>
      </c>
      <c r="M23">
        <v>2201.14</v>
      </c>
      <c r="N23">
        <v>1</v>
      </c>
      <c r="O23">
        <v>50</v>
      </c>
      <c r="P23">
        <v>4</v>
      </c>
      <c r="Q23">
        <v>0</v>
      </c>
      <c r="R23">
        <v>2029.19</v>
      </c>
      <c r="S23">
        <v>0</v>
      </c>
      <c r="T23">
        <v>2217.4</v>
      </c>
      <c r="U23">
        <v>154</v>
      </c>
      <c r="V23">
        <v>2366.37</v>
      </c>
      <c r="W23"/>
      <c r="X23">
        <v>1.11E-4</v>
      </c>
      <c r="Y23">
        <v>1</v>
      </c>
      <c r="Z23"/>
      <c r="AA23" t="s">
        <v>77</v>
      </c>
      <c r="AB23">
        <v>18.8599</v>
      </c>
      <c r="AC23" s="64" t="s">
        <v>166</v>
      </c>
      <c r="AD23">
        <v>0</v>
      </c>
      <c r="AE23">
        <v>0</v>
      </c>
      <c r="AF23" s="75">
        <v>43454</v>
      </c>
      <c r="AG23" s="63">
        <v>0.44513888888888892</v>
      </c>
      <c r="AH23" t="s">
        <v>86</v>
      </c>
      <c r="AI23" s="7">
        <f t="shared" si="21"/>
        <v>2018</v>
      </c>
      <c r="AJ23" s="7">
        <f t="shared" si="22"/>
        <v>20</v>
      </c>
      <c r="AK23" s="7">
        <f t="shared" si="23"/>
        <v>12</v>
      </c>
      <c r="AL23" s="21">
        <f t="shared" si="8"/>
        <v>33.46</v>
      </c>
      <c r="AM23" s="21">
        <v>25</v>
      </c>
      <c r="AN23" s="20">
        <v>18.86</v>
      </c>
      <c r="AO23" s="21">
        <v>100</v>
      </c>
      <c r="AP23" s="21">
        <v>97.256</v>
      </c>
      <c r="AQ23" s="26">
        <v>0.1</v>
      </c>
      <c r="AR23" s="26">
        <v>0.1023</v>
      </c>
      <c r="AS23" s="13">
        <v>50</v>
      </c>
      <c r="AT23" s="13">
        <f t="shared" si="3"/>
        <v>0</v>
      </c>
      <c r="AU23" s="13">
        <f t="shared" si="4"/>
        <v>0</v>
      </c>
      <c r="AV23" s="13">
        <f t="shared" si="9"/>
        <v>0</v>
      </c>
      <c r="AW23" s="13">
        <f t="shared" si="10"/>
        <v>1</v>
      </c>
      <c r="AX23" s="7">
        <v>1</v>
      </c>
      <c r="AY23" s="7">
        <v>1</v>
      </c>
      <c r="AZ23" s="24">
        <f t="shared" si="11"/>
        <v>43689.445138888892</v>
      </c>
      <c r="BA23" s="15">
        <f t="shared" si="12"/>
        <v>1.0221794539203417</v>
      </c>
      <c r="BB23" s="15">
        <f t="shared" si="13"/>
        <v>1.0221794539203417</v>
      </c>
      <c r="BC23" s="16">
        <f t="shared" si="14"/>
        <v>2201.4635904247925</v>
      </c>
      <c r="BD23" s="16">
        <f t="shared" si="15"/>
        <v>2378.4313105877472</v>
      </c>
      <c r="BE23" s="14" t="str">
        <f t="shared" si="16"/>
        <v>#N/A</v>
      </c>
      <c r="BF23" s="14" t="str">
        <f t="shared" si="17"/>
        <v>#N/A</v>
      </c>
      <c r="BG23" s="15">
        <f t="shared" si="19"/>
        <v>0.98926649528060007</v>
      </c>
      <c r="BH23" s="15">
        <f t="shared" si="20"/>
        <v>0.9997822916127781</v>
      </c>
      <c r="BI23" s="16">
        <f t="shared" si="6"/>
        <v>2225.3493885895318</v>
      </c>
      <c r="BJ23" s="16">
        <f t="shared" si="6"/>
        <v>2378.9492277874115</v>
      </c>
      <c r="BK23" s="4" t="str">
        <f t="shared" si="33"/>
        <v/>
      </c>
      <c r="BL23" s="4" t="str">
        <f t="shared" si="28"/>
        <v/>
      </c>
      <c r="BM23" s="3">
        <v>3</v>
      </c>
      <c r="BN23" s="66">
        <f t="shared" si="29"/>
        <v>0.98954453630513495</v>
      </c>
      <c r="BO23" s="66">
        <f t="shared" si="30"/>
        <v>1.0004966097380745</v>
      </c>
      <c r="BP23" s="70">
        <f t="shared" si="31"/>
        <v>2224.7241126153331</v>
      </c>
      <c r="BQ23" s="70">
        <f t="shared" si="32"/>
        <v>2377.2507447180751</v>
      </c>
      <c r="BS23" s="126">
        <f t="shared" si="26"/>
        <v>2226.9488367279482</v>
      </c>
      <c r="BT23" s="126">
        <f t="shared" si="27"/>
        <v>2379.627995462793</v>
      </c>
    </row>
    <row r="24" spans="2:72" x14ac:dyDescent="0.2">
      <c r="B24" s="1">
        <v>17</v>
      </c>
      <c r="C24" t="s">
        <v>67</v>
      </c>
      <c r="D24" t="s">
        <v>94</v>
      </c>
      <c r="E24">
        <v>14</v>
      </c>
      <c r="F24">
        <v>8</v>
      </c>
      <c r="G24">
        <v>2018</v>
      </c>
      <c r="H24">
        <v>0</v>
      </c>
      <c r="I24">
        <v>4</v>
      </c>
      <c r="J24">
        <v>34.76</v>
      </c>
      <c r="K24">
        <v>191846</v>
      </c>
      <c r="L24">
        <v>12</v>
      </c>
      <c r="M24">
        <v>2053.9699999999998</v>
      </c>
      <c r="N24">
        <v>1</v>
      </c>
      <c r="O24">
        <v>50</v>
      </c>
      <c r="P24">
        <v>4.5</v>
      </c>
      <c r="Q24">
        <v>0</v>
      </c>
      <c r="R24">
        <v>2029.19</v>
      </c>
      <c r="S24">
        <v>0</v>
      </c>
      <c r="T24">
        <v>2217.4</v>
      </c>
      <c r="U24">
        <v>154</v>
      </c>
      <c r="V24">
        <v>2288.63</v>
      </c>
      <c r="W24"/>
      <c r="X24">
        <v>2.4399999999999999E-4</v>
      </c>
      <c r="Y24">
        <v>1</v>
      </c>
      <c r="Z24"/>
      <c r="AA24" t="s">
        <v>77</v>
      </c>
      <c r="AB24">
        <v>18.8599</v>
      </c>
      <c r="AC24"/>
      <c r="AD24">
        <v>0</v>
      </c>
      <c r="AE24">
        <v>0</v>
      </c>
      <c r="AF24" s="75">
        <v>43454</v>
      </c>
      <c r="AG24" s="63">
        <v>0.45624999999999999</v>
      </c>
      <c r="AH24" t="s">
        <v>86</v>
      </c>
      <c r="AI24" s="7">
        <f t="shared" si="21"/>
        <v>2018</v>
      </c>
      <c r="AJ24" s="7">
        <f t="shared" si="22"/>
        <v>20</v>
      </c>
      <c r="AK24" s="7">
        <f t="shared" si="23"/>
        <v>12</v>
      </c>
      <c r="AL24" s="21">
        <f t="shared" si="8"/>
        <v>34.76</v>
      </c>
      <c r="AM24" s="21">
        <v>25</v>
      </c>
      <c r="AN24" s="20">
        <v>18.86</v>
      </c>
      <c r="AO24" s="21">
        <v>100</v>
      </c>
      <c r="AP24" s="21">
        <v>97.256</v>
      </c>
      <c r="AQ24" s="26">
        <v>0.1</v>
      </c>
      <c r="AR24" s="26">
        <v>0.1023</v>
      </c>
      <c r="AS24" s="13">
        <v>50</v>
      </c>
      <c r="AT24" s="13">
        <f t="shared" si="3"/>
        <v>0</v>
      </c>
      <c r="AU24" s="13">
        <f t="shared" si="4"/>
        <v>0</v>
      </c>
      <c r="AV24" s="13">
        <f t="shared" si="9"/>
        <v>0</v>
      </c>
      <c r="AW24" s="13">
        <f t="shared" si="10"/>
        <v>1</v>
      </c>
      <c r="AX24" s="7">
        <v>1</v>
      </c>
      <c r="AY24" s="7">
        <v>1</v>
      </c>
      <c r="AZ24" s="24">
        <f t="shared" si="11"/>
        <v>43689.456250000003</v>
      </c>
      <c r="BA24" s="15">
        <f t="shared" si="12"/>
        <v>1.0231614569135332</v>
      </c>
      <c r="BB24" s="15">
        <f t="shared" si="13"/>
        <v>1.0231614569135332</v>
      </c>
      <c r="BC24" s="16">
        <f t="shared" si="14"/>
        <v>2054.2755187778826</v>
      </c>
      <c r="BD24" s="16">
        <f t="shared" si="15"/>
        <v>2300.2950723472818</v>
      </c>
      <c r="BE24" s="14" t="str">
        <f t="shared" si="16"/>
        <v>#N/A</v>
      </c>
      <c r="BF24" s="14" t="str">
        <f t="shared" si="17"/>
        <v>#N/A</v>
      </c>
      <c r="BG24" s="15">
        <f t="shared" si="19"/>
        <v>0.98926649528060007</v>
      </c>
      <c r="BH24" s="15">
        <f t="shared" si="20"/>
        <v>0.9997822916127781</v>
      </c>
      <c r="BI24" s="16">
        <f t="shared" si="6"/>
        <v>2076.5643318337579</v>
      </c>
      <c r="BJ24" s="16">
        <f t="shared" si="6"/>
        <v>2300.79597492831</v>
      </c>
      <c r="BK24" s="4" t="str">
        <f t="shared" si="33"/>
        <v/>
      </c>
      <c r="BL24" s="4" t="str">
        <f t="shared" si="28"/>
        <v/>
      </c>
      <c r="BM24" s="3">
        <v>4</v>
      </c>
      <c r="BN24" s="66">
        <f t="shared" si="29"/>
        <v>0.98951004794880637</v>
      </c>
      <c r="BO24" s="66">
        <f t="shared" si="30"/>
        <v>1.000558693115617</v>
      </c>
      <c r="BP24" s="70">
        <f t="shared" si="31"/>
        <v>2076.0532174850268</v>
      </c>
      <c r="BQ24" s="70">
        <f t="shared" si="32"/>
        <v>2299.0106309350481</v>
      </c>
      <c r="BS24" s="126">
        <f t="shared" si="26"/>
        <v>2078.1292707025118</v>
      </c>
      <c r="BT24" s="126">
        <f t="shared" si="27"/>
        <v>2301.3096415659829</v>
      </c>
    </row>
    <row r="25" spans="2:72" ht="15" x14ac:dyDescent="0.25">
      <c r="B25" s="1">
        <v>18</v>
      </c>
      <c r="C25" t="s">
        <v>67</v>
      </c>
      <c r="D25" t="s">
        <v>95</v>
      </c>
      <c r="E25">
        <v>12</v>
      </c>
      <c r="F25">
        <v>9</v>
      </c>
      <c r="G25">
        <v>2018</v>
      </c>
      <c r="H25">
        <v>0</v>
      </c>
      <c r="I25">
        <v>4</v>
      </c>
      <c r="J25" s="72">
        <v>32</v>
      </c>
      <c r="K25">
        <v>202861</v>
      </c>
      <c r="L25">
        <v>12</v>
      </c>
      <c r="M25">
        <v>2176.71</v>
      </c>
      <c r="N25">
        <v>1</v>
      </c>
      <c r="O25">
        <v>50</v>
      </c>
      <c r="P25">
        <v>4.9000000000000004</v>
      </c>
      <c r="Q25">
        <v>0</v>
      </c>
      <c r="R25">
        <v>2029.19</v>
      </c>
      <c r="S25">
        <v>0</v>
      </c>
      <c r="T25">
        <v>2217.4</v>
      </c>
      <c r="U25">
        <v>154</v>
      </c>
      <c r="V25">
        <v>2413.23</v>
      </c>
      <c r="W25"/>
      <c r="X25">
        <v>1.7100000000000001E-4</v>
      </c>
      <c r="Y25">
        <v>1</v>
      </c>
      <c r="Z25"/>
      <c r="AA25" t="s">
        <v>77</v>
      </c>
      <c r="AB25">
        <v>18.8599</v>
      </c>
      <c r="AC25" s="61" t="s">
        <v>71</v>
      </c>
      <c r="AD25">
        <v>0</v>
      </c>
      <c r="AE25">
        <v>0</v>
      </c>
      <c r="AF25" s="75">
        <v>43454</v>
      </c>
      <c r="AG25" s="63">
        <v>0.47222222222222227</v>
      </c>
      <c r="AH25" t="s">
        <v>86</v>
      </c>
      <c r="AI25" s="7">
        <f t="shared" si="21"/>
        <v>2018</v>
      </c>
      <c r="AJ25" s="7">
        <f t="shared" si="22"/>
        <v>20</v>
      </c>
      <c r="AK25" s="7">
        <f t="shared" si="23"/>
        <v>12</v>
      </c>
      <c r="AL25" s="21">
        <f t="shared" si="8"/>
        <v>32</v>
      </c>
      <c r="AM25" s="21">
        <v>25</v>
      </c>
      <c r="AN25" s="20">
        <v>18.86</v>
      </c>
      <c r="AO25" s="21">
        <v>100</v>
      </c>
      <c r="AP25" s="21">
        <v>97.256</v>
      </c>
      <c r="AQ25" s="26">
        <v>0.1</v>
      </c>
      <c r="AR25" s="26">
        <v>0.1023</v>
      </c>
      <c r="AS25" s="13">
        <v>50</v>
      </c>
      <c r="AT25" s="13">
        <f t="shared" si="3"/>
        <v>0</v>
      </c>
      <c r="AU25" s="13">
        <f t="shared" si="4"/>
        <v>0</v>
      </c>
      <c r="AV25" s="13">
        <f t="shared" si="9"/>
        <v>0</v>
      </c>
      <c r="AW25" s="13">
        <f t="shared" si="10"/>
        <v>1</v>
      </c>
      <c r="AX25" s="7">
        <v>1</v>
      </c>
      <c r="AY25" s="7">
        <v>1</v>
      </c>
      <c r="AZ25" s="24">
        <f t="shared" si="11"/>
        <v>43689.472222222219</v>
      </c>
      <c r="BA25" s="15">
        <f t="shared" si="12"/>
        <v>1.0210774372003319</v>
      </c>
      <c r="BB25" s="15">
        <f t="shared" si="13"/>
        <v>1.0210774372003319</v>
      </c>
      <c r="BC25" s="16">
        <f t="shared" si="14"/>
        <v>2177.0277867653981</v>
      </c>
      <c r="BD25" s="16">
        <f t="shared" si="15"/>
        <v>2425.5301544769713</v>
      </c>
      <c r="BE25" s="14" t="str">
        <f t="shared" si="16"/>
        <v>#N/A</v>
      </c>
      <c r="BF25" s="14" t="str">
        <f t="shared" si="17"/>
        <v>#N/A</v>
      </c>
      <c r="BG25" s="15">
        <f t="shared" si="19"/>
        <v>0.98926649528060007</v>
      </c>
      <c r="BH25" s="15">
        <f t="shared" si="20"/>
        <v>0.9997822916127781</v>
      </c>
      <c r="BI25" s="16">
        <f t="shared" si="6"/>
        <v>2200.648457368301</v>
      </c>
      <c r="BJ25" s="16">
        <f t="shared" si="6"/>
        <v>2426.0583277228061</v>
      </c>
      <c r="BK25" s="4" t="str">
        <f t="shared" si="33"/>
        <v/>
      </c>
      <c r="BL25" s="4" t="str">
        <f t="shared" si="28"/>
        <v/>
      </c>
      <c r="BM25" s="3">
        <v>5</v>
      </c>
      <c r="BN25" s="66">
        <f t="shared" si="29"/>
        <v>0.9894755595924779</v>
      </c>
      <c r="BO25" s="66">
        <f t="shared" si="30"/>
        <v>1.0006207764931598</v>
      </c>
      <c r="BP25" s="70">
        <f t="shared" si="31"/>
        <v>2200.1834867573903</v>
      </c>
      <c r="BQ25" s="70">
        <f t="shared" si="32"/>
        <v>2424.0253765044145</v>
      </c>
      <c r="BS25" s="126">
        <f t="shared" si="26"/>
        <v>2202.3836702441472</v>
      </c>
      <c r="BT25" s="126">
        <f t="shared" si="27"/>
        <v>2426.4494018809187</v>
      </c>
    </row>
    <row r="26" spans="2:72" ht="15" x14ac:dyDescent="0.25">
      <c r="B26" s="1">
        <v>19</v>
      </c>
      <c r="C26" t="s">
        <v>67</v>
      </c>
      <c r="D26" t="s">
        <v>96</v>
      </c>
      <c r="E26">
        <v>12</v>
      </c>
      <c r="F26">
        <v>9</v>
      </c>
      <c r="G26">
        <v>2018</v>
      </c>
      <c r="H26">
        <v>0</v>
      </c>
      <c r="I26">
        <v>4</v>
      </c>
      <c r="J26" s="72">
        <v>35</v>
      </c>
      <c r="K26">
        <v>200206</v>
      </c>
      <c r="L26">
        <v>12</v>
      </c>
      <c r="M26">
        <v>2143.37</v>
      </c>
      <c r="N26">
        <v>1</v>
      </c>
      <c r="O26">
        <v>50</v>
      </c>
      <c r="P26">
        <v>5.5</v>
      </c>
      <c r="Q26">
        <v>0</v>
      </c>
      <c r="R26">
        <v>2029.19</v>
      </c>
      <c r="S26">
        <v>0</v>
      </c>
      <c r="T26">
        <v>2217.4</v>
      </c>
      <c r="U26">
        <v>154</v>
      </c>
      <c r="V26">
        <v>2398.98</v>
      </c>
      <c r="W26"/>
      <c r="X26">
        <v>3.0699999999999998E-4</v>
      </c>
      <c r="Y26">
        <v>1</v>
      </c>
      <c r="Z26"/>
      <c r="AA26" t="s">
        <v>77</v>
      </c>
      <c r="AB26">
        <v>18.8599</v>
      </c>
      <c r="AC26" s="61" t="s">
        <v>71</v>
      </c>
      <c r="AD26">
        <v>0</v>
      </c>
      <c r="AE26">
        <v>0</v>
      </c>
      <c r="AF26" s="75">
        <v>43454</v>
      </c>
      <c r="AG26" s="63">
        <v>0.48333333333333334</v>
      </c>
      <c r="AH26" t="s">
        <v>86</v>
      </c>
      <c r="AI26" s="7">
        <f t="shared" si="21"/>
        <v>2018</v>
      </c>
      <c r="AJ26" s="7">
        <f t="shared" si="22"/>
        <v>20</v>
      </c>
      <c r="AK26" s="7">
        <f t="shared" si="23"/>
        <v>12</v>
      </c>
      <c r="AL26" s="21">
        <f t="shared" si="8"/>
        <v>35</v>
      </c>
      <c r="AM26" s="21">
        <v>25</v>
      </c>
      <c r="AN26" s="20">
        <v>18.86</v>
      </c>
      <c r="AO26" s="21">
        <v>100</v>
      </c>
      <c r="AP26" s="21">
        <v>97.256</v>
      </c>
      <c r="AQ26" s="26">
        <v>0.1</v>
      </c>
      <c r="AR26" s="26">
        <v>0.1023</v>
      </c>
      <c r="AS26" s="13">
        <v>50</v>
      </c>
      <c r="AT26" s="13">
        <f t="shared" si="3"/>
        <v>0</v>
      </c>
      <c r="AU26" s="13">
        <f t="shared" si="4"/>
        <v>0</v>
      </c>
      <c r="AV26" s="13">
        <f t="shared" si="9"/>
        <v>0</v>
      </c>
      <c r="AW26" s="13">
        <f t="shared" si="10"/>
        <v>1</v>
      </c>
      <c r="AX26" s="7">
        <v>1</v>
      </c>
      <c r="AY26" s="7">
        <v>1</v>
      </c>
      <c r="AZ26" s="24">
        <f t="shared" si="11"/>
        <v>43689.48333333333</v>
      </c>
      <c r="BA26" s="15">
        <f t="shared" si="12"/>
        <v>1.0233428290522266</v>
      </c>
      <c r="BB26" s="15">
        <f t="shared" si="13"/>
        <v>1.0233428290522266</v>
      </c>
      <c r="BC26" s="16">
        <f t="shared" si="14"/>
        <v>2143.6947426832457</v>
      </c>
      <c r="BD26" s="16">
        <f t="shared" si="15"/>
        <v>2411.2075226924758</v>
      </c>
      <c r="BE26" s="14" t="str">
        <f t="shared" si="16"/>
        <v>#N/A</v>
      </c>
      <c r="BF26" s="14" t="str">
        <f t="shared" si="17"/>
        <v>#N/A</v>
      </c>
      <c r="BG26" s="15">
        <f t="shared" si="19"/>
        <v>0.98926649528060007</v>
      </c>
      <c r="BH26" s="15">
        <f t="shared" si="20"/>
        <v>0.9997822916127781</v>
      </c>
      <c r="BI26" s="16">
        <f t="shared" si="6"/>
        <v>2166.9537509962856</v>
      </c>
      <c r="BJ26" s="16">
        <f t="shared" si="6"/>
        <v>2411.7325771022474</v>
      </c>
      <c r="BK26" s="4" t="str">
        <f t="shared" si="33"/>
        <v/>
      </c>
      <c r="BL26" s="4" t="str">
        <f t="shared" si="28"/>
        <v/>
      </c>
      <c r="BM26" s="3">
        <v>6</v>
      </c>
      <c r="BN26" s="66">
        <f t="shared" si="29"/>
        <v>0.98944107123614944</v>
      </c>
      <c r="BO26" s="66">
        <f t="shared" si="30"/>
        <v>1.0006828598707025</v>
      </c>
      <c r="BP26" s="70">
        <f t="shared" si="31"/>
        <v>2166.5714159258009</v>
      </c>
      <c r="BQ26" s="70">
        <f t="shared" si="32"/>
        <v>2409.5621294083385</v>
      </c>
      <c r="BS26" s="126">
        <f t="shared" si="26"/>
        <v>2168.7379873417267</v>
      </c>
      <c r="BT26" s="126">
        <f t="shared" si="27"/>
        <v>2411.9716915377467</v>
      </c>
    </row>
    <row r="27" spans="2:72" ht="15" x14ac:dyDescent="0.25">
      <c r="B27" s="1">
        <v>20</v>
      </c>
      <c r="C27" t="s">
        <v>67</v>
      </c>
      <c r="D27" t="s">
        <v>97</v>
      </c>
      <c r="E27">
        <v>12</v>
      </c>
      <c r="F27">
        <v>9</v>
      </c>
      <c r="G27">
        <v>2018</v>
      </c>
      <c r="H27">
        <v>0</v>
      </c>
      <c r="I27">
        <v>4</v>
      </c>
      <c r="J27" s="72">
        <v>32.5</v>
      </c>
      <c r="K27">
        <v>194397</v>
      </c>
      <c r="L27">
        <v>12</v>
      </c>
      <c r="M27">
        <v>2084.85</v>
      </c>
      <c r="N27">
        <v>1</v>
      </c>
      <c r="O27">
        <v>50</v>
      </c>
      <c r="P27">
        <v>6</v>
      </c>
      <c r="Q27">
        <v>0</v>
      </c>
      <c r="R27">
        <v>2029.19</v>
      </c>
      <c r="S27">
        <v>0</v>
      </c>
      <c r="T27">
        <v>2217.4</v>
      </c>
      <c r="U27">
        <v>154</v>
      </c>
      <c r="V27">
        <v>2315.3000000000002</v>
      </c>
      <c r="W27"/>
      <c r="X27">
        <v>1.25E-4</v>
      </c>
      <c r="Y27">
        <v>1</v>
      </c>
      <c r="Z27"/>
      <c r="AA27" t="s">
        <v>77</v>
      </c>
      <c r="AB27">
        <v>18.8599</v>
      </c>
      <c r="AC27" s="61" t="s">
        <v>71</v>
      </c>
      <c r="AD27">
        <v>0</v>
      </c>
      <c r="AE27">
        <v>0</v>
      </c>
      <c r="AF27" s="75">
        <v>43454</v>
      </c>
      <c r="AG27" s="63">
        <v>0.49444444444444446</v>
      </c>
      <c r="AH27" t="s">
        <v>86</v>
      </c>
      <c r="AI27" s="7">
        <f t="shared" si="21"/>
        <v>2018</v>
      </c>
      <c r="AJ27" s="7">
        <f t="shared" si="22"/>
        <v>20</v>
      </c>
      <c r="AK27" s="7">
        <f t="shared" si="23"/>
        <v>12</v>
      </c>
      <c r="AL27" s="21">
        <f t="shared" si="8"/>
        <v>32.5</v>
      </c>
      <c r="AM27" s="21">
        <v>25</v>
      </c>
      <c r="AN27" s="20">
        <v>18.86</v>
      </c>
      <c r="AO27" s="21">
        <v>100</v>
      </c>
      <c r="AP27" s="21">
        <v>97.256</v>
      </c>
      <c r="AQ27" s="26">
        <v>0.1</v>
      </c>
      <c r="AR27" s="26">
        <v>0.1023</v>
      </c>
      <c r="AS27" s="13">
        <v>50</v>
      </c>
      <c r="AT27" s="13">
        <f t="shared" si="3"/>
        <v>0</v>
      </c>
      <c r="AU27" s="13">
        <f t="shared" si="4"/>
        <v>0</v>
      </c>
      <c r="AV27" s="13">
        <f t="shared" si="9"/>
        <v>0</v>
      </c>
      <c r="AW27" s="13">
        <f t="shared" si="10"/>
        <v>1</v>
      </c>
      <c r="AX27" s="7">
        <v>1</v>
      </c>
      <c r="AY27" s="7">
        <v>1</v>
      </c>
      <c r="AZ27" s="24">
        <f t="shared" si="11"/>
        <v>43689.494444444441</v>
      </c>
      <c r="BA27" s="15">
        <f t="shared" ref="BA27:BA64" si="34">(999.842594-0.00909529*25^2-0.000001120083*25^4+0.824493*J27+0.000076438*25^2*J27+0.0000000053875*25^4*J27+0.00010227*25*J27^1.5+0.000483147*J27^2+0.06793*25+0.0001001685*25^3+0.000000006536332*25^5-0.0040899*25*J27-0.00000082467*25^3*J27-0.00572466*J27^1.5-0.0000016546*25^2*J27^1.5)/1000</f>
        <v>1.0214547406438903</v>
      </c>
      <c r="BB27" s="15">
        <f t="shared" si="13"/>
        <v>1.0214547406438903</v>
      </c>
      <c r="BC27" s="16">
        <f t="shared" si="14"/>
        <v>2085.155381688935</v>
      </c>
      <c r="BD27" s="16">
        <f t="shared" si="15"/>
        <v>2327.1010084660525</v>
      </c>
      <c r="BE27" s="14" t="str">
        <f t="shared" si="16"/>
        <v>#N/A</v>
      </c>
      <c r="BF27" s="14" t="str">
        <f t="shared" si="17"/>
        <v>#N/A</v>
      </c>
      <c r="BG27" s="15">
        <f t="shared" si="19"/>
        <v>0.98926649528060007</v>
      </c>
      <c r="BH27" s="15">
        <f t="shared" si="20"/>
        <v>0.9997822916127781</v>
      </c>
      <c r="BI27" s="16">
        <f t="shared" si="6"/>
        <v>2107.7792401101101</v>
      </c>
      <c r="BJ27" s="16">
        <f t="shared" si="6"/>
        <v>2327.6077481949974</v>
      </c>
      <c r="BK27" s="4" t="str">
        <f t="shared" si="33"/>
        <v/>
      </c>
      <c r="BL27" s="4" t="str">
        <f t="shared" si="28"/>
        <v/>
      </c>
      <c r="BM27" s="3">
        <v>7</v>
      </c>
      <c r="BN27" s="66">
        <f t="shared" si="29"/>
        <v>0.98940658287982097</v>
      </c>
      <c r="BO27" s="66">
        <f t="shared" si="30"/>
        <v>1.0007449432482449</v>
      </c>
      <c r="BP27" s="70">
        <f t="shared" si="31"/>
        <v>2107.480804928311</v>
      </c>
      <c r="BQ27" s="70">
        <f t="shared" si="32"/>
        <v>2325.3687407229709</v>
      </c>
      <c r="BS27" s="126">
        <f t="shared" si="26"/>
        <v>2109.588285733239</v>
      </c>
      <c r="BT27" s="126">
        <f t="shared" si="27"/>
        <v>2327.6941094636936</v>
      </c>
    </row>
    <row r="28" spans="2:72" ht="15" x14ac:dyDescent="0.25">
      <c r="B28" s="1">
        <v>21</v>
      </c>
      <c r="C28" t="s">
        <v>67</v>
      </c>
      <c r="D28" t="s">
        <v>98</v>
      </c>
      <c r="E28">
        <v>12</v>
      </c>
      <c r="F28">
        <v>9</v>
      </c>
      <c r="G28">
        <v>2018</v>
      </c>
      <c r="H28">
        <v>0</v>
      </c>
      <c r="I28">
        <v>4</v>
      </c>
      <c r="J28" s="72">
        <v>31</v>
      </c>
      <c r="K28">
        <v>200946</v>
      </c>
      <c r="L28">
        <v>12</v>
      </c>
      <c r="M28">
        <v>2157.69</v>
      </c>
      <c r="N28">
        <v>1</v>
      </c>
      <c r="O28">
        <v>50</v>
      </c>
      <c r="P28">
        <v>6.4</v>
      </c>
      <c r="Q28">
        <v>0</v>
      </c>
      <c r="R28">
        <v>2029.19</v>
      </c>
      <c r="S28">
        <v>0</v>
      </c>
      <c r="T28">
        <v>2217.4</v>
      </c>
      <c r="U28">
        <v>154</v>
      </c>
      <c r="V28">
        <v>2416.9299999999998</v>
      </c>
      <c r="W28"/>
      <c r="X28">
        <v>1.22E-4</v>
      </c>
      <c r="Y28">
        <v>1</v>
      </c>
      <c r="Z28"/>
      <c r="AA28" t="s">
        <v>77</v>
      </c>
      <c r="AB28">
        <v>18.8599</v>
      </c>
      <c r="AC28" s="61" t="s">
        <v>71</v>
      </c>
      <c r="AD28">
        <v>0</v>
      </c>
      <c r="AE28">
        <v>0</v>
      </c>
      <c r="AF28" s="75">
        <v>43454</v>
      </c>
      <c r="AG28" s="63">
        <v>0.50624999999999998</v>
      </c>
      <c r="AH28" t="s">
        <v>86</v>
      </c>
      <c r="AI28" s="7">
        <f t="shared" si="21"/>
        <v>2018</v>
      </c>
      <c r="AJ28" s="7">
        <f t="shared" si="22"/>
        <v>20</v>
      </c>
      <c r="AK28" s="7">
        <f t="shared" si="23"/>
        <v>12</v>
      </c>
      <c r="AL28" s="21">
        <f t="shared" si="8"/>
        <v>31</v>
      </c>
      <c r="AM28" s="21">
        <v>25</v>
      </c>
      <c r="AN28" s="20">
        <v>18.86</v>
      </c>
      <c r="AO28" s="21">
        <v>100</v>
      </c>
      <c r="AP28" s="21">
        <v>97.256</v>
      </c>
      <c r="AQ28" s="26">
        <v>0.1</v>
      </c>
      <c r="AR28" s="26">
        <v>0.1023</v>
      </c>
      <c r="AS28" s="13">
        <v>50</v>
      </c>
      <c r="AT28" s="13">
        <f t="shared" si="3"/>
        <v>0</v>
      </c>
      <c r="AU28" s="13">
        <f t="shared" si="4"/>
        <v>0</v>
      </c>
      <c r="AV28" s="13">
        <f t="shared" si="9"/>
        <v>0</v>
      </c>
      <c r="AW28" s="13">
        <f t="shared" si="10"/>
        <v>1</v>
      </c>
      <c r="AX28" s="7">
        <v>1</v>
      </c>
      <c r="AY28" s="7">
        <v>1</v>
      </c>
      <c r="AZ28" s="24">
        <f t="shared" si="11"/>
        <v>43689.506249999999</v>
      </c>
      <c r="BA28" s="15">
        <f t="shared" si="34"/>
        <v>1.02032313608892</v>
      </c>
      <c r="BB28" s="15">
        <f t="shared" si="13"/>
        <v>1.02032313608892</v>
      </c>
      <c r="BC28" s="16">
        <f t="shared" si="14"/>
        <v>2158.0099525275714</v>
      </c>
      <c r="BD28" s="16">
        <f t="shared" si="15"/>
        <v>2429.2490132561029</v>
      </c>
      <c r="BE28" s="14" t="str">
        <f t="shared" si="16"/>
        <v>#N/A</v>
      </c>
      <c r="BF28" s="14" t="str">
        <f t="shared" si="17"/>
        <v>#N/A</v>
      </c>
      <c r="BG28" s="15">
        <f t="shared" si="19"/>
        <v>0.98926649528060007</v>
      </c>
      <c r="BH28" s="15">
        <f t="shared" si="20"/>
        <v>0.9997822916127781</v>
      </c>
      <c r="BI28" s="16">
        <f t="shared" si="6"/>
        <v>2181.4242803355669</v>
      </c>
      <c r="BJ28" s="16">
        <f t="shared" si="6"/>
        <v>2429.7779963049857</v>
      </c>
      <c r="BK28" s="4" t="str">
        <f t="shared" si="33"/>
        <v/>
      </c>
      <c r="BL28" s="4" t="str">
        <f t="shared" si="28"/>
        <v/>
      </c>
      <c r="BM28" s="3">
        <v>8</v>
      </c>
      <c r="BN28" s="66">
        <f t="shared" si="29"/>
        <v>0.98937209452349262</v>
      </c>
      <c r="BO28" s="66">
        <f t="shared" si="30"/>
        <v>1.0008070266257876</v>
      </c>
      <c r="BP28" s="70">
        <f t="shared" si="31"/>
        <v>2181.1914490745012</v>
      </c>
      <c r="BQ28" s="70">
        <f t="shared" si="32"/>
        <v>2427.2901254963163</v>
      </c>
      <c r="BS28" s="126">
        <f t="shared" si="26"/>
        <v>2183.3726405235752</v>
      </c>
      <c r="BT28" s="126">
        <f t="shared" si="27"/>
        <v>2429.7174156218125</v>
      </c>
    </row>
    <row r="29" spans="2:72" ht="15" x14ac:dyDescent="0.25">
      <c r="B29" s="1">
        <v>22</v>
      </c>
      <c r="C29" t="s">
        <v>67</v>
      </c>
      <c r="D29" t="s">
        <v>99</v>
      </c>
      <c r="E29">
        <v>12</v>
      </c>
      <c r="F29">
        <v>9</v>
      </c>
      <c r="G29">
        <v>2018</v>
      </c>
      <c r="H29">
        <v>0</v>
      </c>
      <c r="I29">
        <v>4</v>
      </c>
      <c r="J29" s="72">
        <v>30.5</v>
      </c>
      <c r="K29">
        <v>206478</v>
      </c>
      <c r="L29">
        <v>12</v>
      </c>
      <c r="M29">
        <v>2218.09</v>
      </c>
      <c r="N29">
        <v>1</v>
      </c>
      <c r="O29">
        <v>50</v>
      </c>
      <c r="P29">
        <v>6.9</v>
      </c>
      <c r="Q29">
        <v>0</v>
      </c>
      <c r="R29">
        <v>2029.19</v>
      </c>
      <c r="S29">
        <v>0</v>
      </c>
      <c r="T29">
        <v>2217.4</v>
      </c>
      <c r="U29">
        <v>154</v>
      </c>
      <c r="V29">
        <v>2427.0500000000002</v>
      </c>
      <c r="W29"/>
      <c r="X29">
        <v>1.2400000000000001E-4</v>
      </c>
      <c r="Y29">
        <v>1</v>
      </c>
      <c r="Z29"/>
      <c r="AA29" t="s">
        <v>77</v>
      </c>
      <c r="AB29">
        <v>18.8599</v>
      </c>
      <c r="AC29" s="61" t="s">
        <v>71</v>
      </c>
      <c r="AD29">
        <v>0</v>
      </c>
      <c r="AE29">
        <v>0</v>
      </c>
      <c r="AF29" s="75">
        <v>43454</v>
      </c>
      <c r="AG29" s="63">
        <v>0.5180555555555556</v>
      </c>
      <c r="AH29" t="s">
        <v>86</v>
      </c>
      <c r="AI29" s="7">
        <f t="shared" si="21"/>
        <v>2018</v>
      </c>
      <c r="AJ29" s="7">
        <f t="shared" si="22"/>
        <v>20</v>
      </c>
      <c r="AK29" s="7">
        <f t="shared" si="23"/>
        <v>12</v>
      </c>
      <c r="AL29" s="21">
        <f t="shared" si="8"/>
        <v>30.5</v>
      </c>
      <c r="AM29" s="21">
        <v>25</v>
      </c>
      <c r="AN29" s="20">
        <v>18.86</v>
      </c>
      <c r="AO29" s="21">
        <v>100</v>
      </c>
      <c r="AP29" s="21">
        <v>97.256</v>
      </c>
      <c r="AQ29" s="26">
        <v>0.1</v>
      </c>
      <c r="AR29" s="26">
        <v>0.1023</v>
      </c>
      <c r="AS29" s="13">
        <v>50</v>
      </c>
      <c r="AT29" s="13">
        <f t="shared" si="3"/>
        <v>0</v>
      </c>
      <c r="AU29" s="13">
        <f t="shared" si="4"/>
        <v>0</v>
      </c>
      <c r="AV29" s="13">
        <f t="shared" si="9"/>
        <v>0</v>
      </c>
      <c r="AW29" s="13">
        <f t="shared" si="10"/>
        <v>1</v>
      </c>
      <c r="AX29" s="7">
        <v>1</v>
      </c>
      <c r="AY29" s="7">
        <v>1</v>
      </c>
      <c r="AZ29" s="24">
        <f t="shared" si="11"/>
        <v>43689.518055555556</v>
      </c>
      <c r="BA29" s="15">
        <f t="shared" si="34"/>
        <v>1.019946136192283</v>
      </c>
      <c r="BB29" s="15">
        <f t="shared" si="13"/>
        <v>1.019946136192283</v>
      </c>
      <c r="BC29" s="16">
        <f t="shared" si="14"/>
        <v>2218.4171059539685</v>
      </c>
      <c r="BD29" s="16">
        <f t="shared" si="15"/>
        <v>2439.4205945655131</v>
      </c>
      <c r="BE29" s="14" t="str">
        <f t="shared" si="16"/>
        <v>#N/A</v>
      </c>
      <c r="BF29" s="14" t="str">
        <f t="shared" si="17"/>
        <v>#N/A</v>
      </c>
      <c r="BG29" s="15">
        <f t="shared" si="19"/>
        <v>0.98926649528060007</v>
      </c>
      <c r="BH29" s="15">
        <f t="shared" si="20"/>
        <v>0.9997822916127781</v>
      </c>
      <c r="BI29" s="16">
        <f t="shared" si="6"/>
        <v>2242.4868491323227</v>
      </c>
      <c r="BJ29" s="16">
        <f t="shared" si="6"/>
        <v>2439.9517925351652</v>
      </c>
      <c r="BK29" s="4" t="str">
        <f t="shared" si="33"/>
        <v/>
      </c>
      <c r="BL29" s="4" t="str">
        <f t="shared" si="28"/>
        <v/>
      </c>
      <c r="BM29" s="3">
        <v>9</v>
      </c>
      <c r="BN29" s="66">
        <f t="shared" si="29"/>
        <v>0.98933760616716415</v>
      </c>
      <c r="BO29" s="66">
        <f t="shared" si="30"/>
        <v>1.0008691100033305</v>
      </c>
      <c r="BP29" s="70">
        <f t="shared" si="31"/>
        <v>2242.3256652988607</v>
      </c>
      <c r="BQ29" s="70">
        <f t="shared" si="32"/>
        <v>2437.3023107461031</v>
      </c>
      <c r="BS29" s="126">
        <f t="shared" si="26"/>
        <v>2244.5679909641594</v>
      </c>
      <c r="BT29" s="126">
        <f t="shared" si="27"/>
        <v>2439.7396130568491</v>
      </c>
    </row>
    <row r="30" spans="2:72" ht="15" x14ac:dyDescent="0.25">
      <c r="B30" s="1">
        <v>23</v>
      </c>
      <c r="C30" t="s">
        <v>67</v>
      </c>
      <c r="D30" t="s">
        <v>100</v>
      </c>
      <c r="E30">
        <v>12</v>
      </c>
      <c r="F30">
        <v>9</v>
      </c>
      <c r="G30">
        <v>2018</v>
      </c>
      <c r="H30">
        <v>0</v>
      </c>
      <c r="I30">
        <v>4</v>
      </c>
      <c r="J30" s="72">
        <v>30.5</v>
      </c>
      <c r="K30">
        <v>206725</v>
      </c>
      <c r="L30">
        <v>12</v>
      </c>
      <c r="M30">
        <v>2220.75</v>
      </c>
      <c r="N30">
        <v>1</v>
      </c>
      <c r="O30">
        <v>50</v>
      </c>
      <c r="P30">
        <v>7.5</v>
      </c>
      <c r="Q30">
        <v>0</v>
      </c>
      <c r="R30">
        <v>2029.19</v>
      </c>
      <c r="S30">
        <v>0</v>
      </c>
      <c r="T30">
        <v>2217.4</v>
      </c>
      <c r="U30">
        <v>154</v>
      </c>
      <c r="V30">
        <v>2429.62</v>
      </c>
      <c r="W30"/>
      <c r="X30">
        <v>1.6100000000000001E-4</v>
      </c>
      <c r="Y30">
        <v>1</v>
      </c>
      <c r="Z30"/>
      <c r="AA30" t="s">
        <v>77</v>
      </c>
      <c r="AB30">
        <v>18.8599</v>
      </c>
      <c r="AC30" s="61" t="s">
        <v>71</v>
      </c>
      <c r="AD30">
        <v>0</v>
      </c>
      <c r="AE30">
        <v>0</v>
      </c>
      <c r="AF30" s="75">
        <v>43454</v>
      </c>
      <c r="AG30" s="63">
        <v>0.52847222222222223</v>
      </c>
      <c r="AH30" t="s">
        <v>86</v>
      </c>
      <c r="AI30" s="7">
        <f t="shared" si="21"/>
        <v>2018</v>
      </c>
      <c r="AJ30" s="7">
        <f t="shared" si="22"/>
        <v>20</v>
      </c>
      <c r="AK30" s="7">
        <f t="shared" si="23"/>
        <v>12</v>
      </c>
      <c r="AL30" s="21">
        <f t="shared" si="8"/>
        <v>30.5</v>
      </c>
      <c r="AM30" s="21">
        <v>25</v>
      </c>
      <c r="AN30" s="20">
        <v>18.86</v>
      </c>
      <c r="AO30" s="21">
        <v>100</v>
      </c>
      <c r="AP30" s="21">
        <v>97.256</v>
      </c>
      <c r="AQ30" s="26">
        <v>0.1</v>
      </c>
      <c r="AR30" s="26">
        <v>0.1023</v>
      </c>
      <c r="AS30" s="13">
        <v>50</v>
      </c>
      <c r="AT30" s="13">
        <f t="shared" si="3"/>
        <v>0</v>
      </c>
      <c r="AU30" s="13">
        <f t="shared" si="4"/>
        <v>0</v>
      </c>
      <c r="AV30" s="13">
        <f t="shared" si="9"/>
        <v>0</v>
      </c>
      <c r="AW30" s="13">
        <f t="shared" si="10"/>
        <v>1</v>
      </c>
      <c r="AX30" s="7">
        <v>1</v>
      </c>
      <c r="AY30" s="7">
        <v>1</v>
      </c>
      <c r="AZ30" s="24">
        <f t="shared" si="11"/>
        <v>43689.52847222222</v>
      </c>
      <c r="BA30" s="15">
        <f t="shared" si="34"/>
        <v>1.019946136192283</v>
      </c>
      <c r="BB30" s="15">
        <f t="shared" si="13"/>
        <v>1.019946136192283</v>
      </c>
      <c r="BC30" s="16">
        <f t="shared" si="14"/>
        <v>2221.0786289198541</v>
      </c>
      <c r="BD30" s="16">
        <f t="shared" si="15"/>
        <v>2442.0036937715586</v>
      </c>
      <c r="BE30" s="14" t="str">
        <f>IF(AND(AX30=1,AT30=1),BC30/R30,"#N/A")</f>
        <v>#N/A</v>
      </c>
      <c r="BF30" s="14" t="str">
        <f t="shared" si="17"/>
        <v>#N/A</v>
      </c>
      <c r="BG30" s="15">
        <f t="shared" si="19"/>
        <v>0.98926649528060007</v>
      </c>
      <c r="BH30" s="15">
        <f t="shared" si="20"/>
        <v>0.9997822916127781</v>
      </c>
      <c r="BI30" s="16">
        <f t="shared" si="6"/>
        <v>2245.1772495235041</v>
      </c>
      <c r="BJ30" s="16">
        <f t="shared" si="6"/>
        <v>2442.5354542260307</v>
      </c>
      <c r="BK30" s="4" t="str">
        <f t="shared" si="33"/>
        <v/>
      </c>
      <c r="BL30" s="4" t="str">
        <f t="shared" si="28"/>
        <v/>
      </c>
      <c r="BM30" s="3">
        <v>10</v>
      </c>
      <c r="BN30" s="66">
        <f t="shared" si="29"/>
        <v>0.98930311781083569</v>
      </c>
      <c r="BO30" s="66">
        <f t="shared" si="30"/>
        <v>1.0009311933808729</v>
      </c>
      <c r="BP30" s="70">
        <f t="shared" si="31"/>
        <v>2245.0941364005139</v>
      </c>
      <c r="BQ30" s="70">
        <f t="shared" si="32"/>
        <v>2439.7318316388314</v>
      </c>
      <c r="BS30" s="126">
        <f t="shared" si="26"/>
        <v>2247.3392305369143</v>
      </c>
      <c r="BT30" s="126">
        <f t="shared" si="27"/>
        <v>2442.1715634704701</v>
      </c>
    </row>
    <row r="31" spans="2:72" ht="15" x14ac:dyDescent="0.25">
      <c r="B31" s="1">
        <v>24</v>
      </c>
      <c r="C31" t="s">
        <v>67</v>
      </c>
      <c r="D31" t="s">
        <v>101</v>
      </c>
      <c r="E31">
        <v>10</v>
      </c>
      <c r="F31">
        <v>9</v>
      </c>
      <c r="G31">
        <v>2018</v>
      </c>
      <c r="H31">
        <v>0</v>
      </c>
      <c r="I31">
        <v>4</v>
      </c>
      <c r="J31" s="72">
        <v>30</v>
      </c>
      <c r="K31">
        <v>204868</v>
      </c>
      <c r="L31">
        <v>12</v>
      </c>
      <c r="M31">
        <v>2201.56</v>
      </c>
      <c r="N31">
        <v>1</v>
      </c>
      <c r="O31">
        <v>50</v>
      </c>
      <c r="P31">
        <v>8</v>
      </c>
      <c r="Q31">
        <v>0</v>
      </c>
      <c r="R31">
        <v>2029.19</v>
      </c>
      <c r="S31">
        <v>0</v>
      </c>
      <c r="T31">
        <v>2217.4</v>
      </c>
      <c r="U31">
        <v>154</v>
      </c>
      <c r="V31">
        <v>2414.4699999999998</v>
      </c>
      <c r="W31"/>
      <c r="X31">
        <v>1.4899999999999999E-4</v>
      </c>
      <c r="Y31">
        <v>1</v>
      </c>
      <c r="Z31"/>
      <c r="AA31" t="s">
        <v>77</v>
      </c>
      <c r="AB31">
        <v>18.8599</v>
      </c>
      <c r="AC31" s="61" t="s">
        <v>71</v>
      </c>
      <c r="AD31">
        <v>0</v>
      </c>
      <c r="AE31">
        <v>0</v>
      </c>
      <c r="AF31" s="75">
        <v>43454</v>
      </c>
      <c r="AG31" s="63">
        <v>0.5395833333333333</v>
      </c>
      <c r="AH31" t="s">
        <v>86</v>
      </c>
      <c r="AI31" s="7">
        <f t="shared" si="21"/>
        <v>2018</v>
      </c>
      <c r="AJ31" s="7">
        <f t="shared" si="22"/>
        <v>20</v>
      </c>
      <c r="AK31" s="7">
        <f t="shared" si="23"/>
        <v>12</v>
      </c>
      <c r="AL31" s="21">
        <f t="shared" si="8"/>
        <v>30</v>
      </c>
      <c r="AM31" s="21">
        <v>25</v>
      </c>
      <c r="AN31" s="20">
        <v>18.86</v>
      </c>
      <c r="AO31" s="21">
        <v>100</v>
      </c>
      <c r="AP31" s="21">
        <v>97.256</v>
      </c>
      <c r="AQ31" s="26">
        <v>0.1</v>
      </c>
      <c r="AR31" s="26">
        <v>0.1023</v>
      </c>
      <c r="AS31" s="13">
        <v>50</v>
      </c>
      <c r="AT31" s="13">
        <f t="shared" si="3"/>
        <v>0</v>
      </c>
      <c r="AU31" s="13">
        <f t="shared" si="4"/>
        <v>0</v>
      </c>
      <c r="AV31" s="13">
        <f t="shared" si="9"/>
        <v>0</v>
      </c>
      <c r="AW31" s="13">
        <f t="shared" si="10"/>
        <v>1</v>
      </c>
      <c r="AX31" s="7">
        <v>1</v>
      </c>
      <c r="AY31" s="7">
        <v>1</v>
      </c>
      <c r="AZ31" s="24">
        <f t="shared" si="11"/>
        <v>43689.539583333331</v>
      </c>
      <c r="BA31" s="15">
        <f t="shared" si="34"/>
        <v>1.0195692352038597</v>
      </c>
      <c r="BB31" s="15">
        <f t="shared" si="13"/>
        <v>1.0195692352038597</v>
      </c>
      <c r="BC31" s="16">
        <f t="shared" si="14"/>
        <v>2201.8823796185702</v>
      </c>
      <c r="BD31" s="16">
        <f t="shared" si="15"/>
        <v>2426.7764747164638</v>
      </c>
      <c r="BE31" s="14" t="str">
        <f t="shared" si="16"/>
        <v>#N/A</v>
      </c>
      <c r="BF31" s="14" t="str">
        <f t="shared" si="17"/>
        <v>#N/A</v>
      </c>
      <c r="BG31" s="15">
        <f>AVERAGE(BE$12:BE$44)</f>
        <v>0.98926649528060007</v>
      </c>
      <c r="BH31" s="15">
        <f t="shared" si="20"/>
        <v>0.9997822916127781</v>
      </c>
      <c r="BI31" s="16">
        <f t="shared" si="6"/>
        <v>2225.7727216305029</v>
      </c>
      <c r="BJ31" s="16">
        <f t="shared" si="6"/>
        <v>2427.3049193557526</v>
      </c>
      <c r="BK31" s="4" t="str">
        <f t="shared" si="33"/>
        <v/>
      </c>
      <c r="BL31" s="4" t="str">
        <f t="shared" si="28"/>
        <v/>
      </c>
      <c r="BM31" s="3">
        <v>11</v>
      </c>
      <c r="BN31" s="66">
        <f t="shared" si="29"/>
        <v>0.98926862945450711</v>
      </c>
      <c r="BO31" s="66">
        <f t="shared" si="30"/>
        <v>1.0009932767584155</v>
      </c>
      <c r="BP31" s="70">
        <f t="shared" si="31"/>
        <v>2225.7679199154541</v>
      </c>
      <c r="BQ31" s="70">
        <f t="shared" si="32"/>
        <v>2424.3684059250213</v>
      </c>
      <c r="BS31" s="126">
        <f t="shared" si="26"/>
        <v>2227.9936878353692</v>
      </c>
      <c r="BT31" s="126">
        <f t="shared" si="27"/>
        <v>2426.792774330946</v>
      </c>
    </row>
    <row r="32" spans="2:72" ht="15" x14ac:dyDescent="0.25">
      <c r="B32" s="1">
        <v>25</v>
      </c>
      <c r="C32" t="s">
        <v>67</v>
      </c>
      <c r="D32" t="s">
        <v>102</v>
      </c>
      <c r="E32">
        <v>10</v>
      </c>
      <c r="F32">
        <v>9</v>
      </c>
      <c r="G32">
        <v>2018</v>
      </c>
      <c r="H32">
        <v>0</v>
      </c>
      <c r="I32">
        <v>4</v>
      </c>
      <c r="J32" s="72">
        <v>31</v>
      </c>
      <c r="K32">
        <v>200341</v>
      </c>
      <c r="L32">
        <v>12</v>
      </c>
      <c r="M32">
        <v>2151.1799999999998</v>
      </c>
      <c r="N32">
        <v>1</v>
      </c>
      <c r="O32">
        <v>50</v>
      </c>
      <c r="P32">
        <v>8.5</v>
      </c>
      <c r="Q32">
        <v>0</v>
      </c>
      <c r="R32">
        <v>2029.19</v>
      </c>
      <c r="S32">
        <v>0</v>
      </c>
      <c r="T32">
        <v>2217.4</v>
      </c>
      <c r="U32">
        <v>154</v>
      </c>
      <c r="V32">
        <v>2408.33</v>
      </c>
      <c r="W32"/>
      <c r="X32">
        <v>1.4999999999999999E-4</v>
      </c>
      <c r="Y32">
        <v>1</v>
      </c>
      <c r="Z32"/>
      <c r="AA32" t="s">
        <v>77</v>
      </c>
      <c r="AB32">
        <v>18.8599</v>
      </c>
      <c r="AC32" s="61" t="s">
        <v>71</v>
      </c>
      <c r="AD32">
        <v>0</v>
      </c>
      <c r="AE32">
        <v>0</v>
      </c>
      <c r="AF32" s="75">
        <v>43454</v>
      </c>
      <c r="AG32" s="63">
        <v>0.55138888888888882</v>
      </c>
      <c r="AH32" t="s">
        <v>86</v>
      </c>
      <c r="AI32" s="7">
        <f t="shared" si="21"/>
        <v>2018</v>
      </c>
      <c r="AJ32" s="7">
        <f t="shared" si="22"/>
        <v>20</v>
      </c>
      <c r="AK32" s="7">
        <f t="shared" si="23"/>
        <v>12</v>
      </c>
      <c r="AL32" s="21">
        <f t="shared" si="8"/>
        <v>31</v>
      </c>
      <c r="AM32" s="21">
        <v>25</v>
      </c>
      <c r="AN32" s="20">
        <v>18.86</v>
      </c>
      <c r="AO32" s="21">
        <v>100</v>
      </c>
      <c r="AP32" s="21">
        <v>97.256</v>
      </c>
      <c r="AQ32" s="26">
        <v>0.1</v>
      </c>
      <c r="AR32" s="26">
        <v>0.1023</v>
      </c>
      <c r="AS32" s="13">
        <v>50</v>
      </c>
      <c r="AT32" s="13">
        <f t="shared" si="3"/>
        <v>0</v>
      </c>
      <c r="AU32" s="13">
        <f t="shared" si="4"/>
        <v>0</v>
      </c>
      <c r="AV32" s="13">
        <f t="shared" si="9"/>
        <v>0</v>
      </c>
      <c r="AW32" s="13">
        <f t="shared" si="10"/>
        <v>1</v>
      </c>
      <c r="AX32" s="7">
        <v>1</v>
      </c>
      <c r="AY32" s="7">
        <v>1</v>
      </c>
      <c r="AZ32" s="24">
        <f t="shared" si="11"/>
        <v>43689.551388888889</v>
      </c>
      <c r="BA32" s="15">
        <f t="shared" si="34"/>
        <v>1.02032313608892</v>
      </c>
      <c r="BB32" s="15">
        <f t="shared" si="13"/>
        <v>1.02032313608892</v>
      </c>
      <c r="BC32" s="16">
        <f t="shared" si="14"/>
        <v>2151.4932463229093</v>
      </c>
      <c r="BD32" s="16">
        <f t="shared" si="15"/>
        <v>2420.6051793370393</v>
      </c>
      <c r="BE32" s="14" t="str">
        <f t="shared" si="16"/>
        <v>#N/A</v>
      </c>
      <c r="BF32" s="14" t="str">
        <f t="shared" si="17"/>
        <v>#N/A</v>
      </c>
      <c r="BG32" s="15">
        <f t="shared" si="19"/>
        <v>0.98926649528060007</v>
      </c>
      <c r="BH32" s="15">
        <f t="shared" si="20"/>
        <v>0.9997822916127781</v>
      </c>
      <c r="BI32" s="16">
        <f t="shared" si="6"/>
        <v>2174.8368681107004</v>
      </c>
      <c r="BJ32" s="16">
        <f t="shared" si="6"/>
        <v>2421.1322801409997</v>
      </c>
      <c r="BK32" s="4" t="str">
        <f t="shared" si="33"/>
        <v/>
      </c>
      <c r="BL32" s="4" t="str">
        <f t="shared" si="28"/>
        <v/>
      </c>
      <c r="BM32" s="3">
        <v>12</v>
      </c>
      <c r="BN32" s="66">
        <f t="shared" si="29"/>
        <v>0.98923414109817864</v>
      </c>
      <c r="BO32" s="66">
        <f t="shared" si="30"/>
        <v>1.0010553601359582</v>
      </c>
      <c r="BP32" s="70">
        <f t="shared" si="31"/>
        <v>2174.9079989642005</v>
      </c>
      <c r="BQ32" s="70">
        <f t="shared" si="32"/>
        <v>2418.0532623173658</v>
      </c>
      <c r="BS32" s="126">
        <f t="shared" si="26"/>
        <v>2177.0829069631645</v>
      </c>
      <c r="BT32" s="126">
        <f t="shared" si="27"/>
        <v>2420.4713155796831</v>
      </c>
    </row>
    <row r="33" spans="2:72" ht="15" x14ac:dyDescent="0.25">
      <c r="B33" s="1">
        <v>26</v>
      </c>
      <c r="C33" t="s">
        <v>67</v>
      </c>
      <c r="D33" t="s">
        <v>103</v>
      </c>
      <c r="E33">
        <v>10</v>
      </c>
      <c r="F33">
        <v>9</v>
      </c>
      <c r="G33">
        <v>2018</v>
      </c>
      <c r="H33">
        <v>0</v>
      </c>
      <c r="I33">
        <v>4</v>
      </c>
      <c r="J33" s="72">
        <v>31.5</v>
      </c>
      <c r="K33">
        <v>198324</v>
      </c>
      <c r="L33">
        <v>12</v>
      </c>
      <c r="M33">
        <v>2128.67</v>
      </c>
      <c r="N33">
        <v>1</v>
      </c>
      <c r="O33">
        <v>50</v>
      </c>
      <c r="P33">
        <v>9</v>
      </c>
      <c r="Q33">
        <v>0</v>
      </c>
      <c r="R33">
        <v>2029.19</v>
      </c>
      <c r="S33">
        <v>0</v>
      </c>
      <c r="T33">
        <v>2217.4</v>
      </c>
      <c r="U33">
        <v>154</v>
      </c>
      <c r="V33">
        <v>2393.61</v>
      </c>
      <c r="W33"/>
      <c r="X33">
        <v>1.16E-4</v>
      </c>
      <c r="Y33">
        <v>1</v>
      </c>
      <c r="Z33"/>
      <c r="AA33" t="s">
        <v>77</v>
      </c>
      <c r="AB33">
        <v>18.8599</v>
      </c>
      <c r="AC33" s="61" t="s">
        <v>71</v>
      </c>
      <c r="AD33">
        <v>0</v>
      </c>
      <c r="AE33">
        <v>0</v>
      </c>
      <c r="AF33" s="75">
        <v>43454</v>
      </c>
      <c r="AG33" s="63">
        <v>0.5625</v>
      </c>
      <c r="AH33" t="s">
        <v>86</v>
      </c>
      <c r="AI33" s="7">
        <f t="shared" si="21"/>
        <v>2018</v>
      </c>
      <c r="AJ33" s="7">
        <f t="shared" si="22"/>
        <v>20</v>
      </c>
      <c r="AK33" s="7">
        <f t="shared" si="23"/>
        <v>12</v>
      </c>
      <c r="AL33" s="21">
        <f t="shared" si="8"/>
        <v>31.5</v>
      </c>
      <c r="AM33" s="21">
        <v>25</v>
      </c>
      <c r="AN33" s="20">
        <v>18.86</v>
      </c>
      <c r="AO33" s="21">
        <v>100</v>
      </c>
      <c r="AP33" s="21">
        <v>97.256</v>
      </c>
      <c r="AQ33" s="26">
        <v>0.1</v>
      </c>
      <c r="AR33" s="26">
        <v>0.1023</v>
      </c>
      <c r="AS33" s="13">
        <v>50</v>
      </c>
      <c r="AT33" s="13">
        <f t="shared" si="3"/>
        <v>0</v>
      </c>
      <c r="AU33" s="13">
        <f t="shared" si="4"/>
        <v>0</v>
      </c>
      <c r="AV33" s="13">
        <f t="shared" si="9"/>
        <v>0</v>
      </c>
      <c r="AW33" s="13">
        <f t="shared" si="10"/>
        <v>1</v>
      </c>
      <c r="AX33" s="7">
        <v>1</v>
      </c>
      <c r="AY33" s="7">
        <v>1</v>
      </c>
      <c r="AZ33" s="24">
        <f t="shared" si="11"/>
        <v>43689.5625</v>
      </c>
      <c r="BA33" s="15">
        <f t="shared" si="34"/>
        <v>1.0207002360490494</v>
      </c>
      <c r="BB33" s="15">
        <f t="shared" ref="BB33:BB64" si="35">(999.842594-0.00909529*AM33^2-0.000001120083*AM33^4+0.824493*AL33+0.000076438*AM33^2*AL33+0.0000000053875*AM33^4*AL33+0.00010227*AM33*AL33^1.5+0.000483147*AL33^2+0.06793*AM33+0.0001001685*AM33^3+0.000000006536332*AM33^5-0.0040899*AM33*AL33-0.00000082467*AM33^3*AL33-0.00572466*AL33^1.5-0.0000016546*AM33^2*AL33^1.5)/1000</f>
        <v>1.0207002360490494</v>
      </c>
      <c r="BC33" s="16">
        <f t="shared" si="14"/>
        <v>2128.9804545946477</v>
      </c>
      <c r="BD33" s="16">
        <f t="shared" si="15"/>
        <v>2405.8101519778984</v>
      </c>
      <c r="BE33" s="66" t="str">
        <f t="shared" si="16"/>
        <v>#N/A</v>
      </c>
      <c r="BF33" s="66" t="str">
        <f t="shared" si="17"/>
        <v>#N/A</v>
      </c>
      <c r="BG33" s="15">
        <f t="shared" si="19"/>
        <v>0.98926649528060007</v>
      </c>
      <c r="BH33" s="15">
        <f t="shared" si="20"/>
        <v>0.9997822916127781</v>
      </c>
      <c r="BI33" s="16">
        <f t="shared" si="6"/>
        <v>2152.0798134286088</v>
      </c>
      <c r="BJ33" s="16">
        <f t="shared" si="6"/>
        <v>2406.3340310789217</v>
      </c>
      <c r="BK33" s="4" t="str">
        <f t="shared" si="33"/>
        <v/>
      </c>
      <c r="BL33" s="4" t="str">
        <f t="shared" si="28"/>
        <v/>
      </c>
      <c r="BM33" s="3">
        <v>13</v>
      </c>
      <c r="BN33" s="66">
        <f t="shared" si="29"/>
        <v>0.98919965274185029</v>
      </c>
      <c r="BO33" s="66">
        <f t="shared" si="30"/>
        <v>1.0011174435135008</v>
      </c>
      <c r="BP33" s="70">
        <f t="shared" si="31"/>
        <v>2152.2252345050551</v>
      </c>
      <c r="BQ33" s="70">
        <f t="shared" si="32"/>
        <v>2403.1247957627402</v>
      </c>
      <c r="BS33" s="126">
        <f t="shared" si="26"/>
        <v>2154.37745973956</v>
      </c>
      <c r="BT33" s="126">
        <f t="shared" si="27"/>
        <v>2405.5279205585025</v>
      </c>
    </row>
    <row r="34" spans="2:72" ht="15" x14ac:dyDescent="0.25">
      <c r="B34" s="1">
        <v>27</v>
      </c>
      <c r="C34" t="s">
        <v>67</v>
      </c>
      <c r="D34" t="s">
        <v>104</v>
      </c>
      <c r="E34">
        <v>10</v>
      </c>
      <c r="F34">
        <v>9</v>
      </c>
      <c r="G34">
        <v>2018</v>
      </c>
      <c r="H34">
        <v>0</v>
      </c>
      <c r="I34">
        <v>4</v>
      </c>
      <c r="J34" s="72">
        <v>34.5</v>
      </c>
      <c r="K34">
        <v>193804</v>
      </c>
      <c r="L34">
        <v>12</v>
      </c>
      <c r="M34">
        <v>2075.4</v>
      </c>
      <c r="N34">
        <v>1</v>
      </c>
      <c r="O34">
        <v>50</v>
      </c>
      <c r="P34">
        <v>9.5</v>
      </c>
      <c r="Q34">
        <v>0</v>
      </c>
      <c r="R34">
        <v>2029.19</v>
      </c>
      <c r="S34">
        <v>0</v>
      </c>
      <c r="T34">
        <v>2217.4</v>
      </c>
      <c r="U34">
        <v>154</v>
      </c>
      <c r="V34">
        <v>2328.1799999999998</v>
      </c>
      <c r="W34"/>
      <c r="X34">
        <v>2.4499999999999999E-4</v>
      </c>
      <c r="Y34">
        <v>1</v>
      </c>
      <c r="Z34"/>
      <c r="AA34" t="s">
        <v>77</v>
      </c>
      <c r="AB34">
        <v>18.8599</v>
      </c>
      <c r="AC34" s="61" t="s">
        <v>71</v>
      </c>
      <c r="AD34">
        <v>0</v>
      </c>
      <c r="AE34">
        <v>0</v>
      </c>
      <c r="AF34" s="75">
        <v>43454</v>
      </c>
      <c r="AG34" s="63">
        <v>0.57361111111111118</v>
      </c>
      <c r="AH34" t="s">
        <v>86</v>
      </c>
      <c r="AI34" s="7">
        <f t="shared" si="21"/>
        <v>2018</v>
      </c>
      <c r="AJ34" s="7">
        <f t="shared" si="22"/>
        <v>20</v>
      </c>
      <c r="AK34" s="7">
        <f t="shared" si="23"/>
        <v>12</v>
      </c>
      <c r="AL34" s="21">
        <f t="shared" si="8"/>
        <v>34.5</v>
      </c>
      <c r="AM34" s="21">
        <v>25</v>
      </c>
      <c r="AN34" s="20">
        <v>18.86</v>
      </c>
      <c r="AO34" s="21">
        <v>100</v>
      </c>
      <c r="AP34" s="21">
        <v>97.256</v>
      </c>
      <c r="AQ34" s="26">
        <v>0.1</v>
      </c>
      <c r="AR34" s="26">
        <v>0.1023</v>
      </c>
      <c r="AS34" s="13">
        <v>50</v>
      </c>
      <c r="AT34" s="13">
        <f t="shared" si="3"/>
        <v>0</v>
      </c>
      <c r="AU34" s="13">
        <f t="shared" si="4"/>
        <v>0</v>
      </c>
      <c r="AV34" s="13">
        <f t="shared" si="9"/>
        <v>0</v>
      </c>
      <c r="AW34" s="13">
        <f t="shared" si="10"/>
        <v>1</v>
      </c>
      <c r="AX34" s="7">
        <v>1</v>
      </c>
      <c r="AY34" s="7">
        <v>1</v>
      </c>
      <c r="AZ34" s="24">
        <f t="shared" si="11"/>
        <v>43689.573611111111</v>
      </c>
      <c r="BA34" s="15">
        <f t="shared" si="34"/>
        <v>1.0229649984904474</v>
      </c>
      <c r="BB34" s="15">
        <f t="shared" si="35"/>
        <v>1.0229649984904474</v>
      </c>
      <c r="BC34" s="16">
        <f t="shared" si="14"/>
        <v>2075.7060021767888</v>
      </c>
      <c r="BD34" s="16">
        <f t="shared" si="15"/>
        <v>2340.0466574053012</v>
      </c>
      <c r="BE34" s="14" t="str">
        <f t="shared" si="16"/>
        <v>#N/A</v>
      </c>
      <c r="BF34" s="14" t="str">
        <f t="shared" si="17"/>
        <v>#N/A</v>
      </c>
      <c r="BG34" s="15">
        <f t="shared" si="19"/>
        <v>0.98926649528060007</v>
      </c>
      <c r="BH34" s="15">
        <f t="shared" si="20"/>
        <v>0.9997822916127781</v>
      </c>
      <c r="BI34" s="16">
        <f t="shared" si="6"/>
        <v>2098.2273351813315</v>
      </c>
      <c r="BJ34" s="16">
        <f t="shared" si="6"/>
        <v>2340.5562161243156</v>
      </c>
      <c r="BK34" s="4" t="str">
        <f t="shared" si="33"/>
        <v/>
      </c>
      <c r="BL34" s="4" t="str">
        <f t="shared" si="28"/>
        <v/>
      </c>
      <c r="BM34" s="3">
        <v>14</v>
      </c>
      <c r="BN34" s="66">
        <f t="shared" si="29"/>
        <v>0.98916516438552182</v>
      </c>
      <c r="BO34" s="66">
        <f t="shared" si="30"/>
        <v>1.0011795268910435</v>
      </c>
      <c r="BP34" s="70">
        <f t="shared" si="31"/>
        <v>2098.4422793196886</v>
      </c>
      <c r="BQ34" s="70">
        <f t="shared" si="32"/>
        <v>2337.289761279711</v>
      </c>
      <c r="BS34" s="126">
        <f t="shared" si="26"/>
        <v>2100.5407215990081</v>
      </c>
      <c r="BT34" s="126">
        <f t="shared" si="27"/>
        <v>2339.6270510409904</v>
      </c>
    </row>
    <row r="35" spans="2:72" ht="15" x14ac:dyDescent="0.25">
      <c r="B35" s="1">
        <v>28</v>
      </c>
      <c r="C35" t="s">
        <v>67</v>
      </c>
      <c r="D35" t="s">
        <v>105</v>
      </c>
      <c r="E35">
        <v>11</v>
      </c>
      <c r="F35">
        <v>9</v>
      </c>
      <c r="G35">
        <v>2018</v>
      </c>
      <c r="H35">
        <v>0</v>
      </c>
      <c r="I35">
        <v>4</v>
      </c>
      <c r="J35" s="72">
        <v>33.5</v>
      </c>
      <c r="K35">
        <v>195484</v>
      </c>
      <c r="L35">
        <v>12</v>
      </c>
      <c r="M35">
        <v>2094.9899999999998</v>
      </c>
      <c r="N35">
        <v>1</v>
      </c>
      <c r="O35">
        <v>50</v>
      </c>
      <c r="P35">
        <v>10</v>
      </c>
      <c r="Q35">
        <v>0</v>
      </c>
      <c r="R35">
        <v>2029.19</v>
      </c>
      <c r="S35">
        <v>0</v>
      </c>
      <c r="T35">
        <v>2217.4</v>
      </c>
      <c r="U35">
        <v>154</v>
      </c>
      <c r="V35">
        <v>2341.98</v>
      </c>
      <c r="W35"/>
      <c r="X35">
        <v>2.14E-4</v>
      </c>
      <c r="Y35">
        <v>1</v>
      </c>
      <c r="Z35"/>
      <c r="AA35" t="s">
        <v>77</v>
      </c>
      <c r="AB35">
        <v>18.8599</v>
      </c>
      <c r="AC35" s="61" t="s">
        <v>71</v>
      </c>
      <c r="AD35">
        <v>0</v>
      </c>
      <c r="AE35">
        <v>0</v>
      </c>
      <c r="AF35" s="75">
        <v>43454</v>
      </c>
      <c r="AG35" s="63">
        <v>0.5854166666666667</v>
      </c>
      <c r="AH35" t="s">
        <v>86</v>
      </c>
      <c r="AI35" s="7">
        <f t="shared" si="21"/>
        <v>2018</v>
      </c>
      <c r="AJ35" s="7">
        <f t="shared" si="22"/>
        <v>20</v>
      </c>
      <c r="AK35" s="7">
        <f t="shared" si="23"/>
        <v>12</v>
      </c>
      <c r="AL35" s="21">
        <f t="shared" si="8"/>
        <v>33.5</v>
      </c>
      <c r="AM35" s="21">
        <v>25</v>
      </c>
      <c r="AN35" s="20">
        <v>18.86</v>
      </c>
      <c r="AO35" s="21">
        <v>100</v>
      </c>
      <c r="AP35" s="21">
        <v>97.256</v>
      </c>
      <c r="AQ35" s="26">
        <v>0.1</v>
      </c>
      <c r="AR35" s="26">
        <v>0.1023</v>
      </c>
      <c r="AS35" s="13">
        <v>50</v>
      </c>
      <c r="AT35" s="13">
        <f t="shared" si="3"/>
        <v>0</v>
      </c>
      <c r="AU35" s="13">
        <f t="shared" si="4"/>
        <v>0</v>
      </c>
      <c r="AV35" s="13">
        <f t="shared" si="9"/>
        <v>0</v>
      </c>
      <c r="AW35" s="13">
        <f t="shared" si="10"/>
        <v>1</v>
      </c>
      <c r="AX35" s="7">
        <v>1</v>
      </c>
      <c r="AY35" s="7">
        <v>1</v>
      </c>
      <c r="AZ35" s="24">
        <f t="shared" si="11"/>
        <v>43689.585416666669</v>
      </c>
      <c r="BA35" s="15">
        <f t="shared" si="34"/>
        <v>1.0222096586857368</v>
      </c>
      <c r="BB35" s="15">
        <f t="shared" si="35"/>
        <v>1.0222096586857368</v>
      </c>
      <c r="BC35" s="16">
        <f t="shared" si="14"/>
        <v>2095.3023812275833</v>
      </c>
      <c r="BD35" s="16">
        <f t="shared" si="15"/>
        <v>2353.9169955544962</v>
      </c>
      <c r="BE35" s="14" t="str">
        <f t="shared" si="16"/>
        <v>#N/A</v>
      </c>
      <c r="BF35" s="14" t="str">
        <f t="shared" si="17"/>
        <v>#N/A</v>
      </c>
      <c r="BG35" s="15">
        <f t="shared" si="19"/>
        <v>0.98926649528060007</v>
      </c>
      <c r="BH35" s="15">
        <f t="shared" si="20"/>
        <v>0.9997822916127781</v>
      </c>
      <c r="BI35" s="16">
        <f t="shared" si="6"/>
        <v>2118.0363342167593</v>
      </c>
      <c r="BJ35" s="16">
        <f t="shared" si="6"/>
        <v>2354.4295746200141</v>
      </c>
      <c r="BK35" s="4" t="str">
        <f t="shared" si="33"/>
        <v/>
      </c>
      <c r="BL35" s="4" t="str">
        <f t="shared" si="28"/>
        <v/>
      </c>
      <c r="BM35" s="3">
        <v>15</v>
      </c>
      <c r="BN35" s="66">
        <f t="shared" si="29"/>
        <v>0.98913067602919336</v>
      </c>
      <c r="BO35" s="66">
        <f t="shared" si="30"/>
        <v>1.0012416102685862</v>
      </c>
      <c r="BP35" s="70">
        <f t="shared" si="31"/>
        <v>2118.3271654651849</v>
      </c>
      <c r="BQ35" s="70">
        <f t="shared" si="32"/>
        <v>2350.9979723306251</v>
      </c>
      <c r="BS35" s="126">
        <f t="shared" si="26"/>
        <v>2120.4454926306498</v>
      </c>
      <c r="BT35" s="126">
        <f t="shared" si="27"/>
        <v>2353.3489703029554</v>
      </c>
    </row>
    <row r="36" spans="2:72" ht="15" x14ac:dyDescent="0.25">
      <c r="B36" s="1">
        <v>29</v>
      </c>
      <c r="C36" t="s">
        <v>67</v>
      </c>
      <c r="D36" t="s">
        <v>106</v>
      </c>
      <c r="E36">
        <v>11</v>
      </c>
      <c r="F36">
        <v>9</v>
      </c>
      <c r="G36">
        <v>2018</v>
      </c>
      <c r="H36">
        <v>0</v>
      </c>
      <c r="I36">
        <v>4</v>
      </c>
      <c r="J36" s="72">
        <v>34</v>
      </c>
      <c r="K36">
        <v>196034</v>
      </c>
      <c r="L36">
        <v>12</v>
      </c>
      <c r="M36">
        <v>2100.13</v>
      </c>
      <c r="N36">
        <v>1</v>
      </c>
      <c r="O36">
        <v>50</v>
      </c>
      <c r="P36">
        <v>10.4</v>
      </c>
      <c r="Q36">
        <v>0</v>
      </c>
      <c r="R36">
        <v>2029.19</v>
      </c>
      <c r="S36">
        <v>0</v>
      </c>
      <c r="T36">
        <v>2217.4</v>
      </c>
      <c r="U36">
        <v>154</v>
      </c>
      <c r="V36">
        <v>2316.84</v>
      </c>
      <c r="W36"/>
      <c r="X36">
        <v>1.7799999999999999E-4</v>
      </c>
      <c r="Y36">
        <v>1</v>
      </c>
      <c r="Z36"/>
      <c r="AA36" t="s">
        <v>77</v>
      </c>
      <c r="AB36">
        <v>18.8599</v>
      </c>
      <c r="AC36" s="61" t="s">
        <v>71</v>
      </c>
      <c r="AD36">
        <v>0</v>
      </c>
      <c r="AE36">
        <v>0</v>
      </c>
      <c r="AF36" s="75">
        <v>43454</v>
      </c>
      <c r="AG36" s="63">
        <v>0.59652777777777777</v>
      </c>
      <c r="AH36" t="s">
        <v>86</v>
      </c>
      <c r="AI36" s="7">
        <f t="shared" si="21"/>
        <v>2018</v>
      </c>
      <c r="AJ36" s="7">
        <f t="shared" si="22"/>
        <v>20</v>
      </c>
      <c r="AK36" s="7">
        <f t="shared" si="23"/>
        <v>12</v>
      </c>
      <c r="AL36" s="21">
        <f t="shared" si="8"/>
        <v>34</v>
      </c>
      <c r="AM36" s="21">
        <v>25</v>
      </c>
      <c r="AN36" s="20">
        <v>18.86</v>
      </c>
      <c r="AO36" s="21">
        <v>100</v>
      </c>
      <c r="AP36" s="21">
        <v>97.256</v>
      </c>
      <c r="AQ36" s="26">
        <v>0.1</v>
      </c>
      <c r="AR36" s="26">
        <v>0.1023</v>
      </c>
      <c r="AS36" s="13">
        <v>50</v>
      </c>
      <c r="AT36" s="13">
        <f t="shared" si="3"/>
        <v>0</v>
      </c>
      <c r="AU36" s="13">
        <f t="shared" si="4"/>
        <v>0</v>
      </c>
      <c r="AV36" s="13">
        <f t="shared" si="9"/>
        <v>0</v>
      </c>
      <c r="AW36" s="13">
        <f t="shared" si="10"/>
        <v>1</v>
      </c>
      <c r="AX36" s="7">
        <v>1</v>
      </c>
      <c r="AY36" s="7">
        <v>1</v>
      </c>
      <c r="AZ36" s="24">
        <f t="shared" si="11"/>
        <v>43689.59652777778</v>
      </c>
      <c r="BA36" s="15">
        <f t="shared" si="34"/>
        <v>1.0225872753625418</v>
      </c>
      <c r="BB36" s="15">
        <f t="shared" si="35"/>
        <v>1.0225872753625418</v>
      </c>
      <c r="BC36" s="16">
        <f t="shared" si="14"/>
        <v>2100.4397981384377</v>
      </c>
      <c r="BD36" s="16">
        <f t="shared" si="15"/>
        <v>2328.6488577957452</v>
      </c>
      <c r="BE36" s="14" t="str">
        <f t="shared" si="16"/>
        <v>#N/A</v>
      </c>
      <c r="BF36" s="14" t="str">
        <f t="shared" si="17"/>
        <v>#N/A</v>
      </c>
      <c r="BG36" s="15">
        <f t="shared" si="19"/>
        <v>0.98926649528060007</v>
      </c>
      <c r="BH36" s="15">
        <f t="shared" si="20"/>
        <v>0.9997822916127781</v>
      </c>
      <c r="BI36" s="16">
        <f t="shared" si="6"/>
        <v>2123.2294919102251</v>
      </c>
      <c r="BJ36" s="16">
        <f t="shared" si="6"/>
        <v>2329.1559345778505</v>
      </c>
      <c r="BK36" s="4" t="str">
        <f t="shared" si="33"/>
        <v/>
      </c>
      <c r="BL36" s="4" t="str">
        <f t="shared" si="28"/>
        <v/>
      </c>
      <c r="BM36" s="3">
        <v>16</v>
      </c>
      <c r="BN36" s="66">
        <f t="shared" si="29"/>
        <v>0.98909618767286489</v>
      </c>
      <c r="BO36" s="66">
        <f t="shared" si="30"/>
        <v>1.0013036936461288</v>
      </c>
      <c r="BP36" s="70">
        <f t="shared" si="31"/>
        <v>2123.5950803534388</v>
      </c>
      <c r="BQ36" s="70">
        <f t="shared" si="32"/>
        <v>2325.6169657341884</v>
      </c>
      <c r="BS36" s="126">
        <f t="shared" si="26"/>
        <v>2125.7186754337922</v>
      </c>
      <c r="BT36" s="126">
        <f t="shared" si="27"/>
        <v>2327.9425826999222</v>
      </c>
    </row>
    <row r="37" spans="2:72" ht="15" x14ac:dyDescent="0.25">
      <c r="B37" s="1">
        <v>30</v>
      </c>
      <c r="C37" t="s">
        <v>67</v>
      </c>
      <c r="D37" t="s">
        <v>107</v>
      </c>
      <c r="E37">
        <v>11</v>
      </c>
      <c r="F37">
        <v>9</v>
      </c>
      <c r="G37">
        <v>2018</v>
      </c>
      <c r="H37">
        <v>0</v>
      </c>
      <c r="I37">
        <v>4</v>
      </c>
      <c r="J37" s="72">
        <v>34.5</v>
      </c>
      <c r="K37">
        <v>194879</v>
      </c>
      <c r="L37">
        <v>12</v>
      </c>
      <c r="M37">
        <v>2086.94</v>
      </c>
      <c r="N37">
        <v>1</v>
      </c>
      <c r="O37">
        <v>50</v>
      </c>
      <c r="P37">
        <v>10.9</v>
      </c>
      <c r="Q37">
        <v>0</v>
      </c>
      <c r="R37">
        <v>2029.19</v>
      </c>
      <c r="S37">
        <v>0</v>
      </c>
      <c r="T37">
        <v>2217.4</v>
      </c>
      <c r="U37">
        <v>154</v>
      </c>
      <c r="V37">
        <v>2311.42</v>
      </c>
      <c r="W37"/>
      <c r="X37">
        <v>1.73E-4</v>
      </c>
      <c r="Y37">
        <v>1</v>
      </c>
      <c r="Z37"/>
      <c r="AA37" t="s">
        <v>77</v>
      </c>
      <c r="AB37">
        <v>18.8599</v>
      </c>
      <c r="AC37" s="61" t="s">
        <v>71</v>
      </c>
      <c r="AD37">
        <v>0</v>
      </c>
      <c r="AE37">
        <v>0</v>
      </c>
      <c r="AF37" s="75">
        <v>43454</v>
      </c>
      <c r="AG37" s="63">
        <v>0.60763888888888895</v>
      </c>
      <c r="AH37" t="s">
        <v>86</v>
      </c>
      <c r="AI37" s="7">
        <f t="shared" si="21"/>
        <v>2018</v>
      </c>
      <c r="AJ37" s="7">
        <f t="shared" si="22"/>
        <v>20</v>
      </c>
      <c r="AK37" s="7">
        <f t="shared" si="23"/>
        <v>12</v>
      </c>
      <c r="AL37" s="21">
        <f t="shared" si="8"/>
        <v>34.5</v>
      </c>
      <c r="AM37" s="21">
        <v>25</v>
      </c>
      <c r="AN37" s="20">
        <v>18.86</v>
      </c>
      <c r="AO37" s="21">
        <v>100</v>
      </c>
      <c r="AP37" s="21">
        <v>97.256</v>
      </c>
      <c r="AQ37" s="26">
        <v>0.1</v>
      </c>
      <c r="AR37" s="26">
        <v>0.1023</v>
      </c>
      <c r="AS37" s="13">
        <v>50</v>
      </c>
      <c r="AT37" s="13">
        <f t="shared" si="3"/>
        <v>0</v>
      </c>
      <c r="AU37" s="13">
        <f t="shared" si="4"/>
        <v>0</v>
      </c>
      <c r="AV37" s="13">
        <f t="shared" si="9"/>
        <v>0</v>
      </c>
      <c r="AW37" s="13">
        <f t="shared" si="10"/>
        <v>1</v>
      </c>
      <c r="AX37" s="7">
        <v>1</v>
      </c>
      <c r="AY37" s="7">
        <v>1</v>
      </c>
      <c r="AZ37" s="24">
        <f t="shared" si="11"/>
        <v>43689.607638888891</v>
      </c>
      <c r="BA37" s="15">
        <f t="shared" si="34"/>
        <v>1.0229649984904474</v>
      </c>
      <c r="BB37" s="15">
        <f t="shared" si="35"/>
        <v>1.0229649984904474</v>
      </c>
      <c r="BC37" s="16">
        <f t="shared" si="14"/>
        <v>2087.2553694380258</v>
      </c>
      <c r="BD37" s="16">
        <f t="shared" si="15"/>
        <v>2323.2012322328001</v>
      </c>
      <c r="BE37" s="14" t="str">
        <f t="shared" si="16"/>
        <v>#N/A</v>
      </c>
      <c r="BF37" s="14" t="str">
        <f t="shared" si="17"/>
        <v>#N/A</v>
      </c>
      <c r="BG37" s="15">
        <f t="shared" si="19"/>
        <v>0.98926649528060007</v>
      </c>
      <c r="BH37" s="15">
        <f t="shared" si="20"/>
        <v>0.9997822916127781</v>
      </c>
      <c r="BI37" s="16">
        <f t="shared" si="6"/>
        <v>2109.9020126482574</v>
      </c>
      <c r="BJ37" s="16">
        <f t="shared" si="6"/>
        <v>2323.707122762873</v>
      </c>
      <c r="BK37" s="4" t="str">
        <f t="shared" si="33"/>
        <v/>
      </c>
      <c r="BL37" s="4" t="str">
        <f t="shared" si="28"/>
        <v/>
      </c>
      <c r="BM37" s="3">
        <v>17</v>
      </c>
      <c r="BN37" s="66">
        <f t="shared" si="29"/>
        <v>0.98906169931653642</v>
      </c>
      <c r="BO37" s="66">
        <f t="shared" si="30"/>
        <v>1.0013657770236712</v>
      </c>
      <c r="BP37" s="70">
        <f t="shared" si="31"/>
        <v>2110.338890769267</v>
      </c>
      <c r="BQ37" s="70">
        <f t="shared" si="32"/>
        <v>2320.0325850339918</v>
      </c>
      <c r="BS37" s="126">
        <f t="shared" si="26"/>
        <v>2112.4492296600361</v>
      </c>
      <c r="BT37" s="126">
        <f t="shared" si="27"/>
        <v>2322.3526176190258</v>
      </c>
    </row>
    <row r="38" spans="2:72" ht="15" x14ac:dyDescent="0.25">
      <c r="B38" s="1">
        <v>31</v>
      </c>
      <c r="C38" t="s">
        <v>67</v>
      </c>
      <c r="D38" t="s">
        <v>108</v>
      </c>
      <c r="E38">
        <v>11</v>
      </c>
      <c r="F38">
        <v>9</v>
      </c>
      <c r="G38">
        <v>2018</v>
      </c>
      <c r="H38">
        <v>0</v>
      </c>
      <c r="I38">
        <v>4</v>
      </c>
      <c r="J38" s="72">
        <v>34.5</v>
      </c>
      <c r="K38">
        <v>192405</v>
      </c>
      <c r="L38">
        <v>12</v>
      </c>
      <c r="M38">
        <v>2060.37</v>
      </c>
      <c r="N38">
        <v>1</v>
      </c>
      <c r="O38">
        <v>50</v>
      </c>
      <c r="P38">
        <v>11.4</v>
      </c>
      <c r="Q38">
        <v>0</v>
      </c>
      <c r="R38">
        <v>2029.19</v>
      </c>
      <c r="S38">
        <v>0</v>
      </c>
      <c r="T38">
        <v>2217.4</v>
      </c>
      <c r="U38">
        <v>154</v>
      </c>
      <c r="V38">
        <v>2302.36</v>
      </c>
      <c r="W38"/>
      <c r="X38">
        <v>2.2699999999999999E-4</v>
      </c>
      <c r="Y38">
        <v>1</v>
      </c>
      <c r="Z38"/>
      <c r="AA38" t="s">
        <v>77</v>
      </c>
      <c r="AB38">
        <v>18.8599</v>
      </c>
      <c r="AC38" s="61" t="s">
        <v>71</v>
      </c>
      <c r="AD38">
        <v>0</v>
      </c>
      <c r="AE38">
        <v>0</v>
      </c>
      <c r="AF38" s="75">
        <v>43454</v>
      </c>
      <c r="AG38" s="63">
        <v>0.61875000000000002</v>
      </c>
      <c r="AH38" t="s">
        <v>86</v>
      </c>
      <c r="AI38" s="7">
        <f t="shared" si="21"/>
        <v>2018</v>
      </c>
      <c r="AJ38" s="7">
        <f t="shared" si="22"/>
        <v>20</v>
      </c>
      <c r="AK38" s="7">
        <f t="shared" si="23"/>
        <v>12</v>
      </c>
      <c r="AL38" s="21">
        <f t="shared" si="8"/>
        <v>34.5</v>
      </c>
      <c r="AM38" s="21">
        <v>25</v>
      </c>
      <c r="AN38" s="20">
        <v>18.86</v>
      </c>
      <c r="AO38" s="21">
        <v>100</v>
      </c>
      <c r="AP38" s="21">
        <v>97.256</v>
      </c>
      <c r="AQ38" s="26">
        <v>0.1</v>
      </c>
      <c r="AR38" s="26">
        <v>0.1023</v>
      </c>
      <c r="AS38" s="13">
        <v>50</v>
      </c>
      <c r="AT38" s="13">
        <f t="shared" si="3"/>
        <v>0</v>
      </c>
      <c r="AU38" s="13">
        <f t="shared" si="4"/>
        <v>0</v>
      </c>
      <c r="AV38" s="13">
        <f t="shared" si="9"/>
        <v>0</v>
      </c>
      <c r="AW38" s="13">
        <f t="shared" si="10"/>
        <v>1</v>
      </c>
      <c r="AX38" s="7">
        <v>1</v>
      </c>
      <c r="AY38" s="7">
        <v>1</v>
      </c>
      <c r="AZ38" s="24">
        <f t="shared" si="11"/>
        <v>43689.618750000001</v>
      </c>
      <c r="BA38" s="15">
        <f t="shared" si="34"/>
        <v>1.0229649984904474</v>
      </c>
      <c r="BB38" s="15">
        <f t="shared" si="35"/>
        <v>1.0229649984904474</v>
      </c>
      <c r="BC38" s="16">
        <f t="shared" si="14"/>
        <v>2060.6757093410019</v>
      </c>
      <c r="BD38" s="16">
        <f t="shared" si="15"/>
        <v>2314.0950537087633</v>
      </c>
      <c r="BE38" s="14" t="str">
        <f t="shared" si="16"/>
        <v>#N/A</v>
      </c>
      <c r="BF38" s="14" t="str">
        <f t="shared" si="17"/>
        <v>#N/A</v>
      </c>
      <c r="BG38" s="15">
        <f t="shared" si="19"/>
        <v>0.98926649528060007</v>
      </c>
      <c r="BH38" s="15">
        <f t="shared" si="20"/>
        <v>0.9997822916127781</v>
      </c>
      <c r="BI38" s="16">
        <f t="shared" si="6"/>
        <v>2083.0339642266995</v>
      </c>
      <c r="BJ38" s="16">
        <f t="shared" si="6"/>
        <v>2314.5989613156967</v>
      </c>
      <c r="BK38" s="4" t="str">
        <f t="shared" si="33"/>
        <v/>
      </c>
      <c r="BL38" s="4" t="str">
        <f t="shared" si="28"/>
        <v/>
      </c>
      <c r="BM38" s="3">
        <v>18</v>
      </c>
      <c r="BN38" s="66">
        <f t="shared" si="29"/>
        <v>0.98902721096020785</v>
      </c>
      <c r="BO38" s="66">
        <f t="shared" si="30"/>
        <v>1.0014278604012139</v>
      </c>
      <c r="BP38" s="70">
        <f t="shared" si="31"/>
        <v>2083.5379315199757</v>
      </c>
      <c r="BQ38" s="70">
        <f t="shared" si="32"/>
        <v>2310.7955602330057</v>
      </c>
      <c r="BS38" s="126">
        <f t="shared" si="26"/>
        <v>2085.6214694514956</v>
      </c>
      <c r="BT38" s="126">
        <f t="shared" si="27"/>
        <v>2313.1063557932384</v>
      </c>
    </row>
    <row r="39" spans="2:72" x14ac:dyDescent="0.2">
      <c r="B39" s="1">
        <v>32</v>
      </c>
      <c r="C39" t="s">
        <v>67</v>
      </c>
      <c r="D39" t="s">
        <v>109</v>
      </c>
      <c r="E39">
        <v>17</v>
      </c>
      <c r="F39">
        <v>10</v>
      </c>
      <c r="G39">
        <v>2018</v>
      </c>
      <c r="H39">
        <v>0</v>
      </c>
      <c r="I39">
        <v>4</v>
      </c>
      <c r="J39">
        <v>32.549999999999997</v>
      </c>
      <c r="K39">
        <v>203655</v>
      </c>
      <c r="L39">
        <v>12</v>
      </c>
      <c r="M39">
        <v>2184.36</v>
      </c>
      <c r="N39">
        <v>1</v>
      </c>
      <c r="O39">
        <v>50</v>
      </c>
      <c r="P39">
        <v>11.9</v>
      </c>
      <c r="Q39">
        <v>0</v>
      </c>
      <c r="R39">
        <v>2029.19</v>
      </c>
      <c r="S39">
        <v>0</v>
      </c>
      <c r="T39">
        <v>2217.4</v>
      </c>
      <c r="U39">
        <v>154</v>
      </c>
      <c r="V39">
        <v>2409.9699999999998</v>
      </c>
      <c r="W39"/>
      <c r="X39">
        <v>1.7200000000000001E-4</v>
      </c>
      <c r="Y39">
        <v>1</v>
      </c>
      <c r="Z39"/>
      <c r="AA39" t="s">
        <v>77</v>
      </c>
      <c r="AB39">
        <v>18.8599</v>
      </c>
      <c r="AC39"/>
      <c r="AD39">
        <v>0</v>
      </c>
      <c r="AE39">
        <v>0</v>
      </c>
      <c r="AF39" s="75">
        <v>43454</v>
      </c>
      <c r="AG39" s="63">
        <v>0.63055555555555554</v>
      </c>
      <c r="AH39" t="s">
        <v>86</v>
      </c>
      <c r="AI39" s="7">
        <f t="shared" si="21"/>
        <v>2018</v>
      </c>
      <c r="AJ39" s="7">
        <f t="shared" si="22"/>
        <v>20</v>
      </c>
      <c r="AK39" s="7">
        <f t="shared" si="23"/>
        <v>12</v>
      </c>
      <c r="AL39" s="21">
        <f t="shared" si="8"/>
        <v>32.549999999999997</v>
      </c>
      <c r="AM39" s="21">
        <v>25</v>
      </c>
      <c r="AN39" s="20">
        <v>18.86</v>
      </c>
      <c r="AO39" s="21">
        <v>100</v>
      </c>
      <c r="AP39" s="21">
        <v>97.256</v>
      </c>
      <c r="AQ39" s="26">
        <v>0.1</v>
      </c>
      <c r="AR39" s="26">
        <v>0.1023</v>
      </c>
      <c r="AS39" s="13">
        <v>50</v>
      </c>
      <c r="AT39" s="13">
        <f t="shared" si="3"/>
        <v>0</v>
      </c>
      <c r="AU39" s="13">
        <f t="shared" si="4"/>
        <v>0</v>
      </c>
      <c r="AV39" s="13">
        <f t="shared" si="9"/>
        <v>0</v>
      </c>
      <c r="AW39" s="13">
        <f t="shared" si="10"/>
        <v>1</v>
      </c>
      <c r="AX39" s="7">
        <v>1</v>
      </c>
      <c r="AY39" s="7">
        <v>1</v>
      </c>
      <c r="AZ39" s="24">
        <f t="shared" si="11"/>
        <v>43689.630555555559</v>
      </c>
      <c r="BA39" s="15">
        <f t="shared" si="34"/>
        <v>1.0214924766559479</v>
      </c>
      <c r="BB39" s="15">
        <f t="shared" si="35"/>
        <v>1.0214924766559479</v>
      </c>
      <c r="BC39" s="16">
        <f t="shared" si="14"/>
        <v>2184.685958634162</v>
      </c>
      <c r="BD39" s="16">
        <f t="shared" si="15"/>
        <v>2422.2535383634654</v>
      </c>
      <c r="BE39" s="14" t="str">
        <f t="shared" si="16"/>
        <v>#N/A</v>
      </c>
      <c r="BF39" s="14" t="str">
        <f t="shared" si="17"/>
        <v>#N/A</v>
      </c>
      <c r="BG39" s="15">
        <f t="shared" si="19"/>
        <v>0.98926649528060007</v>
      </c>
      <c r="BH39" s="15">
        <f t="shared" si="20"/>
        <v>0.9997822916127781</v>
      </c>
      <c r="BI39" s="16">
        <f t="shared" si="6"/>
        <v>2208.3897201173154</v>
      </c>
      <c r="BJ39" s="16">
        <f t="shared" si="6"/>
        <v>2422.780998107155</v>
      </c>
      <c r="BK39" s="4" t="str">
        <f t="shared" si="33"/>
        <v/>
      </c>
      <c r="BL39" s="4" t="str">
        <f t="shared" si="28"/>
        <v/>
      </c>
      <c r="BM39" s="3">
        <v>19</v>
      </c>
      <c r="BN39" s="66">
        <f t="shared" si="29"/>
        <v>0.98899272260387949</v>
      </c>
      <c r="BO39" s="66">
        <f t="shared" si="30"/>
        <v>1.0014899437787568</v>
      </c>
      <c r="BP39" s="70">
        <f t="shared" si="31"/>
        <v>2209.0010459148675</v>
      </c>
      <c r="BQ39" s="70">
        <f t="shared" si="32"/>
        <v>2418.6498860128099</v>
      </c>
      <c r="BS39" s="126">
        <f t="shared" si="26"/>
        <v>2211.2100469607822</v>
      </c>
      <c r="BT39" s="126">
        <f t="shared" si="27"/>
        <v>2421.0685358988226</v>
      </c>
    </row>
    <row r="40" spans="2:72" x14ac:dyDescent="0.2">
      <c r="B40" s="1">
        <v>33</v>
      </c>
      <c r="C40" t="s">
        <v>67</v>
      </c>
      <c r="D40" t="s">
        <v>110</v>
      </c>
      <c r="E40">
        <v>17</v>
      </c>
      <c r="F40">
        <v>10</v>
      </c>
      <c r="G40">
        <v>2018</v>
      </c>
      <c r="H40">
        <v>0</v>
      </c>
      <c r="I40">
        <v>4</v>
      </c>
      <c r="J40">
        <v>32.020000000000003</v>
      </c>
      <c r="K40">
        <v>201876</v>
      </c>
      <c r="L40">
        <v>12</v>
      </c>
      <c r="M40">
        <v>2166.0700000000002</v>
      </c>
      <c r="N40">
        <v>1</v>
      </c>
      <c r="O40">
        <v>50</v>
      </c>
      <c r="P40">
        <v>12.4</v>
      </c>
      <c r="Q40">
        <v>0</v>
      </c>
      <c r="R40">
        <v>2029.19</v>
      </c>
      <c r="S40">
        <v>0</v>
      </c>
      <c r="T40">
        <v>2217.4</v>
      </c>
      <c r="U40">
        <v>154</v>
      </c>
      <c r="V40">
        <v>2409.13</v>
      </c>
      <c r="W40"/>
      <c r="X40">
        <v>1.6799999999999999E-4</v>
      </c>
      <c r="Y40">
        <v>1</v>
      </c>
      <c r="Z40"/>
      <c r="AA40" t="s">
        <v>77</v>
      </c>
      <c r="AB40">
        <v>18.8599</v>
      </c>
      <c r="AC40"/>
      <c r="AD40">
        <v>0</v>
      </c>
      <c r="AE40">
        <v>0</v>
      </c>
      <c r="AF40" s="75">
        <v>43454</v>
      </c>
      <c r="AG40" s="63">
        <v>0.64166666666666672</v>
      </c>
      <c r="AH40" t="s">
        <v>86</v>
      </c>
      <c r="AI40" s="7">
        <f t="shared" si="21"/>
        <v>2018</v>
      </c>
      <c r="AJ40" s="7">
        <f t="shared" si="22"/>
        <v>20</v>
      </c>
      <c r="AK40" s="7">
        <f t="shared" si="23"/>
        <v>12</v>
      </c>
      <c r="AL40" s="21">
        <f t="shared" si="8"/>
        <v>32.020000000000003</v>
      </c>
      <c r="AM40" s="21">
        <v>25</v>
      </c>
      <c r="AN40" s="20">
        <v>18.86</v>
      </c>
      <c r="AO40" s="21">
        <v>100</v>
      </c>
      <c r="AP40" s="21">
        <v>97.256</v>
      </c>
      <c r="AQ40" s="26">
        <v>0.1</v>
      </c>
      <c r="AR40" s="26">
        <v>0.1023</v>
      </c>
      <c r="AS40" s="13">
        <v>50</v>
      </c>
      <c r="AT40" s="13">
        <f t="shared" si="3"/>
        <v>0</v>
      </c>
      <c r="AU40" s="13">
        <f t="shared" si="4"/>
        <v>0</v>
      </c>
      <c r="AV40" s="13">
        <f t="shared" si="9"/>
        <v>0</v>
      </c>
      <c r="AW40" s="13">
        <f t="shared" si="10"/>
        <v>1</v>
      </c>
      <c r="AX40" s="7">
        <v>1</v>
      </c>
      <c r="AY40" s="7">
        <v>1</v>
      </c>
      <c r="AZ40" s="24">
        <f t="shared" si="11"/>
        <v>43689.64166666667</v>
      </c>
      <c r="BA40" s="15">
        <f t="shared" si="34"/>
        <v>1.0210925273668214</v>
      </c>
      <c r="BB40" s="15">
        <f t="shared" si="35"/>
        <v>1.0210925273668214</v>
      </c>
      <c r="BC40" s="16">
        <f t="shared" si="14"/>
        <v>2166.3937641767989</v>
      </c>
      <c r="BD40" s="16">
        <f t="shared" si="15"/>
        <v>2421.4092569109062</v>
      </c>
      <c r="BE40" s="14" t="str">
        <f t="shared" si="16"/>
        <v>#N/A</v>
      </c>
      <c r="BF40" s="14" t="str">
        <f t="shared" si="17"/>
        <v>#N/A</v>
      </c>
      <c r="BG40" s="15">
        <f t="shared" si="19"/>
        <v>0.98926649528060007</v>
      </c>
      <c r="BH40" s="15">
        <f t="shared" si="20"/>
        <v>0.9997822916127781</v>
      </c>
      <c r="BI40" s="16">
        <f t="shared" si="6"/>
        <v>2189.8990560297029</v>
      </c>
      <c r="BJ40" s="16">
        <f t="shared" si="6"/>
        <v>2421.9365328074173</v>
      </c>
      <c r="BK40" s="4" t="str">
        <f t="shared" si="33"/>
        <v/>
      </c>
      <c r="BL40" s="4" t="str">
        <f t="shared" si="28"/>
        <v/>
      </c>
      <c r="BM40" s="3">
        <v>20</v>
      </c>
      <c r="BN40" s="66">
        <f t="shared" si="29"/>
        <v>0.98895823424755103</v>
      </c>
      <c r="BO40" s="66">
        <f t="shared" si="30"/>
        <v>1.0015520271562992</v>
      </c>
      <c r="BP40" s="70">
        <f t="shared" si="31"/>
        <v>2190.5816536581037</v>
      </c>
      <c r="BQ40" s="70">
        <f t="shared" si="32"/>
        <v>2417.6569876115163</v>
      </c>
      <c r="BS40" s="126">
        <f t="shared" si="26"/>
        <v>2192.7722353117615</v>
      </c>
      <c r="BT40" s="126">
        <f t="shared" si="27"/>
        <v>2420.0746445991276</v>
      </c>
    </row>
    <row r="41" spans="2:72" x14ac:dyDescent="0.2">
      <c r="B41" s="1">
        <v>34</v>
      </c>
      <c r="C41" t="s">
        <v>67</v>
      </c>
      <c r="D41" t="s">
        <v>111</v>
      </c>
      <c r="E41">
        <v>17</v>
      </c>
      <c r="F41">
        <v>10</v>
      </c>
      <c r="G41">
        <v>2018</v>
      </c>
      <c r="H41">
        <v>0</v>
      </c>
      <c r="I41">
        <v>4</v>
      </c>
      <c r="J41">
        <v>35.01</v>
      </c>
      <c r="K41">
        <v>193670</v>
      </c>
      <c r="L41">
        <v>12</v>
      </c>
      <c r="M41">
        <v>2073.17</v>
      </c>
      <c r="N41">
        <v>1</v>
      </c>
      <c r="O41">
        <v>50</v>
      </c>
      <c r="P41">
        <v>12.9</v>
      </c>
      <c r="Q41">
        <v>0</v>
      </c>
      <c r="R41">
        <v>2029.19</v>
      </c>
      <c r="S41">
        <v>0</v>
      </c>
      <c r="T41">
        <v>2217.4</v>
      </c>
      <c r="U41">
        <v>154</v>
      </c>
      <c r="V41">
        <v>2307.4699999999998</v>
      </c>
      <c r="W41"/>
      <c r="X41">
        <v>2.3699999999999999E-4</v>
      </c>
      <c r="Y41">
        <v>1</v>
      </c>
      <c r="Z41"/>
      <c r="AA41" t="s">
        <v>77</v>
      </c>
      <c r="AB41">
        <v>18.8599</v>
      </c>
      <c r="AC41"/>
      <c r="AD41">
        <v>0</v>
      </c>
      <c r="AE41">
        <v>0</v>
      </c>
      <c r="AF41" s="75">
        <v>43454</v>
      </c>
      <c r="AG41" s="63">
        <v>0.65277777777777779</v>
      </c>
      <c r="AH41" t="s">
        <v>86</v>
      </c>
      <c r="AI41" s="7">
        <f t="shared" si="21"/>
        <v>2018</v>
      </c>
      <c r="AJ41" s="7">
        <f t="shared" si="22"/>
        <v>20</v>
      </c>
      <c r="AK41" s="7">
        <f t="shared" si="23"/>
        <v>12</v>
      </c>
      <c r="AL41" s="21">
        <f t="shared" si="8"/>
        <v>35.01</v>
      </c>
      <c r="AM41" s="21">
        <v>25</v>
      </c>
      <c r="AN41" s="20">
        <v>18.86</v>
      </c>
      <c r="AO41" s="21">
        <v>100</v>
      </c>
      <c r="AP41" s="21">
        <v>97.256</v>
      </c>
      <c r="AQ41" s="26">
        <v>0.1</v>
      </c>
      <c r="AR41" s="26">
        <v>0.1023</v>
      </c>
      <c r="AS41" s="13">
        <v>50</v>
      </c>
      <c r="AT41" s="13">
        <f t="shared" si="3"/>
        <v>0</v>
      </c>
      <c r="AU41" s="13">
        <f t="shared" si="4"/>
        <v>0</v>
      </c>
      <c r="AV41" s="13">
        <f t="shared" si="9"/>
        <v>0</v>
      </c>
      <c r="AW41" s="13">
        <f t="shared" si="10"/>
        <v>1</v>
      </c>
      <c r="AX41" s="7">
        <v>1</v>
      </c>
      <c r="AY41" s="7">
        <v>1</v>
      </c>
      <c r="AZ41" s="24">
        <f t="shared" si="11"/>
        <v>43689.652777777781</v>
      </c>
      <c r="BA41" s="15">
        <f t="shared" si="34"/>
        <v>1.0233503867659273</v>
      </c>
      <c r="BB41" s="15">
        <f t="shared" si="35"/>
        <v>1.0233503867659273</v>
      </c>
      <c r="BC41" s="16">
        <f t="shared" si="14"/>
        <v>2073.4852025149285</v>
      </c>
      <c r="BD41" s="16">
        <f t="shared" si="15"/>
        <v>2319.2310992118346</v>
      </c>
      <c r="BE41" s="14" t="str">
        <f t="shared" si="16"/>
        <v>#N/A</v>
      </c>
      <c r="BF41" s="14" t="str">
        <f t="shared" si="17"/>
        <v>#N/A</v>
      </c>
      <c r="BG41" s="15">
        <f t="shared" si="19"/>
        <v>0.98926649528060007</v>
      </c>
      <c r="BH41" s="15">
        <f t="shared" si="20"/>
        <v>0.9997822916127781</v>
      </c>
      <c r="BI41" s="16">
        <f t="shared" si="6"/>
        <v>2095.9824399256499</v>
      </c>
      <c r="BJ41" s="16">
        <f t="shared" si="6"/>
        <v>2319.7361252224373</v>
      </c>
      <c r="BK41" s="4" t="str">
        <f t="shared" si="33"/>
        <v/>
      </c>
      <c r="BL41" s="4" t="str">
        <f t="shared" si="28"/>
        <v/>
      </c>
      <c r="BM41" s="3">
        <v>21</v>
      </c>
      <c r="BN41" s="66">
        <f t="shared" si="29"/>
        <v>0.98892374589122256</v>
      </c>
      <c r="BO41" s="66">
        <f t="shared" si="30"/>
        <v>1.0016141105338419</v>
      </c>
      <c r="BP41" s="70">
        <f t="shared" si="31"/>
        <v>2096.7088828939932</v>
      </c>
      <c r="BQ41" s="70">
        <f t="shared" si="32"/>
        <v>2315.4936365420481</v>
      </c>
      <c r="BS41" s="126">
        <f t="shared" si="26"/>
        <v>2098.805591776887</v>
      </c>
      <c r="BT41" s="126">
        <f t="shared" si="27"/>
        <v>2317.8091301785898</v>
      </c>
    </row>
    <row r="42" spans="2:72" x14ac:dyDescent="0.2">
      <c r="B42" s="1">
        <v>35</v>
      </c>
      <c r="C42" t="s">
        <v>67</v>
      </c>
      <c r="D42" t="s">
        <v>112</v>
      </c>
      <c r="E42">
        <v>17</v>
      </c>
      <c r="F42">
        <v>10</v>
      </c>
      <c r="G42">
        <v>2018</v>
      </c>
      <c r="H42">
        <v>0</v>
      </c>
      <c r="I42">
        <v>4</v>
      </c>
      <c r="J42">
        <v>33.25</v>
      </c>
      <c r="K42">
        <v>200324</v>
      </c>
      <c r="L42">
        <v>12</v>
      </c>
      <c r="M42">
        <v>2147.42</v>
      </c>
      <c r="N42">
        <v>1</v>
      </c>
      <c r="O42">
        <v>50</v>
      </c>
      <c r="P42">
        <v>13.4</v>
      </c>
      <c r="Q42">
        <v>0</v>
      </c>
      <c r="R42">
        <v>2029.19</v>
      </c>
      <c r="S42">
        <v>0</v>
      </c>
      <c r="T42">
        <v>2217.4</v>
      </c>
      <c r="U42">
        <v>154</v>
      </c>
      <c r="V42">
        <v>2404.14</v>
      </c>
      <c r="W42"/>
      <c r="X42">
        <v>2.0799999999999999E-4</v>
      </c>
      <c r="Y42">
        <v>1</v>
      </c>
      <c r="Z42"/>
      <c r="AA42" t="s">
        <v>77</v>
      </c>
      <c r="AB42">
        <v>18.8599</v>
      </c>
      <c r="AC42"/>
      <c r="AD42">
        <v>0</v>
      </c>
      <c r="AE42">
        <v>0</v>
      </c>
      <c r="AF42" s="75">
        <v>43454</v>
      </c>
      <c r="AG42" s="63">
        <v>0.66319444444444442</v>
      </c>
      <c r="AH42" t="s">
        <v>86</v>
      </c>
      <c r="AI42" s="7">
        <f t="shared" si="21"/>
        <v>2018</v>
      </c>
      <c r="AJ42" s="7">
        <f t="shared" si="22"/>
        <v>20</v>
      </c>
      <c r="AK42" s="7">
        <f t="shared" si="23"/>
        <v>12</v>
      </c>
      <c r="AL42" s="21">
        <f t="shared" si="8"/>
        <v>33.25</v>
      </c>
      <c r="AM42" s="21">
        <v>25</v>
      </c>
      <c r="AN42" s="20">
        <v>18.86</v>
      </c>
      <c r="AO42" s="21">
        <v>100</v>
      </c>
      <c r="AP42" s="21">
        <v>97.256</v>
      </c>
      <c r="AQ42" s="26">
        <v>0.1</v>
      </c>
      <c r="AR42" s="26">
        <v>0.1023</v>
      </c>
      <c r="AS42" s="13">
        <v>50</v>
      </c>
      <c r="AT42" s="13">
        <f t="shared" si="3"/>
        <v>0</v>
      </c>
      <c r="AU42" s="13">
        <f t="shared" si="4"/>
        <v>0</v>
      </c>
      <c r="AV42" s="13">
        <f t="shared" si="9"/>
        <v>0</v>
      </c>
      <c r="AW42" s="13">
        <f t="shared" si="10"/>
        <v>1</v>
      </c>
      <c r="AX42" s="7">
        <v>1</v>
      </c>
      <c r="AY42" s="7">
        <v>1</v>
      </c>
      <c r="AZ42" s="24">
        <f t="shared" si="11"/>
        <v>43689.663194444445</v>
      </c>
      <c r="BA42" s="15">
        <f t="shared" si="34"/>
        <v>1.022020889953408</v>
      </c>
      <c r="BB42" s="15">
        <f t="shared" si="35"/>
        <v>1.022020889953408</v>
      </c>
      <c r="BC42" s="16">
        <f t="shared" si="14"/>
        <v>2147.7364332071647</v>
      </c>
      <c r="BD42" s="16">
        <f t="shared" si="15"/>
        <v>2416.3938230439139</v>
      </c>
      <c r="BE42" s="14" t="str">
        <f t="shared" si="16"/>
        <v>#N/A</v>
      </c>
      <c r="BF42" s="14" t="str">
        <f t="shared" si="17"/>
        <v>#N/A</v>
      </c>
      <c r="BG42" s="15">
        <f t="shared" si="19"/>
        <v>0.98926649528060007</v>
      </c>
      <c r="BH42" s="15">
        <f t="shared" si="20"/>
        <v>0.9997822916127781</v>
      </c>
      <c r="BI42" s="16">
        <f t="shared" si="6"/>
        <v>2171.0392937122278</v>
      </c>
      <c r="BJ42" s="16">
        <f t="shared" si="6"/>
        <v>2416.9200068006389</v>
      </c>
      <c r="BK42" s="4" t="str">
        <f t="shared" si="33"/>
        <v/>
      </c>
      <c r="BL42" s="4" t="str">
        <f t="shared" si="28"/>
        <v/>
      </c>
      <c r="BM42" s="3">
        <v>22</v>
      </c>
      <c r="BN42" s="66">
        <f t="shared" si="29"/>
        <v>0.98888925753489409</v>
      </c>
      <c r="BO42" s="66">
        <f t="shared" si="30"/>
        <v>1.0016761939113847</v>
      </c>
      <c r="BP42" s="70">
        <f t="shared" si="31"/>
        <v>2171.8674935968543</v>
      </c>
      <c r="BQ42" s="70">
        <f t="shared" si="32"/>
        <v>2412.3502562322901</v>
      </c>
      <c r="BS42" s="126">
        <f t="shared" si="26"/>
        <v>2174.0393610904507</v>
      </c>
      <c r="BT42" s="126">
        <f t="shared" si="27"/>
        <v>2414.7626064885221</v>
      </c>
    </row>
    <row r="43" spans="2:72" x14ac:dyDescent="0.2">
      <c r="B43" s="1">
        <v>36</v>
      </c>
      <c r="C43" t="s">
        <v>67</v>
      </c>
      <c r="D43" t="s">
        <v>113</v>
      </c>
      <c r="E43">
        <v>17</v>
      </c>
      <c r="F43">
        <v>10</v>
      </c>
      <c r="G43">
        <v>2018</v>
      </c>
      <c r="H43">
        <v>0</v>
      </c>
      <c r="I43">
        <v>4</v>
      </c>
      <c r="J43">
        <v>30.98</v>
      </c>
      <c r="K43">
        <v>202987</v>
      </c>
      <c r="L43">
        <v>12</v>
      </c>
      <c r="M43">
        <v>2179.71</v>
      </c>
      <c r="N43">
        <v>1</v>
      </c>
      <c r="O43">
        <v>50</v>
      </c>
      <c r="P43">
        <v>13.9</v>
      </c>
      <c r="Q43">
        <v>0</v>
      </c>
      <c r="R43">
        <v>2029.19</v>
      </c>
      <c r="S43">
        <v>0</v>
      </c>
      <c r="T43">
        <v>2217.4</v>
      </c>
      <c r="U43">
        <v>154</v>
      </c>
      <c r="V43">
        <v>2422.44</v>
      </c>
      <c r="W43"/>
      <c r="X43">
        <v>1.7899999999999999E-4</v>
      </c>
      <c r="Y43">
        <v>1</v>
      </c>
      <c r="Z43"/>
      <c r="AA43" t="s">
        <v>77</v>
      </c>
      <c r="AB43">
        <v>18.8599</v>
      </c>
      <c r="AC43"/>
      <c r="AD43">
        <v>0</v>
      </c>
      <c r="AE43">
        <v>0</v>
      </c>
      <c r="AF43" s="75">
        <v>43454</v>
      </c>
      <c r="AG43" s="63">
        <v>0.67499999999999993</v>
      </c>
      <c r="AH43" t="s">
        <v>86</v>
      </c>
      <c r="AI43" s="7">
        <f t="shared" si="21"/>
        <v>2018</v>
      </c>
      <c r="AJ43" s="7">
        <f t="shared" si="22"/>
        <v>20</v>
      </c>
      <c r="AK43" s="7">
        <f t="shared" si="23"/>
        <v>12</v>
      </c>
      <c r="AL43" s="21">
        <f t="shared" si="8"/>
        <v>30.98</v>
      </c>
      <c r="AM43" s="21">
        <v>25</v>
      </c>
      <c r="AN43" s="20">
        <v>18.86</v>
      </c>
      <c r="AO43" s="21">
        <v>100</v>
      </c>
      <c r="AP43" s="21">
        <v>97.256</v>
      </c>
      <c r="AQ43" s="26">
        <v>0.1</v>
      </c>
      <c r="AR43" s="26">
        <v>0.1023</v>
      </c>
      <c r="AS43" s="13">
        <v>50</v>
      </c>
      <c r="AT43" s="13">
        <f t="shared" si="3"/>
        <v>0</v>
      </c>
      <c r="AU43" s="13">
        <f t="shared" si="4"/>
        <v>0</v>
      </c>
      <c r="AV43" s="13">
        <f t="shared" si="9"/>
        <v>0</v>
      </c>
      <c r="AW43" s="13">
        <f t="shared" si="10"/>
        <v>1</v>
      </c>
      <c r="AX43" s="7">
        <v>1</v>
      </c>
      <c r="AY43" s="7">
        <v>1</v>
      </c>
      <c r="AZ43" s="24">
        <f t="shared" si="11"/>
        <v>43689.675000000003</v>
      </c>
      <c r="BA43" s="15">
        <f t="shared" si="34"/>
        <v>1.0203080541794334</v>
      </c>
      <c r="BB43" s="15">
        <f t="shared" si="35"/>
        <v>1.0203080541794334</v>
      </c>
      <c r="BC43" s="16">
        <f t="shared" si="14"/>
        <v>2180.0266350502156</v>
      </c>
      <c r="BD43" s="16">
        <f t="shared" si="15"/>
        <v>2434.7870975461083</v>
      </c>
      <c r="BE43" s="14" t="str">
        <f t="shared" si="16"/>
        <v>#N/A</v>
      </c>
      <c r="BF43" s="14" t="str">
        <f t="shared" si="17"/>
        <v>#N/A</v>
      </c>
      <c r="BG43" s="15">
        <f t="shared" si="19"/>
        <v>0.98926649528060007</v>
      </c>
      <c r="BH43" s="15">
        <f t="shared" si="20"/>
        <v>0.9997822916127781</v>
      </c>
      <c r="BI43" s="16">
        <f t="shared" si="6"/>
        <v>2203.679843045592</v>
      </c>
      <c r="BJ43" s="16">
        <f t="shared" si="6"/>
        <v>2435.3172865449355</v>
      </c>
      <c r="BK43" s="4" t="str">
        <f t="shared" si="33"/>
        <v/>
      </c>
      <c r="BL43" s="4" t="str">
        <f t="shared" si="28"/>
        <v/>
      </c>
      <c r="BM43" s="3">
        <v>23</v>
      </c>
      <c r="BN43" s="66">
        <f t="shared" si="29"/>
        <v>0.98885476917856563</v>
      </c>
      <c r="BO43" s="66">
        <f t="shared" si="30"/>
        <v>1.0017382772889272</v>
      </c>
      <c r="BP43" s="70">
        <f t="shared" si="31"/>
        <v>2204.5973817380159</v>
      </c>
      <c r="BQ43" s="70">
        <f t="shared" si="32"/>
        <v>2430.5621066368144</v>
      </c>
      <c r="BR43" s="7"/>
      <c r="BS43" s="126">
        <f t="shared" si="26"/>
        <v>2206.8019791197535</v>
      </c>
      <c r="BT43" s="126">
        <f t="shared" si="27"/>
        <v>2432.9926687434508</v>
      </c>
    </row>
    <row r="44" spans="2:72" x14ac:dyDescent="0.2">
      <c r="B44" s="1">
        <v>37</v>
      </c>
      <c r="C44" t="s">
        <v>67</v>
      </c>
      <c r="D44" t="s">
        <v>114</v>
      </c>
      <c r="E44">
        <v>17</v>
      </c>
      <c r="F44">
        <v>10</v>
      </c>
      <c r="G44">
        <v>2018</v>
      </c>
      <c r="H44">
        <v>0</v>
      </c>
      <c r="I44">
        <v>4</v>
      </c>
      <c r="J44">
        <v>31.31</v>
      </c>
      <c r="K44">
        <v>202362</v>
      </c>
      <c r="L44">
        <v>12</v>
      </c>
      <c r="M44">
        <v>2172.44</v>
      </c>
      <c r="N44">
        <v>1</v>
      </c>
      <c r="O44">
        <v>50</v>
      </c>
      <c r="P44">
        <v>14.4</v>
      </c>
      <c r="Q44">
        <v>0</v>
      </c>
      <c r="R44">
        <v>2029.19</v>
      </c>
      <c r="S44">
        <v>0</v>
      </c>
      <c r="T44">
        <v>2217.4</v>
      </c>
      <c r="U44">
        <v>154</v>
      </c>
      <c r="V44">
        <v>2418.85</v>
      </c>
      <c r="W44"/>
      <c r="X44">
        <v>2.0100000000000001E-4</v>
      </c>
      <c r="Y44">
        <v>1</v>
      </c>
      <c r="Z44"/>
      <c r="AA44" t="s">
        <v>77</v>
      </c>
      <c r="AB44">
        <v>18.8599</v>
      </c>
      <c r="AC44"/>
      <c r="AD44">
        <v>0</v>
      </c>
      <c r="AE44">
        <v>0</v>
      </c>
      <c r="AF44" s="75">
        <v>43454</v>
      </c>
      <c r="AG44" s="63">
        <v>0.68611111111111101</v>
      </c>
      <c r="AH44" t="s">
        <v>86</v>
      </c>
      <c r="AI44" s="7">
        <f t="shared" si="21"/>
        <v>2018</v>
      </c>
      <c r="AJ44" s="7">
        <f t="shared" si="22"/>
        <v>20</v>
      </c>
      <c r="AK44" s="7">
        <f t="shared" si="23"/>
        <v>12</v>
      </c>
      <c r="AL44" s="21">
        <f t="shared" si="8"/>
        <v>31.31</v>
      </c>
      <c r="AM44" s="21">
        <v>25</v>
      </c>
      <c r="AN44" s="20">
        <v>18.86</v>
      </c>
      <c r="AO44" s="21">
        <v>100</v>
      </c>
      <c r="AP44" s="21">
        <v>97.256</v>
      </c>
      <c r="AQ44" s="26">
        <v>0.1</v>
      </c>
      <c r="AR44" s="26">
        <v>0.1023</v>
      </c>
      <c r="AS44" s="13">
        <v>50</v>
      </c>
      <c r="AT44" s="13">
        <f t="shared" si="3"/>
        <v>0</v>
      </c>
      <c r="AU44" s="13">
        <f t="shared" si="4"/>
        <v>0</v>
      </c>
      <c r="AV44" s="13">
        <f t="shared" si="9"/>
        <v>0</v>
      </c>
      <c r="AW44" s="13">
        <f t="shared" si="10"/>
        <v>1</v>
      </c>
      <c r="AX44" s="7">
        <v>1</v>
      </c>
      <c r="AY44" s="7">
        <v>1</v>
      </c>
      <c r="AZ44" s="24">
        <f t="shared" si="11"/>
        <v>43689.686111111114</v>
      </c>
      <c r="BA44" s="15">
        <f t="shared" si="34"/>
        <v>1.0205569262043948</v>
      </c>
      <c r="BB44" s="15">
        <f t="shared" si="35"/>
        <v>1.0205569262043948</v>
      </c>
      <c r="BC44" s="16">
        <f t="shared" si="14"/>
        <v>2172.7644235580633</v>
      </c>
      <c r="BD44" s="16">
        <f t="shared" si="15"/>
        <v>2431.1787994333822</v>
      </c>
      <c r="BE44" s="67" t="str">
        <f t="shared" si="16"/>
        <v>#N/A</v>
      </c>
      <c r="BF44" s="66" t="str">
        <f t="shared" si="17"/>
        <v>#N/A</v>
      </c>
      <c r="BG44" s="15">
        <f t="shared" si="19"/>
        <v>0.98926649528060007</v>
      </c>
      <c r="BH44" s="15">
        <f>AVERAGE(BF$12:BF$44)</f>
        <v>0.9997822916127781</v>
      </c>
      <c r="BI44" s="16">
        <f t="shared" si="6"/>
        <v>2196.3388368285641</v>
      </c>
      <c r="BJ44" s="16">
        <f t="shared" si="6"/>
        <v>2431.7082027043871</v>
      </c>
      <c r="BK44" s="4" t="str">
        <f t="shared" si="33"/>
        <v/>
      </c>
      <c r="BL44" s="4" t="str">
        <f t="shared" si="28"/>
        <v/>
      </c>
      <c r="BM44" s="3">
        <v>24</v>
      </c>
      <c r="BN44" s="66">
        <f t="shared" si="29"/>
        <v>0.98882028082223727</v>
      </c>
      <c r="BO44" s="66">
        <f t="shared" si="30"/>
        <v>1.0018003606664698</v>
      </c>
      <c r="BP44" s="70">
        <f t="shared" si="31"/>
        <v>2197.3299554003247</v>
      </c>
      <c r="BQ44" s="70">
        <f t="shared" si="32"/>
        <v>2426.8096667643308</v>
      </c>
      <c r="BR44" s="7"/>
      <c r="BS44" s="126">
        <f t="shared" si="26"/>
        <v>2199.5272853557249</v>
      </c>
      <c r="BT44" s="126">
        <f t="shared" si="27"/>
        <v>2429.2364764310951</v>
      </c>
    </row>
    <row r="45" spans="2:72" x14ac:dyDescent="0.2">
      <c r="B45" s="1">
        <v>38</v>
      </c>
      <c r="C45" t="s">
        <v>67</v>
      </c>
      <c r="D45" t="s">
        <v>115</v>
      </c>
      <c r="E45">
        <v>1</v>
      </c>
      <c r="F45">
        <v>0</v>
      </c>
      <c r="G45">
        <v>0</v>
      </c>
      <c r="H45">
        <v>0</v>
      </c>
      <c r="I45">
        <v>4</v>
      </c>
      <c r="J45">
        <v>35</v>
      </c>
      <c r="K45">
        <v>190625</v>
      </c>
      <c r="L45">
        <v>12</v>
      </c>
      <c r="M45">
        <v>2040.49</v>
      </c>
      <c r="N45">
        <v>1</v>
      </c>
      <c r="O45">
        <v>50</v>
      </c>
      <c r="P45">
        <v>14.9</v>
      </c>
      <c r="Q45">
        <v>0</v>
      </c>
      <c r="R45">
        <v>2029.19</v>
      </c>
      <c r="S45">
        <v>0</v>
      </c>
      <c r="T45">
        <v>2217.4</v>
      </c>
      <c r="U45">
        <v>154</v>
      </c>
      <c r="V45">
        <v>2254.7800000000002</v>
      </c>
      <c r="W45"/>
      <c r="X45">
        <v>8.3999999999999995E-5</v>
      </c>
      <c r="Y45">
        <v>1</v>
      </c>
      <c r="Z45"/>
      <c r="AA45" t="s">
        <v>77</v>
      </c>
      <c r="AB45">
        <v>18.8599</v>
      </c>
      <c r="AC45"/>
      <c r="AD45">
        <v>0</v>
      </c>
      <c r="AE45">
        <v>0</v>
      </c>
      <c r="AF45" s="75">
        <v>43454</v>
      </c>
      <c r="AG45" s="63">
        <v>0.6972222222222223</v>
      </c>
      <c r="AH45" t="s">
        <v>86</v>
      </c>
      <c r="AI45" s="7">
        <f t="shared" si="21"/>
        <v>2018</v>
      </c>
      <c r="AJ45" s="7">
        <f t="shared" si="22"/>
        <v>20</v>
      </c>
      <c r="AK45" s="7">
        <f t="shared" si="23"/>
        <v>12</v>
      </c>
      <c r="AL45" s="21">
        <f t="shared" si="8"/>
        <v>35</v>
      </c>
      <c r="AM45" s="21">
        <v>25</v>
      </c>
      <c r="AN45" s="20">
        <v>18.86</v>
      </c>
      <c r="AO45" s="21">
        <v>100</v>
      </c>
      <c r="AP45" s="21">
        <v>97.256</v>
      </c>
      <c r="AQ45" s="26">
        <v>0.1</v>
      </c>
      <c r="AR45" s="26">
        <v>0.1023</v>
      </c>
      <c r="AS45" s="13">
        <v>50</v>
      </c>
      <c r="AT45" s="13">
        <f t="shared" si="3"/>
        <v>0</v>
      </c>
      <c r="AU45" s="13">
        <f t="shared" si="4"/>
        <v>0</v>
      </c>
      <c r="AV45" s="13">
        <f t="shared" si="9"/>
        <v>0</v>
      </c>
      <c r="AW45" s="13">
        <f t="shared" si="10"/>
        <v>1</v>
      </c>
      <c r="AX45" s="7">
        <v>1</v>
      </c>
      <c r="AY45" s="7">
        <v>1</v>
      </c>
      <c r="AZ45" s="24">
        <f t="shared" si="11"/>
        <v>43689.697222222225</v>
      </c>
      <c r="BA45" s="15">
        <f t="shared" si="34"/>
        <v>1.0233428290522266</v>
      </c>
      <c r="BB45" s="15">
        <f t="shared" si="35"/>
        <v>1.0233428290522266</v>
      </c>
      <c r="BC45" s="16">
        <f t="shared" si="14"/>
        <v>2040.7983401219587</v>
      </c>
      <c r="BD45" s="16">
        <f t="shared" si="15"/>
        <v>2266.2725400030604</v>
      </c>
      <c r="BE45" s="14" t="str">
        <f t="shared" si="16"/>
        <v>#N/A</v>
      </c>
      <c r="BF45" s="14" t="str">
        <f t="shared" si="17"/>
        <v>#N/A</v>
      </c>
      <c r="BG45" s="15">
        <f>AVERAGE(BE15:BE64)</f>
        <v>0.98775371764587805</v>
      </c>
      <c r="BH45" s="15">
        <f>AVERAGE(BF15:BF64)</f>
        <v>1.0004153688343176</v>
      </c>
      <c r="BI45" s="16">
        <f t="shared" si="6"/>
        <v>2066.1003888558485</v>
      </c>
      <c r="BJ45" s="16">
        <f>IF(AY45=1,BD45/BH45,"#N/A")</f>
        <v>2265.3315918604067</v>
      </c>
      <c r="BK45" s="4" t="str">
        <f t="shared" si="33"/>
        <v/>
      </c>
      <c r="BL45" s="4" t="str">
        <f t="shared" si="28"/>
        <v/>
      </c>
      <c r="BM45" s="3">
        <v>25</v>
      </c>
      <c r="BN45" s="66">
        <f t="shared" si="29"/>
        <v>0.9887857924659087</v>
      </c>
      <c r="BO45" s="66">
        <f t="shared" si="30"/>
        <v>1.0018624440440125</v>
      </c>
      <c r="BP45" s="70">
        <f t="shared" si="31"/>
        <v>2063.9438346221195</v>
      </c>
      <c r="BQ45" s="70">
        <f t="shared" si="32"/>
        <v>2262.0595806099518</v>
      </c>
      <c r="BR45" s="7"/>
      <c r="BS45" s="126">
        <f t="shared" si="26"/>
        <v>2066.0077784567416</v>
      </c>
      <c r="BT45" s="126">
        <f t="shared" si="27"/>
        <v>2264.3216401905615</v>
      </c>
    </row>
    <row r="46" spans="2:72" x14ac:dyDescent="0.2">
      <c r="B46" s="1">
        <v>39</v>
      </c>
      <c r="C46" t="s">
        <v>67</v>
      </c>
      <c r="D46" t="s">
        <v>116</v>
      </c>
      <c r="E46">
        <v>666</v>
      </c>
      <c r="F46">
        <v>0</v>
      </c>
      <c r="G46">
        <v>0</v>
      </c>
      <c r="H46">
        <v>0</v>
      </c>
      <c r="I46">
        <v>4</v>
      </c>
      <c r="J46">
        <v>33.433999999999997</v>
      </c>
      <c r="K46">
        <v>187201</v>
      </c>
      <c r="L46">
        <v>12</v>
      </c>
      <c r="M46">
        <v>2006.05</v>
      </c>
      <c r="N46">
        <v>1</v>
      </c>
      <c r="O46">
        <v>50</v>
      </c>
      <c r="P46">
        <v>15.4</v>
      </c>
      <c r="Q46">
        <v>0</v>
      </c>
      <c r="R46">
        <v>2029.19</v>
      </c>
      <c r="S46">
        <v>0</v>
      </c>
      <c r="T46">
        <v>2217.4</v>
      </c>
      <c r="U46">
        <v>154</v>
      </c>
      <c r="V46">
        <v>2210.4</v>
      </c>
      <c r="W46"/>
      <c r="X46">
        <v>1.9900000000000001E-4</v>
      </c>
      <c r="Y46">
        <v>1</v>
      </c>
      <c r="Z46"/>
      <c r="AA46" t="s">
        <v>77</v>
      </c>
      <c r="AB46">
        <v>18.8599</v>
      </c>
      <c r="AC46"/>
      <c r="AD46">
        <v>0</v>
      </c>
      <c r="AE46">
        <v>0</v>
      </c>
      <c r="AF46" s="75">
        <v>43454</v>
      </c>
      <c r="AG46" s="63">
        <v>0.70763888888888893</v>
      </c>
      <c r="AH46" t="s">
        <v>86</v>
      </c>
      <c r="AI46" s="7">
        <f t="shared" si="21"/>
        <v>2018</v>
      </c>
      <c r="AJ46" s="7">
        <f t="shared" si="22"/>
        <v>20</v>
      </c>
      <c r="AK46" s="7">
        <f t="shared" si="23"/>
        <v>12</v>
      </c>
      <c r="AL46" s="21">
        <f t="shared" si="8"/>
        <v>33.433999999999997</v>
      </c>
      <c r="AM46" s="21">
        <v>25</v>
      </c>
      <c r="AN46" s="20">
        <v>18.86</v>
      </c>
      <c r="AO46" s="21">
        <v>100</v>
      </c>
      <c r="AP46" s="21">
        <v>97.256</v>
      </c>
      <c r="AQ46" s="26">
        <v>0.1</v>
      </c>
      <c r="AR46" s="26">
        <v>0.1023</v>
      </c>
      <c r="AS46" s="13">
        <v>50</v>
      </c>
      <c r="AT46" s="13">
        <f t="shared" si="3"/>
        <v>1</v>
      </c>
      <c r="AU46" s="13">
        <f t="shared" si="4"/>
        <v>0</v>
      </c>
      <c r="AV46" s="13">
        <f t="shared" si="9"/>
        <v>0</v>
      </c>
      <c r="AW46" s="13">
        <f t="shared" si="10"/>
        <v>0</v>
      </c>
      <c r="AX46" s="7">
        <v>1</v>
      </c>
      <c r="AY46" s="7">
        <v>1</v>
      </c>
      <c r="AZ46" s="24">
        <f t="shared" si="11"/>
        <v>43689.707638888889</v>
      </c>
      <c r="BA46" s="15">
        <f t="shared" si="34"/>
        <v>1.0221598211844867</v>
      </c>
      <c r="BB46" s="15">
        <f t="shared" si="35"/>
        <v>1.0221598211844867</v>
      </c>
      <c r="BC46" s="16">
        <f t="shared" si="14"/>
        <v>2006.3452255773147</v>
      </c>
      <c r="BD46" s="16">
        <f t="shared" si="15"/>
        <v>2221.666336592823</v>
      </c>
      <c r="BE46" s="14">
        <f t="shared" si="16"/>
        <v>0.98874192440201003</v>
      </c>
      <c r="BF46" s="14">
        <f t="shared" si="17"/>
        <v>1.001924026604502</v>
      </c>
      <c r="BG46" s="15">
        <f>AVERAGE(BE16:BE64)</f>
        <v>0.98775371764587805</v>
      </c>
      <c r="BH46" s="15">
        <f>AVERAGE(BF16:BF64)</f>
        <v>1.0004153688343176</v>
      </c>
      <c r="BI46" s="16">
        <f t="shared" si="6"/>
        <v>2031.2201206987654</v>
      </c>
      <c r="BJ46" s="16">
        <f>IF(AY46=1,BD46/BH46,"#N/A")</f>
        <v>2220.7439087841135</v>
      </c>
      <c r="BK46" s="4">
        <f t="shared" si="33"/>
        <v>2031.2201206987654</v>
      </c>
      <c r="BL46" s="4">
        <f t="shared" si="28"/>
        <v>2220.7439087841135</v>
      </c>
      <c r="BM46" s="3">
        <v>26</v>
      </c>
      <c r="BN46" s="66">
        <f t="shared" si="29"/>
        <v>0.98875130410958023</v>
      </c>
      <c r="BO46" s="66">
        <f t="shared" si="30"/>
        <v>1.0019245274215551</v>
      </c>
      <c r="BP46" s="74">
        <f t="shared" si="31"/>
        <v>2029.1707502566871</v>
      </c>
      <c r="BQ46" s="74">
        <f t="shared" si="32"/>
        <v>2217.3988916213716</v>
      </c>
      <c r="BR46" s="7"/>
      <c r="BS46" s="4">
        <f t="shared" si="26"/>
        <v>2031.1999210069437</v>
      </c>
      <c r="BT46" s="4">
        <f t="shared" si="27"/>
        <v>2219.6162905129927</v>
      </c>
    </row>
    <row r="47" spans="2:72" x14ac:dyDescent="0.2">
      <c r="B47" s="1">
        <v>40</v>
      </c>
      <c r="C47" t="s">
        <v>67</v>
      </c>
      <c r="D47" t="s">
        <v>117</v>
      </c>
      <c r="E47">
        <v>0</v>
      </c>
      <c r="F47">
        <v>0</v>
      </c>
      <c r="G47">
        <v>0</v>
      </c>
      <c r="H47">
        <v>0</v>
      </c>
      <c r="I47">
        <v>4</v>
      </c>
      <c r="J47">
        <v>28</v>
      </c>
      <c r="K47">
        <v>204533</v>
      </c>
      <c r="L47">
        <v>12</v>
      </c>
      <c r="M47">
        <v>2201.1999999999998</v>
      </c>
      <c r="N47">
        <v>1</v>
      </c>
      <c r="O47">
        <v>50</v>
      </c>
      <c r="P47">
        <v>0</v>
      </c>
      <c r="Q47">
        <v>0</v>
      </c>
      <c r="R47">
        <v>2029.19</v>
      </c>
      <c r="S47">
        <v>0</v>
      </c>
      <c r="T47">
        <v>2217.4</v>
      </c>
      <c r="U47">
        <v>154</v>
      </c>
      <c r="V47">
        <v>2305.39</v>
      </c>
      <c r="W47"/>
      <c r="X47">
        <v>6.6000000000000005E-5</v>
      </c>
      <c r="Y47">
        <v>1</v>
      </c>
      <c r="Z47"/>
      <c r="AA47" t="s">
        <v>77</v>
      </c>
      <c r="AB47">
        <v>18.8599</v>
      </c>
      <c r="AC47"/>
      <c r="AD47">
        <v>0</v>
      </c>
      <c r="AE47">
        <v>0</v>
      </c>
      <c r="AF47" s="75">
        <v>43455</v>
      </c>
      <c r="AG47" s="63">
        <v>0.35486111111111113</v>
      </c>
      <c r="AH47" t="s">
        <v>118</v>
      </c>
      <c r="AI47" s="7">
        <f t="shared" si="21"/>
        <v>2018</v>
      </c>
      <c r="AJ47" s="7">
        <f t="shared" si="22"/>
        <v>21</v>
      </c>
      <c r="AK47" s="7">
        <f t="shared" si="23"/>
        <v>12</v>
      </c>
      <c r="AL47" s="21">
        <f t="shared" si="8"/>
        <v>28</v>
      </c>
      <c r="AM47" s="21">
        <v>25</v>
      </c>
      <c r="AN47" s="20">
        <v>18.86</v>
      </c>
      <c r="AO47" s="21">
        <v>100</v>
      </c>
      <c r="AP47" s="21">
        <v>97.256</v>
      </c>
      <c r="AQ47" s="26">
        <v>0.1</v>
      </c>
      <c r="AR47" s="26">
        <v>0.1023</v>
      </c>
      <c r="AS47" s="13">
        <v>50</v>
      </c>
      <c r="AT47" s="13">
        <f t="shared" si="3"/>
        <v>0</v>
      </c>
      <c r="AU47" s="13">
        <f t="shared" si="4"/>
        <v>0</v>
      </c>
      <c r="AV47" s="13">
        <f t="shared" si="9"/>
        <v>1</v>
      </c>
      <c r="AW47" s="13">
        <f t="shared" si="10"/>
        <v>0</v>
      </c>
      <c r="AX47" s="7">
        <v>1</v>
      </c>
      <c r="AY47" s="7">
        <v>1</v>
      </c>
      <c r="AZ47" s="24">
        <f t="shared" si="11"/>
        <v>43720.354861111111</v>
      </c>
      <c r="BA47" s="15">
        <f t="shared" si="34"/>
        <v>1.0180625961938807</v>
      </c>
      <c r="BB47" s="15">
        <f t="shared" si="35"/>
        <v>1.0180625961938807</v>
      </c>
      <c r="BC47" s="16">
        <f t="shared" si="14"/>
        <v>2201.5245266696202</v>
      </c>
      <c r="BD47" s="16">
        <f t="shared" si="15"/>
        <v>2317.140497519782</v>
      </c>
      <c r="BE47" s="14" t="str">
        <f t="shared" si="16"/>
        <v>#N/A</v>
      </c>
      <c r="BF47" s="14" t="str">
        <f t="shared" si="17"/>
        <v>#N/A</v>
      </c>
      <c r="BG47" s="15">
        <f>AVERAGE(BE17:BE64)</f>
        <v>0.98775371764587805</v>
      </c>
      <c r="BH47" s="15">
        <f>AVERAGE(BF17:BF64)</f>
        <v>1.0004153688343176</v>
      </c>
      <c r="BI47" s="16">
        <f t="shared" si="6"/>
        <v>2228.8192768502381</v>
      </c>
      <c r="BJ47" s="16">
        <f t="shared" si="6"/>
        <v>2316.1784291855797</v>
      </c>
      <c r="BK47" s="4" t="str">
        <f t="shared" si="33"/>
        <v/>
      </c>
      <c r="BL47" s="4" t="str">
        <f t="shared" si="28"/>
        <v/>
      </c>
      <c r="BM47" s="3"/>
      <c r="BN47" s="66"/>
      <c r="BO47" s="66"/>
      <c r="BP47" s="73"/>
      <c r="BQ47" s="70"/>
      <c r="BR47" s="7"/>
    </row>
    <row r="48" spans="2:72" x14ac:dyDescent="0.2">
      <c r="B48" s="1">
        <v>41</v>
      </c>
      <c r="C48" t="s">
        <v>67</v>
      </c>
      <c r="D48" t="s">
        <v>72</v>
      </c>
      <c r="E48">
        <v>0</v>
      </c>
      <c r="F48">
        <v>0</v>
      </c>
      <c r="G48">
        <v>0</v>
      </c>
      <c r="H48">
        <v>0</v>
      </c>
      <c r="I48">
        <v>4</v>
      </c>
      <c r="J48">
        <v>28</v>
      </c>
      <c r="K48">
        <v>204897</v>
      </c>
      <c r="L48">
        <v>12</v>
      </c>
      <c r="M48">
        <v>2205.13</v>
      </c>
      <c r="N48">
        <v>1</v>
      </c>
      <c r="O48">
        <v>50</v>
      </c>
      <c r="P48">
        <v>0.5</v>
      </c>
      <c r="Q48">
        <v>0</v>
      </c>
      <c r="R48">
        <v>2029.19</v>
      </c>
      <c r="S48">
        <v>0</v>
      </c>
      <c r="T48">
        <v>2217.4</v>
      </c>
      <c r="U48">
        <v>154</v>
      </c>
      <c r="V48">
        <v>2313.9299999999998</v>
      </c>
      <c r="W48"/>
      <c r="X48">
        <v>8.1000000000000004E-5</v>
      </c>
      <c r="Y48">
        <v>1</v>
      </c>
      <c r="Z48"/>
      <c r="AA48" t="s">
        <v>77</v>
      </c>
      <c r="AB48">
        <v>18.8599</v>
      </c>
      <c r="AC48"/>
      <c r="AD48">
        <v>0</v>
      </c>
      <c r="AE48">
        <v>0</v>
      </c>
      <c r="AF48" s="75">
        <v>43455</v>
      </c>
      <c r="AG48" s="63">
        <v>0.3666666666666667</v>
      </c>
      <c r="AH48" t="s">
        <v>118</v>
      </c>
      <c r="AI48" s="7">
        <f t="shared" si="21"/>
        <v>2018</v>
      </c>
      <c r="AJ48" s="7">
        <f t="shared" si="22"/>
        <v>21</v>
      </c>
      <c r="AK48" s="7">
        <f t="shared" si="23"/>
        <v>12</v>
      </c>
      <c r="AL48" s="21">
        <f t="shared" si="8"/>
        <v>28</v>
      </c>
      <c r="AM48" s="21">
        <v>25</v>
      </c>
      <c r="AN48" s="20">
        <v>18.86</v>
      </c>
      <c r="AO48" s="21">
        <v>100</v>
      </c>
      <c r="AP48" s="21">
        <v>97.256</v>
      </c>
      <c r="AQ48" s="26">
        <v>0.1</v>
      </c>
      <c r="AR48" s="26">
        <v>0.1023</v>
      </c>
      <c r="AS48" s="13">
        <v>50</v>
      </c>
      <c r="AT48" s="13">
        <f t="shared" si="3"/>
        <v>0</v>
      </c>
      <c r="AU48" s="13">
        <f t="shared" si="4"/>
        <v>0</v>
      </c>
      <c r="AV48" s="13">
        <f t="shared" si="9"/>
        <v>1</v>
      </c>
      <c r="AW48" s="13">
        <f t="shared" si="10"/>
        <v>0</v>
      </c>
      <c r="AX48" s="7">
        <v>1</v>
      </c>
      <c r="AY48" s="7">
        <v>1</v>
      </c>
      <c r="AZ48" s="24">
        <f t="shared" si="11"/>
        <v>43720.366666666669</v>
      </c>
      <c r="BA48" s="15">
        <f t="shared" si="34"/>
        <v>1.0180625961938807</v>
      </c>
      <c r="BB48" s="15">
        <f t="shared" si="35"/>
        <v>1.0180625961938807</v>
      </c>
      <c r="BC48" s="16">
        <f t="shared" si="14"/>
        <v>2205.4540276709677</v>
      </c>
      <c r="BD48" s="16">
        <f t="shared" si="15"/>
        <v>2325.7240256208056</v>
      </c>
      <c r="BE48" s="14" t="str">
        <f t="shared" si="16"/>
        <v>#N/A</v>
      </c>
      <c r="BF48" s="14" t="str">
        <f t="shared" si="17"/>
        <v>#N/A</v>
      </c>
      <c r="BG48" s="15">
        <f>AVERAGE(BE18:BE64)</f>
        <v>0.98775371764587805</v>
      </c>
      <c r="BH48" s="15">
        <f>AVERAGE(BF18:BF64)</f>
        <v>1.0004153688343176</v>
      </c>
      <c r="BI48" s="16">
        <f t="shared" si="6"/>
        <v>2232.7974962496169</v>
      </c>
      <c r="BJ48" s="16">
        <f t="shared" si="6"/>
        <v>2324.7583934368536</v>
      </c>
      <c r="BK48" s="4" t="str">
        <f t="shared" si="33"/>
        <v/>
      </c>
      <c r="BL48" s="4" t="str">
        <f t="shared" si="28"/>
        <v/>
      </c>
      <c r="BM48" s="3"/>
      <c r="BN48" s="66"/>
      <c r="BO48" s="66"/>
      <c r="BP48" s="73"/>
      <c r="BQ48" s="70"/>
      <c r="BR48" s="7"/>
    </row>
    <row r="49" spans="2:72" x14ac:dyDescent="0.2">
      <c r="B49" s="1">
        <v>42</v>
      </c>
      <c r="C49" t="s">
        <v>67</v>
      </c>
      <c r="D49" t="s">
        <v>73</v>
      </c>
      <c r="E49">
        <v>0</v>
      </c>
      <c r="F49">
        <v>0</v>
      </c>
      <c r="G49">
        <v>0</v>
      </c>
      <c r="H49">
        <v>0</v>
      </c>
      <c r="I49">
        <v>4</v>
      </c>
      <c r="J49">
        <v>28</v>
      </c>
      <c r="K49">
        <v>204396</v>
      </c>
      <c r="L49">
        <v>12</v>
      </c>
      <c r="M49">
        <v>2199.7199999999998</v>
      </c>
      <c r="N49">
        <v>1</v>
      </c>
      <c r="O49">
        <v>50</v>
      </c>
      <c r="P49">
        <v>1</v>
      </c>
      <c r="Q49">
        <v>0</v>
      </c>
      <c r="R49">
        <v>2029.19</v>
      </c>
      <c r="S49">
        <v>0</v>
      </c>
      <c r="T49">
        <v>2217.4</v>
      </c>
      <c r="U49">
        <v>154</v>
      </c>
      <c r="V49">
        <v>2313.77</v>
      </c>
      <c r="W49"/>
      <c r="X49">
        <v>1.17E-4</v>
      </c>
      <c r="Y49">
        <v>1</v>
      </c>
      <c r="Z49"/>
      <c r="AA49" t="s">
        <v>77</v>
      </c>
      <c r="AB49">
        <v>18.8599</v>
      </c>
      <c r="AC49"/>
      <c r="AD49">
        <v>0</v>
      </c>
      <c r="AE49">
        <v>0</v>
      </c>
      <c r="AF49" s="75">
        <v>43455</v>
      </c>
      <c r="AG49" s="63">
        <v>0.37777777777777777</v>
      </c>
      <c r="AH49" t="s">
        <v>118</v>
      </c>
      <c r="AI49" s="7">
        <f t="shared" si="21"/>
        <v>2018</v>
      </c>
      <c r="AJ49" s="7">
        <f t="shared" si="22"/>
        <v>21</v>
      </c>
      <c r="AK49" s="7">
        <f t="shared" si="23"/>
        <v>12</v>
      </c>
      <c r="AL49" s="21">
        <f t="shared" si="8"/>
        <v>28</v>
      </c>
      <c r="AM49" s="21">
        <v>25</v>
      </c>
      <c r="AN49" s="20">
        <v>18.86</v>
      </c>
      <c r="AO49" s="21">
        <v>100</v>
      </c>
      <c r="AP49" s="21">
        <v>97.256</v>
      </c>
      <c r="AQ49" s="26">
        <v>0.1</v>
      </c>
      <c r="AR49" s="26">
        <v>0.1023</v>
      </c>
      <c r="AS49" s="13">
        <v>50</v>
      </c>
      <c r="AT49" s="13">
        <f t="shared" si="3"/>
        <v>0</v>
      </c>
      <c r="AU49" s="13">
        <f t="shared" si="4"/>
        <v>0</v>
      </c>
      <c r="AV49" s="13">
        <f t="shared" si="9"/>
        <v>1</v>
      </c>
      <c r="AW49" s="13">
        <f t="shared" si="10"/>
        <v>0</v>
      </c>
      <c r="AX49" s="7">
        <v>1</v>
      </c>
      <c r="AY49" s="7">
        <v>1</v>
      </c>
      <c r="AZ49" s="24">
        <f t="shared" si="11"/>
        <v>43720.37777777778</v>
      </c>
      <c r="BA49" s="15">
        <f t="shared" si="34"/>
        <v>1.0180625961938807</v>
      </c>
      <c r="BB49" s="15">
        <f t="shared" si="35"/>
        <v>1.0180625961938807</v>
      </c>
      <c r="BC49" s="16">
        <f t="shared" si="14"/>
        <v>2200.0455661279043</v>
      </c>
      <c r="BD49" s="16">
        <f t="shared" si="15"/>
        <v>2325.5632101060328</v>
      </c>
      <c r="BE49" s="14" t="str">
        <f t="shared" si="16"/>
        <v>#N/A</v>
      </c>
      <c r="BF49" s="14" t="str">
        <f t="shared" si="17"/>
        <v>#N/A</v>
      </c>
      <c r="BG49" s="15">
        <f>AVERAGE(BE19:BE64)</f>
        <v>0.98775371764587805</v>
      </c>
      <c r="BH49" s="15">
        <f>AVERAGE(BF19:BF64)</f>
        <v>1.0004153688343176</v>
      </c>
      <c r="BI49" s="16">
        <f t="shared" si="6"/>
        <v>2227.3219799883841</v>
      </c>
      <c r="BJ49" s="16">
        <f t="shared" si="6"/>
        <v>2324.5976446920995</v>
      </c>
      <c r="BK49" s="4" t="str">
        <f t="shared" si="33"/>
        <v/>
      </c>
      <c r="BL49" s="4"/>
      <c r="BM49" s="3"/>
      <c r="BN49" s="66"/>
      <c r="BO49" s="66"/>
      <c r="BP49" s="73"/>
      <c r="BQ49" s="70"/>
      <c r="BR49" s="7"/>
    </row>
    <row r="50" spans="2:72" x14ac:dyDescent="0.2">
      <c r="B50" s="1">
        <v>43</v>
      </c>
      <c r="C50" t="s">
        <v>67</v>
      </c>
      <c r="D50" t="s">
        <v>74</v>
      </c>
      <c r="E50">
        <v>0</v>
      </c>
      <c r="F50">
        <v>0</v>
      </c>
      <c r="G50">
        <v>0</v>
      </c>
      <c r="H50">
        <v>0</v>
      </c>
      <c r="I50">
        <v>4</v>
      </c>
      <c r="J50">
        <v>28</v>
      </c>
      <c r="K50">
        <v>204412</v>
      </c>
      <c r="L50">
        <v>12</v>
      </c>
      <c r="M50">
        <v>2199.9</v>
      </c>
      <c r="N50">
        <v>1</v>
      </c>
      <c r="O50">
        <v>50</v>
      </c>
      <c r="P50">
        <v>1.5</v>
      </c>
      <c r="Q50">
        <v>0</v>
      </c>
      <c r="R50">
        <v>2029.19</v>
      </c>
      <c r="S50">
        <v>0</v>
      </c>
      <c r="T50">
        <v>2217.4</v>
      </c>
      <c r="U50">
        <v>154</v>
      </c>
      <c r="V50">
        <v>2314.34</v>
      </c>
      <c r="W50"/>
      <c r="X50">
        <v>1.5699999999999999E-4</v>
      </c>
      <c r="Y50">
        <v>1</v>
      </c>
      <c r="Z50"/>
      <c r="AA50" t="s">
        <v>77</v>
      </c>
      <c r="AB50">
        <v>18.8599</v>
      </c>
      <c r="AC50"/>
      <c r="AD50">
        <v>0</v>
      </c>
      <c r="AE50">
        <v>0</v>
      </c>
      <c r="AF50" s="75">
        <v>43455</v>
      </c>
      <c r="AG50" s="63">
        <v>0.3888888888888889</v>
      </c>
      <c r="AH50" t="s">
        <v>118</v>
      </c>
      <c r="AI50" s="7">
        <f t="shared" si="21"/>
        <v>2018</v>
      </c>
      <c r="AJ50" s="7">
        <f t="shared" si="22"/>
        <v>21</v>
      </c>
      <c r="AK50" s="7">
        <f t="shared" si="23"/>
        <v>12</v>
      </c>
      <c r="AL50" s="21">
        <f t="shared" si="8"/>
        <v>28</v>
      </c>
      <c r="AM50" s="21">
        <v>25</v>
      </c>
      <c r="AN50" s="20">
        <v>18.86</v>
      </c>
      <c r="AO50" s="21">
        <v>100</v>
      </c>
      <c r="AP50" s="21">
        <v>97.256</v>
      </c>
      <c r="AQ50" s="26">
        <v>0.1</v>
      </c>
      <c r="AR50" s="26">
        <v>0.1023</v>
      </c>
      <c r="AS50" s="13">
        <v>50</v>
      </c>
      <c r="AT50" s="13">
        <f t="shared" si="3"/>
        <v>0</v>
      </c>
      <c r="AU50" s="13">
        <f t="shared" si="4"/>
        <v>0</v>
      </c>
      <c r="AV50" s="13">
        <f t="shared" si="9"/>
        <v>1</v>
      </c>
      <c r="AW50" s="13">
        <f t="shared" si="10"/>
        <v>0</v>
      </c>
      <c r="AX50" s="7">
        <v>1</v>
      </c>
      <c r="AY50" s="7">
        <v>1</v>
      </c>
      <c r="AZ50" s="24">
        <f t="shared" si="11"/>
        <v>43720.388888888891</v>
      </c>
      <c r="BA50" s="15">
        <f t="shared" si="34"/>
        <v>1.0180625961938807</v>
      </c>
      <c r="BB50" s="15">
        <f t="shared" si="35"/>
        <v>1.0180625961938807</v>
      </c>
      <c r="BC50" s="16">
        <f t="shared" si="14"/>
        <v>2200.2182914466448</v>
      </c>
      <c r="BD50" s="16">
        <f t="shared" si="15"/>
        <v>2326.1361153774128</v>
      </c>
      <c r="BE50" s="71" t="str">
        <f>IF(AND(AX50=1,AT50=1),BC50/R50,"#N/A")</f>
        <v>#N/A</v>
      </c>
      <c r="BF50" s="67" t="str">
        <f t="shared" si="17"/>
        <v>#N/A</v>
      </c>
      <c r="BG50" s="15">
        <f t="shared" ref="BG50:BG64" si="36">AVERAGE(BE$50:BE$64)</f>
        <v>0.98641579697068604</v>
      </c>
      <c r="BH50" s="15">
        <f t="shared" ref="BH50:BH64" si="37">AVERAGE(BF$50:BF$64)</f>
        <v>1.0003345343919492</v>
      </c>
      <c r="BI50" s="16">
        <f t="shared" si="6"/>
        <v>2230.5181022075926</v>
      </c>
      <c r="BJ50" s="16">
        <f t="shared" si="6"/>
        <v>2325.3582030848797</v>
      </c>
      <c r="BK50" s="4" t="str">
        <f t="shared" si="33"/>
        <v/>
      </c>
      <c r="BL50" s="4" t="str">
        <f t="shared" si="28"/>
        <v/>
      </c>
      <c r="BM50" s="3"/>
      <c r="BN50" s="66"/>
      <c r="BO50" s="66"/>
      <c r="BP50" s="70"/>
      <c r="BQ50" s="70"/>
      <c r="BR50" s="7"/>
    </row>
    <row r="51" spans="2:72" x14ac:dyDescent="0.2">
      <c r="B51" s="1">
        <v>44</v>
      </c>
      <c r="C51" t="s">
        <v>67</v>
      </c>
      <c r="D51" t="s">
        <v>119</v>
      </c>
      <c r="E51">
        <v>1</v>
      </c>
      <c r="F51">
        <v>0</v>
      </c>
      <c r="G51">
        <v>0</v>
      </c>
      <c r="H51">
        <v>0</v>
      </c>
      <c r="I51">
        <v>4</v>
      </c>
      <c r="J51">
        <v>35</v>
      </c>
      <c r="K51">
        <v>190302</v>
      </c>
      <c r="L51">
        <v>12</v>
      </c>
      <c r="M51">
        <v>2037.02</v>
      </c>
      <c r="N51">
        <v>1</v>
      </c>
      <c r="O51">
        <v>50</v>
      </c>
      <c r="P51">
        <v>2</v>
      </c>
      <c r="Q51">
        <v>0</v>
      </c>
      <c r="R51">
        <v>2029.19</v>
      </c>
      <c r="S51">
        <v>0</v>
      </c>
      <c r="T51">
        <v>2217.4</v>
      </c>
      <c r="U51">
        <v>154</v>
      </c>
      <c r="V51">
        <v>2254.62</v>
      </c>
      <c r="W51"/>
      <c r="X51">
        <v>7.8999999999999996E-5</v>
      </c>
      <c r="Y51">
        <v>1</v>
      </c>
      <c r="Z51"/>
      <c r="AA51" t="s">
        <v>77</v>
      </c>
      <c r="AB51">
        <v>18.8599</v>
      </c>
      <c r="AC51"/>
      <c r="AD51">
        <v>0</v>
      </c>
      <c r="AE51">
        <v>0</v>
      </c>
      <c r="AF51" s="75">
        <v>43455</v>
      </c>
      <c r="AG51" s="63">
        <v>0.40208333333333335</v>
      </c>
      <c r="AH51" t="s">
        <v>118</v>
      </c>
      <c r="AI51" s="7">
        <f t="shared" si="21"/>
        <v>2018</v>
      </c>
      <c r="AJ51" s="7">
        <f t="shared" si="22"/>
        <v>21</v>
      </c>
      <c r="AK51" s="7">
        <f t="shared" si="23"/>
        <v>12</v>
      </c>
      <c r="AL51" s="21">
        <f t="shared" si="8"/>
        <v>35</v>
      </c>
      <c r="AM51" s="21">
        <v>25</v>
      </c>
      <c r="AN51" s="20">
        <v>18.86</v>
      </c>
      <c r="AO51" s="21">
        <v>100</v>
      </c>
      <c r="AP51" s="21">
        <v>97.256</v>
      </c>
      <c r="AQ51" s="26">
        <v>0.1</v>
      </c>
      <c r="AR51" s="26">
        <v>0.1023</v>
      </c>
      <c r="AS51" s="13">
        <v>50</v>
      </c>
      <c r="AT51" s="13">
        <f t="shared" si="3"/>
        <v>0</v>
      </c>
      <c r="AU51" s="13">
        <f t="shared" si="4"/>
        <v>0</v>
      </c>
      <c r="AV51" s="13">
        <f t="shared" si="9"/>
        <v>0</v>
      </c>
      <c r="AW51" s="13">
        <f t="shared" si="10"/>
        <v>1</v>
      </c>
      <c r="AX51" s="7">
        <v>1</v>
      </c>
      <c r="AY51" s="7">
        <v>1</v>
      </c>
      <c r="AZ51" s="24">
        <f t="shared" si="11"/>
        <v>43720.402083333334</v>
      </c>
      <c r="BA51" s="15">
        <f t="shared" si="34"/>
        <v>1.0233428290522266</v>
      </c>
      <c r="BB51" s="15">
        <f t="shared" si="35"/>
        <v>1.0233428290522266</v>
      </c>
      <c r="BC51" s="16">
        <f t="shared" si="14"/>
        <v>2037.32943937806</v>
      </c>
      <c r="BD51" s="16">
        <f t="shared" si="15"/>
        <v>2266.1117244882867</v>
      </c>
      <c r="BE51" s="66" t="str">
        <f t="shared" si="16"/>
        <v>#N/A</v>
      </c>
      <c r="BF51" s="66" t="str">
        <f t="shared" si="17"/>
        <v>#N/A</v>
      </c>
      <c r="BG51" s="15">
        <f t="shared" si="36"/>
        <v>0.98641579697068604</v>
      </c>
      <c r="BH51" s="15">
        <f t="shared" si="37"/>
        <v>1.0003345343919492</v>
      </c>
      <c r="BI51" s="16">
        <f t="shared" si="6"/>
        <v>2065.3860629916539</v>
      </c>
      <c r="BJ51" s="16">
        <f t="shared" si="6"/>
        <v>2265.3538857035833</v>
      </c>
      <c r="BK51" s="4" t="str">
        <f t="shared" si="33"/>
        <v/>
      </c>
      <c r="BL51" s="4" t="str">
        <f t="shared" si="28"/>
        <v/>
      </c>
      <c r="BM51" s="3">
        <v>-1</v>
      </c>
      <c r="BN51" s="66">
        <f>$BE$52*(1+($BM51*((BE$62-BE$52)/$BM$62)))</f>
        <v>0.98767549260761234</v>
      </c>
      <c r="BO51" s="66">
        <f>$BF$52*(1+($BM51*((BF$63-BF$52)/$BM$63)))</f>
        <v>0.99942650334637018</v>
      </c>
      <c r="BP51" s="70">
        <f t="shared" ref="BP51" si="38">IF(AX51=1,BC51/BN51,"#N/A")</f>
        <v>2062.7518396747932</v>
      </c>
      <c r="BQ51" s="70">
        <f>IF(AY51=1,BD51/BO51,"#N/A")</f>
        <v>2267.4120777272633</v>
      </c>
      <c r="BR51" s="7"/>
      <c r="BS51" s="126">
        <f t="shared" ref="BS51" si="39">BP51*$BS$4</f>
        <v>2064.8145915144678</v>
      </c>
      <c r="BT51" s="126">
        <f t="shared" ref="BT51" si="40">BQ51*$BT$4</f>
        <v>2269.6794898049902</v>
      </c>
    </row>
    <row r="52" spans="2:72" x14ac:dyDescent="0.2">
      <c r="B52" s="1">
        <v>45</v>
      </c>
      <c r="C52" t="s">
        <v>67</v>
      </c>
      <c r="D52" t="s">
        <v>120</v>
      </c>
      <c r="E52">
        <v>666</v>
      </c>
      <c r="F52">
        <v>0</v>
      </c>
      <c r="G52">
        <v>0</v>
      </c>
      <c r="H52">
        <v>0</v>
      </c>
      <c r="I52">
        <v>4</v>
      </c>
      <c r="J52">
        <v>33.433999999999997</v>
      </c>
      <c r="K52">
        <v>186971</v>
      </c>
      <c r="L52">
        <v>12</v>
      </c>
      <c r="M52">
        <v>2003.57</v>
      </c>
      <c r="N52">
        <v>1</v>
      </c>
      <c r="O52">
        <v>50</v>
      </c>
      <c r="P52">
        <v>2.5</v>
      </c>
      <c r="Q52">
        <v>0</v>
      </c>
      <c r="R52">
        <v>2029.19</v>
      </c>
      <c r="S52">
        <v>0</v>
      </c>
      <c r="T52">
        <v>2217.4</v>
      </c>
      <c r="U52">
        <v>154</v>
      </c>
      <c r="V52">
        <v>2205.04</v>
      </c>
      <c r="W52"/>
      <c r="X52">
        <v>1.76E-4</v>
      </c>
      <c r="Y52">
        <v>1</v>
      </c>
      <c r="Z52"/>
      <c r="AA52" t="s">
        <v>77</v>
      </c>
      <c r="AB52">
        <v>18.8599</v>
      </c>
      <c r="AC52"/>
      <c r="AD52">
        <v>0</v>
      </c>
      <c r="AE52">
        <v>0</v>
      </c>
      <c r="AF52" s="75">
        <v>43455</v>
      </c>
      <c r="AG52" s="63">
        <v>0.41319444444444442</v>
      </c>
      <c r="AH52" t="s">
        <v>118</v>
      </c>
      <c r="AI52" s="7">
        <f t="shared" si="21"/>
        <v>2018</v>
      </c>
      <c r="AJ52" s="7">
        <f t="shared" si="22"/>
        <v>21</v>
      </c>
      <c r="AK52" s="7">
        <f t="shared" si="23"/>
        <v>12</v>
      </c>
      <c r="AL52" s="21">
        <f t="shared" si="8"/>
        <v>33.433999999999997</v>
      </c>
      <c r="AM52" s="21">
        <v>25</v>
      </c>
      <c r="AN52" s="20">
        <v>18.86</v>
      </c>
      <c r="AO52" s="21">
        <v>100</v>
      </c>
      <c r="AP52" s="21">
        <v>97.256</v>
      </c>
      <c r="AQ52" s="26">
        <v>0.1</v>
      </c>
      <c r="AR52" s="26">
        <v>0.1023</v>
      </c>
      <c r="AS52" s="13">
        <v>50</v>
      </c>
      <c r="AT52" s="13">
        <f t="shared" si="3"/>
        <v>1</v>
      </c>
      <c r="AU52" s="13">
        <f t="shared" si="4"/>
        <v>0</v>
      </c>
      <c r="AV52" s="13">
        <f t="shared" si="9"/>
        <v>0</v>
      </c>
      <c r="AW52" s="13">
        <f t="shared" si="10"/>
        <v>0</v>
      </c>
      <c r="AX52" s="7">
        <v>1</v>
      </c>
      <c r="AY52" s="7">
        <v>1</v>
      </c>
      <c r="AZ52" s="24">
        <f t="shared" si="11"/>
        <v>43720.413194444445</v>
      </c>
      <c r="BA52" s="15">
        <f t="shared" si="34"/>
        <v>1.0221598211844867</v>
      </c>
      <c r="BB52" s="15">
        <f t="shared" si="35"/>
        <v>1.0221598211844867</v>
      </c>
      <c r="BC52" s="16">
        <f t="shared" si="14"/>
        <v>2003.8722516817688</v>
      </c>
      <c r="BD52" s="16">
        <f t="shared" si="15"/>
        <v>2216.2790168479178</v>
      </c>
      <c r="BE52" s="14">
        <f t="shared" si="16"/>
        <v>0.98752322438104312</v>
      </c>
      <c r="BF52" s="14">
        <f>IF(AND(AY52=1,AT52=1),BD52/T52,"#N/A")</f>
        <v>0.99949446056098024</v>
      </c>
      <c r="BG52" s="15">
        <f t="shared" si="36"/>
        <v>0.98641579697068604</v>
      </c>
      <c r="BH52" s="15">
        <f t="shared" si="37"/>
        <v>1.0003345343919492</v>
      </c>
      <c r="BI52" s="16">
        <f t="shared" si="6"/>
        <v>2031.46812716881</v>
      </c>
      <c r="BJ52" s="16">
        <f t="shared" si="6"/>
        <v>2215.5378432426883</v>
      </c>
      <c r="BK52" s="4">
        <f t="shared" si="33"/>
        <v>2031.46812716881</v>
      </c>
      <c r="BL52" s="4">
        <f t="shared" si="28"/>
        <v>2215.5378432426883</v>
      </c>
      <c r="BM52" s="3">
        <v>0</v>
      </c>
      <c r="BN52" s="66">
        <f t="shared" ref="BN52:BN62" si="41">$BE$52*(1+($BM52*((BE$62-BE$52)/$BM$62)))</f>
        <v>0.98752322438104312</v>
      </c>
      <c r="BO52" s="66">
        <f t="shared" ref="BO52:BO63" si="42">$BF$52*(1+($BM52*((BF$63-BF$52)/$BM$63)))</f>
        <v>0.99949446056098024</v>
      </c>
      <c r="BP52" s="74">
        <f t="shared" si="24"/>
        <v>2029.19</v>
      </c>
      <c r="BQ52" s="74">
        <f>IF(AY52=1,BD52/BO52,"#N/A")</f>
        <v>2217.4</v>
      </c>
      <c r="BS52" s="4">
        <f t="shared" ref="BS52:BS63" si="43">BP52*$BS$4</f>
        <v>2031.2191899999998</v>
      </c>
      <c r="BT52" s="4">
        <f t="shared" ref="BT52:BT63" si="44">BQ52*$BT$4</f>
        <v>2219.6173999999996</v>
      </c>
    </row>
    <row r="53" spans="2:72" x14ac:dyDescent="0.2">
      <c r="B53" s="1">
        <v>46</v>
      </c>
      <c r="C53" t="s">
        <v>67</v>
      </c>
      <c r="D53" t="s">
        <v>121</v>
      </c>
      <c r="E53">
        <v>15</v>
      </c>
      <c r="F53">
        <v>10</v>
      </c>
      <c r="G53">
        <v>2018</v>
      </c>
      <c r="H53">
        <v>0</v>
      </c>
      <c r="I53">
        <v>4</v>
      </c>
      <c r="J53">
        <v>30.1</v>
      </c>
      <c r="K53">
        <v>205202</v>
      </c>
      <c r="L53">
        <v>12</v>
      </c>
      <c r="M53">
        <v>2205</v>
      </c>
      <c r="N53">
        <v>1</v>
      </c>
      <c r="O53">
        <v>50</v>
      </c>
      <c r="P53">
        <v>3</v>
      </c>
      <c r="Q53">
        <v>0</v>
      </c>
      <c r="R53">
        <v>2029.19</v>
      </c>
      <c r="S53">
        <v>0</v>
      </c>
      <c r="T53">
        <v>2217.4</v>
      </c>
      <c r="U53">
        <v>154</v>
      </c>
      <c r="V53">
        <v>2431.0500000000002</v>
      </c>
      <c r="W53"/>
      <c r="X53">
        <v>1.7100000000000001E-4</v>
      </c>
      <c r="Y53">
        <v>1</v>
      </c>
      <c r="Z53"/>
      <c r="AA53" t="s">
        <v>77</v>
      </c>
      <c r="AB53">
        <v>18.8599</v>
      </c>
      <c r="AC53"/>
      <c r="AD53">
        <v>0</v>
      </c>
      <c r="AE53">
        <v>0</v>
      </c>
      <c r="AF53" s="75">
        <v>43455</v>
      </c>
      <c r="AG53" s="63">
        <v>0.42499999999999999</v>
      </c>
      <c r="AH53" t="s">
        <v>118</v>
      </c>
      <c r="AI53" s="7">
        <f t="shared" si="21"/>
        <v>2018</v>
      </c>
      <c r="AJ53" s="7">
        <f t="shared" si="22"/>
        <v>21</v>
      </c>
      <c r="AK53" s="7">
        <f t="shared" si="23"/>
        <v>12</v>
      </c>
      <c r="AL53" s="21">
        <f t="shared" si="8"/>
        <v>30.1</v>
      </c>
      <c r="AM53" s="21">
        <v>25</v>
      </c>
      <c r="AN53" s="20">
        <v>18.86</v>
      </c>
      <c r="AO53" s="21">
        <v>100</v>
      </c>
      <c r="AP53" s="21">
        <v>97.256</v>
      </c>
      <c r="AQ53" s="26">
        <v>0.1</v>
      </c>
      <c r="AR53" s="26">
        <v>0.1023</v>
      </c>
      <c r="AS53" s="13">
        <v>50</v>
      </c>
      <c r="AT53" s="13">
        <f t="shared" si="3"/>
        <v>0</v>
      </c>
      <c r="AU53" s="13">
        <f t="shared" si="4"/>
        <v>0</v>
      </c>
      <c r="AV53" s="13">
        <f t="shared" si="9"/>
        <v>0</v>
      </c>
      <c r="AW53" s="13">
        <f t="shared" si="10"/>
        <v>1</v>
      </c>
      <c r="AX53" s="7">
        <v>1</v>
      </c>
      <c r="AY53" s="7">
        <v>1</v>
      </c>
      <c r="AZ53" s="24">
        <f t="shared" si="11"/>
        <v>43720.425000000003</v>
      </c>
      <c r="BA53" s="15">
        <f t="shared" si="34"/>
        <v>1.0196446075452976</v>
      </c>
      <c r="BB53" s="15">
        <f t="shared" si="35"/>
        <v>1.0196446075452976</v>
      </c>
      <c r="BC53" s="16">
        <f t="shared" si="14"/>
        <v>2205.3196627760271</v>
      </c>
      <c r="BD53" s="16">
        <f t="shared" si="15"/>
        <v>2443.440982434845</v>
      </c>
      <c r="BE53" s="14" t="str">
        <f t="shared" si="16"/>
        <v>#N/A</v>
      </c>
      <c r="BF53" s="14" t="str">
        <f t="shared" si="17"/>
        <v>#N/A</v>
      </c>
      <c r="BG53" s="15">
        <f t="shared" si="36"/>
        <v>0.98641579697068604</v>
      </c>
      <c r="BH53" s="15">
        <f t="shared" si="37"/>
        <v>1.0003345343919492</v>
      </c>
      <c r="BI53" s="16">
        <f t="shared" si="6"/>
        <v>2235.6897259235234</v>
      </c>
      <c r="BJ53" s="16">
        <f t="shared" si="6"/>
        <v>2442.6238407535179</v>
      </c>
      <c r="BK53" s="4" t="str">
        <f t="shared" si="33"/>
        <v/>
      </c>
      <c r="BL53" s="4" t="str">
        <f t="shared" si="28"/>
        <v/>
      </c>
      <c r="BM53" s="3">
        <v>1</v>
      </c>
      <c r="BN53" s="66">
        <f t="shared" si="41"/>
        <v>0.98737095615447379</v>
      </c>
      <c r="BO53" s="66">
        <f t="shared" si="42"/>
        <v>0.99956241777559041</v>
      </c>
      <c r="BP53" s="70">
        <f t="shared" ref="BP53:BP63" si="45">IF(AX53=1,BC53/BN53,"#N/A")</f>
        <v>2233.5269728462681</v>
      </c>
      <c r="BQ53" s="70">
        <f>IF(AY53=1,BD53/BO53,"#N/A")</f>
        <v>2444.5106568456604</v>
      </c>
      <c r="BS53" s="126">
        <f t="shared" si="43"/>
        <v>2235.7604998191141</v>
      </c>
      <c r="BT53" s="126">
        <f t="shared" si="44"/>
        <v>2446.9551675025059</v>
      </c>
    </row>
    <row r="54" spans="2:72" x14ac:dyDescent="0.2">
      <c r="B54" s="1">
        <v>47</v>
      </c>
      <c r="C54" t="s">
        <v>67</v>
      </c>
      <c r="D54" t="s">
        <v>122</v>
      </c>
      <c r="E54">
        <v>15</v>
      </c>
      <c r="F54">
        <v>10</v>
      </c>
      <c r="G54">
        <v>2018</v>
      </c>
      <c r="H54">
        <v>0</v>
      </c>
      <c r="I54">
        <v>4</v>
      </c>
      <c r="J54">
        <v>30.83</v>
      </c>
      <c r="K54">
        <v>202627</v>
      </c>
      <c r="L54">
        <v>12</v>
      </c>
      <c r="M54">
        <v>2176.0700000000002</v>
      </c>
      <c r="N54">
        <v>1</v>
      </c>
      <c r="O54">
        <v>50</v>
      </c>
      <c r="P54">
        <v>3.5</v>
      </c>
      <c r="Q54">
        <v>0</v>
      </c>
      <c r="R54">
        <v>2029.19</v>
      </c>
      <c r="S54">
        <v>0</v>
      </c>
      <c r="T54">
        <v>2217.4</v>
      </c>
      <c r="U54">
        <v>154</v>
      </c>
      <c r="V54">
        <v>2420.52</v>
      </c>
      <c r="W54"/>
      <c r="X54">
        <v>1.8200000000000001E-4</v>
      </c>
      <c r="Y54">
        <v>1</v>
      </c>
      <c r="Z54"/>
      <c r="AA54" t="s">
        <v>77</v>
      </c>
      <c r="AB54">
        <v>18.8599</v>
      </c>
      <c r="AC54"/>
      <c r="AD54">
        <v>0</v>
      </c>
      <c r="AE54">
        <v>0</v>
      </c>
      <c r="AF54" s="75">
        <v>43455</v>
      </c>
      <c r="AG54" s="63">
        <v>0.43541666666666662</v>
      </c>
      <c r="AH54" t="s">
        <v>118</v>
      </c>
      <c r="AI54" s="7">
        <f t="shared" si="21"/>
        <v>2018</v>
      </c>
      <c r="AJ54" s="7">
        <f t="shared" si="22"/>
        <v>21</v>
      </c>
      <c r="AK54" s="7">
        <f t="shared" si="23"/>
        <v>12</v>
      </c>
      <c r="AL54" s="21">
        <f t="shared" si="8"/>
        <v>30.83</v>
      </c>
      <c r="AM54" s="21">
        <v>25</v>
      </c>
      <c r="AN54" s="20">
        <v>18.86</v>
      </c>
      <c r="AO54" s="21">
        <v>100</v>
      </c>
      <c r="AP54" s="21">
        <v>97.256</v>
      </c>
      <c r="AQ54" s="26">
        <v>0.1</v>
      </c>
      <c r="AR54" s="26">
        <v>0.1023</v>
      </c>
      <c r="AS54" s="13">
        <v>50</v>
      </c>
      <c r="AT54" s="13">
        <f t="shared" si="3"/>
        <v>0</v>
      </c>
      <c r="AU54" s="13">
        <f t="shared" si="4"/>
        <v>0</v>
      </c>
      <c r="AV54" s="13">
        <f t="shared" si="9"/>
        <v>0</v>
      </c>
      <c r="AW54" s="13">
        <f t="shared" si="10"/>
        <v>1</v>
      </c>
      <c r="AX54" s="7">
        <v>1</v>
      </c>
      <c r="AY54" s="7">
        <v>1</v>
      </c>
      <c r="AZ54" s="24">
        <f t="shared" si="11"/>
        <v>43720.435416666667</v>
      </c>
      <c r="BA54" s="15">
        <f t="shared" si="34"/>
        <v>1.020194944954252</v>
      </c>
      <c r="BB54" s="15">
        <f t="shared" si="35"/>
        <v>1.020194944954252</v>
      </c>
      <c r="BC54" s="16">
        <f t="shared" si="14"/>
        <v>2176.3901383302946</v>
      </c>
      <c r="BD54" s="16">
        <f t="shared" si="15"/>
        <v>2432.8573113688285</v>
      </c>
      <c r="BE54" s="14" t="str">
        <f t="shared" si="16"/>
        <v>#N/A</v>
      </c>
      <c r="BF54" s="14" t="str">
        <f t="shared" si="17"/>
        <v>#N/A</v>
      </c>
      <c r="BG54" s="15">
        <f t="shared" si="36"/>
        <v>0.98641579697068604</v>
      </c>
      <c r="BH54" s="15">
        <f t="shared" si="37"/>
        <v>1.0003345343919492</v>
      </c>
      <c r="BI54" s="16">
        <f t="shared" si="6"/>
        <v>2206.3618050461655</v>
      </c>
      <c r="BJ54" s="16">
        <f t="shared" si="6"/>
        <v>2432.0437091054091</v>
      </c>
      <c r="BK54" s="4" t="str">
        <f t="shared" si="33"/>
        <v/>
      </c>
      <c r="BL54" s="4" t="str">
        <f t="shared" si="28"/>
        <v/>
      </c>
      <c r="BM54" s="3">
        <v>2</v>
      </c>
      <c r="BN54" s="66">
        <f t="shared" si="41"/>
        <v>0.98721868792790468</v>
      </c>
      <c r="BO54" s="66">
        <f t="shared" si="42"/>
        <v>0.99963037499020035</v>
      </c>
      <c r="BP54" s="70">
        <f t="shared" si="45"/>
        <v>2204.5674022828402</v>
      </c>
      <c r="BQ54" s="70">
        <f t="shared" ref="BQ54:BQ61" si="46">IF(AY54=1,BD54/BO54,"#N/A")</f>
        <v>2433.7568887826947</v>
      </c>
      <c r="BS54" s="126">
        <f t="shared" si="43"/>
        <v>2206.7719696851227</v>
      </c>
      <c r="BT54" s="126">
        <f t="shared" si="44"/>
        <v>2436.1906456714769</v>
      </c>
    </row>
    <row r="55" spans="2:72" x14ac:dyDescent="0.2">
      <c r="B55" s="1">
        <v>48</v>
      </c>
      <c r="C55" t="s">
        <v>67</v>
      </c>
      <c r="D55" t="s">
        <v>123</v>
      </c>
      <c r="E55">
        <v>15</v>
      </c>
      <c r="F55">
        <v>10</v>
      </c>
      <c r="G55">
        <v>2018</v>
      </c>
      <c r="H55">
        <v>0</v>
      </c>
      <c r="I55">
        <v>4</v>
      </c>
      <c r="J55">
        <v>31.34</v>
      </c>
      <c r="K55">
        <v>200789</v>
      </c>
      <c r="L55">
        <v>12</v>
      </c>
      <c r="M55">
        <v>2155.46</v>
      </c>
      <c r="N55">
        <v>1</v>
      </c>
      <c r="O55">
        <v>50</v>
      </c>
      <c r="P55">
        <v>4</v>
      </c>
      <c r="Q55">
        <v>0</v>
      </c>
      <c r="R55">
        <v>2029.19</v>
      </c>
      <c r="S55">
        <v>0</v>
      </c>
      <c r="T55">
        <v>2217.4</v>
      </c>
      <c r="U55">
        <v>154</v>
      </c>
      <c r="V55">
        <v>2417.96</v>
      </c>
      <c r="W55"/>
      <c r="X55">
        <v>1.92E-4</v>
      </c>
      <c r="Y55">
        <v>1</v>
      </c>
      <c r="Z55"/>
      <c r="AA55" t="s">
        <v>77</v>
      </c>
      <c r="AB55">
        <v>18.8599</v>
      </c>
      <c r="AC55"/>
      <c r="AD55">
        <v>0</v>
      </c>
      <c r="AE55">
        <v>0</v>
      </c>
      <c r="AF55" s="75">
        <v>43455</v>
      </c>
      <c r="AG55" s="63">
        <v>0.4465277777777778</v>
      </c>
      <c r="AH55" t="s">
        <v>118</v>
      </c>
      <c r="AI55" s="7">
        <f t="shared" si="21"/>
        <v>2018</v>
      </c>
      <c r="AJ55" s="7">
        <f t="shared" si="22"/>
        <v>21</v>
      </c>
      <c r="AK55" s="7">
        <f t="shared" si="23"/>
        <v>12</v>
      </c>
      <c r="AL55" s="21">
        <f t="shared" si="8"/>
        <v>31.34</v>
      </c>
      <c r="AM55" s="21">
        <v>25</v>
      </c>
      <c r="AN55" s="20">
        <v>18.86</v>
      </c>
      <c r="AO55" s="21">
        <v>100</v>
      </c>
      <c r="AP55" s="21">
        <v>97.256</v>
      </c>
      <c r="AQ55" s="26">
        <v>0.1</v>
      </c>
      <c r="AR55" s="26">
        <v>0.1023</v>
      </c>
      <c r="AS55" s="13">
        <v>50</v>
      </c>
      <c r="AT55" s="13">
        <f t="shared" si="3"/>
        <v>0</v>
      </c>
      <c r="AU55" s="13">
        <f t="shared" si="4"/>
        <v>0</v>
      </c>
      <c r="AV55" s="13">
        <f t="shared" si="9"/>
        <v>0</v>
      </c>
      <c r="AW55" s="13">
        <f t="shared" si="10"/>
        <v>1</v>
      </c>
      <c r="AX55" s="7">
        <v>1</v>
      </c>
      <c r="AY55" s="7">
        <v>1</v>
      </c>
      <c r="AZ55" s="24">
        <f t="shared" si="11"/>
        <v>43720.446527777778</v>
      </c>
      <c r="BA55" s="15">
        <f t="shared" si="34"/>
        <v>1.0205795531056505</v>
      </c>
      <c r="BB55" s="15">
        <f t="shared" si="35"/>
        <v>1.0205795531056505</v>
      </c>
      <c r="BC55" s="16">
        <f t="shared" si="14"/>
        <v>2155.7770728280248</v>
      </c>
      <c r="BD55" s="16">
        <f t="shared" si="15"/>
        <v>2430.2842631324565</v>
      </c>
      <c r="BE55" s="14" t="str">
        <f t="shared" si="16"/>
        <v>#N/A</v>
      </c>
      <c r="BF55" s="14" t="str">
        <f t="shared" si="17"/>
        <v>#N/A</v>
      </c>
      <c r="BG55" s="15">
        <f t="shared" si="36"/>
        <v>0.98641579697068604</v>
      </c>
      <c r="BH55" s="15">
        <f t="shared" si="37"/>
        <v>1.0003345343919492</v>
      </c>
      <c r="BI55" s="16">
        <f t="shared" si="6"/>
        <v>2185.46487135393</v>
      </c>
      <c r="BJ55" s="16">
        <f t="shared" si="6"/>
        <v>2429.4715213543022</v>
      </c>
      <c r="BK55" s="4" t="str">
        <f t="shared" si="33"/>
        <v/>
      </c>
      <c r="BL55" s="4" t="str">
        <f t="shared" si="28"/>
        <v/>
      </c>
      <c r="BM55" s="3">
        <v>3</v>
      </c>
      <c r="BN55" s="66">
        <f t="shared" si="41"/>
        <v>0.98706641970133535</v>
      </c>
      <c r="BO55" s="66">
        <f t="shared" si="42"/>
        <v>0.99969833220481064</v>
      </c>
      <c r="BP55" s="70">
        <f t="shared" si="45"/>
        <v>2184.0243268333611</v>
      </c>
      <c r="BQ55" s="70">
        <f>IF(AY55=1,BD55/BO55,"#N/A")</f>
        <v>2431.0176228588107</v>
      </c>
      <c r="BS55" s="126">
        <f t="shared" si="43"/>
        <v>2186.2083511601941</v>
      </c>
      <c r="BT55" s="126">
        <f t="shared" si="44"/>
        <v>2433.4486404816694</v>
      </c>
    </row>
    <row r="56" spans="2:72" x14ac:dyDescent="0.2">
      <c r="B56" s="1">
        <v>49</v>
      </c>
      <c r="C56" t="s">
        <v>67</v>
      </c>
      <c r="D56" t="s">
        <v>124</v>
      </c>
      <c r="E56">
        <v>15</v>
      </c>
      <c r="F56">
        <v>10</v>
      </c>
      <c r="G56">
        <v>2018</v>
      </c>
      <c r="H56">
        <v>0</v>
      </c>
      <c r="I56">
        <v>4</v>
      </c>
      <c r="J56">
        <v>34.1</v>
      </c>
      <c r="K56">
        <v>195730</v>
      </c>
      <c r="L56">
        <v>12</v>
      </c>
      <c r="M56">
        <v>2096.6999999999998</v>
      </c>
      <c r="N56">
        <v>1</v>
      </c>
      <c r="O56">
        <v>50</v>
      </c>
      <c r="P56">
        <v>4.5</v>
      </c>
      <c r="Q56">
        <v>0</v>
      </c>
      <c r="R56">
        <v>2029.19</v>
      </c>
      <c r="S56">
        <v>0</v>
      </c>
      <c r="T56">
        <v>2217.4</v>
      </c>
      <c r="U56">
        <v>154</v>
      </c>
      <c r="V56">
        <v>2333.5</v>
      </c>
      <c r="W56"/>
      <c r="X56">
        <v>2.42E-4</v>
      </c>
      <c r="Y56">
        <v>1</v>
      </c>
      <c r="Z56"/>
      <c r="AA56" t="s">
        <v>77</v>
      </c>
      <c r="AB56">
        <v>18.8599</v>
      </c>
      <c r="AC56"/>
      <c r="AD56">
        <v>0</v>
      </c>
      <c r="AE56">
        <v>0</v>
      </c>
      <c r="AF56" s="75">
        <v>43455</v>
      </c>
      <c r="AG56" s="63">
        <v>0.45763888888888887</v>
      </c>
      <c r="AH56" t="s">
        <v>118</v>
      </c>
      <c r="AI56" s="7">
        <f t="shared" si="21"/>
        <v>2018</v>
      </c>
      <c r="AJ56" s="7">
        <f t="shared" si="22"/>
        <v>21</v>
      </c>
      <c r="AK56" s="7">
        <f t="shared" si="23"/>
        <v>12</v>
      </c>
      <c r="AL56" s="21">
        <f t="shared" si="8"/>
        <v>34.1</v>
      </c>
      <c r="AM56" s="21">
        <v>25</v>
      </c>
      <c r="AN56" s="20">
        <v>18.86</v>
      </c>
      <c r="AO56" s="21">
        <v>100</v>
      </c>
      <c r="AP56" s="21">
        <v>97.256</v>
      </c>
      <c r="AQ56" s="26">
        <v>0.1</v>
      </c>
      <c r="AR56" s="26">
        <v>0.1023</v>
      </c>
      <c r="AS56" s="13">
        <v>50</v>
      </c>
      <c r="AT56" s="13">
        <f t="shared" si="3"/>
        <v>0</v>
      </c>
      <c r="AU56" s="13">
        <f t="shared" si="4"/>
        <v>0</v>
      </c>
      <c r="AV56" s="13">
        <f t="shared" si="9"/>
        <v>0</v>
      </c>
      <c r="AW56" s="13">
        <f t="shared" si="10"/>
        <v>1</v>
      </c>
      <c r="AX56" s="7">
        <v>1</v>
      </c>
      <c r="AY56" s="7">
        <v>1</v>
      </c>
      <c r="AZ56" s="24">
        <f t="shared" si="11"/>
        <v>43720.457638888889</v>
      </c>
      <c r="BA56" s="15">
        <f t="shared" si="34"/>
        <v>1.0226628114402756</v>
      </c>
      <c r="BB56" s="15">
        <f t="shared" si="35"/>
        <v>1.0226628114402756</v>
      </c>
      <c r="BC56" s="16">
        <f t="shared" si="14"/>
        <v>2097.0176364182703</v>
      </c>
      <c r="BD56" s="16">
        <f t="shared" si="15"/>
        <v>2345.3937732715126</v>
      </c>
      <c r="BE56" s="14" t="str">
        <f t="shared" si="16"/>
        <v>#N/A</v>
      </c>
      <c r="BF56" s="14" t="str">
        <f t="shared" si="17"/>
        <v>#N/A</v>
      </c>
      <c r="BG56" s="15">
        <f t="shared" si="36"/>
        <v>0.98641579697068604</v>
      </c>
      <c r="BH56" s="15">
        <f t="shared" si="37"/>
        <v>1.0003345343919492</v>
      </c>
      <c r="BI56" s="16">
        <f t="shared" si="6"/>
        <v>2125.896242596963</v>
      </c>
      <c r="BJ56" s="16">
        <f t="shared" si="6"/>
        <v>2344.6094207845722</v>
      </c>
      <c r="BK56" s="4" t="str">
        <f t="shared" si="33"/>
        <v/>
      </c>
      <c r="BL56" s="4" t="str">
        <f t="shared" si="28"/>
        <v/>
      </c>
      <c r="BM56" s="3">
        <v>4</v>
      </c>
      <c r="BN56" s="66">
        <f t="shared" si="41"/>
        <v>0.98691415147476602</v>
      </c>
      <c r="BO56" s="66">
        <f t="shared" si="42"/>
        <v>0.99976628941942058</v>
      </c>
      <c r="BP56" s="70">
        <f t="shared" si="45"/>
        <v>2124.8227450023428</v>
      </c>
      <c r="BQ56" s="70">
        <f t="shared" si="46"/>
        <v>2345.9420447487964</v>
      </c>
      <c r="BS56" s="126">
        <f t="shared" si="43"/>
        <v>2126.9475677473447</v>
      </c>
      <c r="BT56" s="126">
        <f t="shared" si="44"/>
        <v>2348.2879867935449</v>
      </c>
    </row>
    <row r="57" spans="2:72" x14ac:dyDescent="0.2">
      <c r="B57" s="1">
        <v>50</v>
      </c>
      <c r="C57" t="s">
        <v>67</v>
      </c>
      <c r="D57" t="s">
        <v>125</v>
      </c>
      <c r="E57">
        <v>16</v>
      </c>
      <c r="F57">
        <v>10</v>
      </c>
      <c r="G57">
        <v>2018</v>
      </c>
      <c r="H57">
        <v>0</v>
      </c>
      <c r="I57">
        <v>4</v>
      </c>
      <c r="J57">
        <v>33.86</v>
      </c>
      <c r="K57">
        <v>196246</v>
      </c>
      <c r="L57">
        <v>12</v>
      </c>
      <c r="M57">
        <v>2102.62</v>
      </c>
      <c r="N57">
        <v>1</v>
      </c>
      <c r="O57">
        <v>50</v>
      </c>
      <c r="P57">
        <v>5</v>
      </c>
      <c r="Q57">
        <v>0</v>
      </c>
      <c r="R57">
        <v>2029.19</v>
      </c>
      <c r="S57">
        <v>0</v>
      </c>
      <c r="T57">
        <v>2217.4</v>
      </c>
      <c r="U57">
        <v>154</v>
      </c>
      <c r="V57">
        <v>2354.0700000000002</v>
      </c>
      <c r="W57"/>
      <c r="X57">
        <v>2.14E-4</v>
      </c>
      <c r="Y57">
        <v>1</v>
      </c>
      <c r="Z57"/>
      <c r="AA57" t="s">
        <v>77</v>
      </c>
      <c r="AB57">
        <v>18.8599</v>
      </c>
      <c r="AC57"/>
      <c r="AD57">
        <v>0</v>
      </c>
      <c r="AE57">
        <v>0</v>
      </c>
      <c r="AF57" s="75">
        <v>43455</v>
      </c>
      <c r="AG57" s="63">
        <v>0.46875</v>
      </c>
      <c r="AH57" t="s">
        <v>118</v>
      </c>
      <c r="AI57" s="7">
        <f t="shared" si="21"/>
        <v>2018</v>
      </c>
      <c r="AJ57" s="7">
        <f t="shared" si="22"/>
        <v>21</v>
      </c>
      <c r="AK57" s="7">
        <f t="shared" si="23"/>
        <v>12</v>
      </c>
      <c r="AL57" s="21">
        <f t="shared" si="8"/>
        <v>33.86</v>
      </c>
      <c r="AM57" s="21">
        <v>25</v>
      </c>
      <c r="AN57" s="20">
        <v>18.86</v>
      </c>
      <c r="AO57" s="21">
        <v>100</v>
      </c>
      <c r="AP57" s="21">
        <v>97.256</v>
      </c>
      <c r="AQ57" s="26">
        <v>0.1</v>
      </c>
      <c r="AR57" s="26">
        <v>0.1023</v>
      </c>
      <c r="AS57" s="13">
        <v>50</v>
      </c>
      <c r="AT57" s="13">
        <f t="shared" si="3"/>
        <v>0</v>
      </c>
      <c r="AU57" s="13">
        <f t="shared" si="4"/>
        <v>0</v>
      </c>
      <c r="AV57" s="13">
        <f t="shared" si="9"/>
        <v>0</v>
      </c>
      <c r="AW57" s="13">
        <f t="shared" si="10"/>
        <v>1</v>
      </c>
      <c r="AX57" s="7">
        <v>1</v>
      </c>
      <c r="AY57" s="7">
        <v>1</v>
      </c>
      <c r="AZ57" s="24">
        <f t="shared" si="11"/>
        <v>43720.46875</v>
      </c>
      <c r="BA57" s="15">
        <f t="shared" si="34"/>
        <v>1.0224815320055631</v>
      </c>
      <c r="BB57" s="15">
        <f t="shared" si="35"/>
        <v>1.0224815320055631</v>
      </c>
      <c r="BC57" s="16">
        <f t="shared" si="14"/>
        <v>2102.9357417771635</v>
      </c>
      <c r="BD57" s="16">
        <f t="shared" si="15"/>
        <v>2366.0686178895521</v>
      </c>
      <c r="BE57" s="14" t="str">
        <f t="shared" si="16"/>
        <v>#N/A</v>
      </c>
      <c r="BF57" s="14" t="str">
        <f t="shared" si="17"/>
        <v>#N/A</v>
      </c>
      <c r="BG57" s="15">
        <f t="shared" si="36"/>
        <v>0.98641579697068604</v>
      </c>
      <c r="BH57" s="15">
        <f t="shared" si="37"/>
        <v>1.0003345343919492</v>
      </c>
      <c r="BI57" s="16">
        <f t="shared" si="6"/>
        <v>2131.8958478111817</v>
      </c>
      <c r="BJ57" s="16">
        <f t="shared" si="6"/>
        <v>2365.2773512690542</v>
      </c>
      <c r="BK57" s="4" t="str">
        <f t="shared" si="33"/>
        <v/>
      </c>
      <c r="BL57" s="4" t="str">
        <f t="shared" si="28"/>
        <v/>
      </c>
      <c r="BM57" s="3">
        <v>5</v>
      </c>
      <c r="BN57" s="66">
        <f>$BE$52*(1+($BM57*((BE$62-BE$52)/$BM$62)))</f>
        <v>0.9867618832481968</v>
      </c>
      <c r="BO57" s="66">
        <f t="shared" si="42"/>
        <v>0.99983424663403075</v>
      </c>
      <c r="BP57" s="70">
        <f t="shared" si="45"/>
        <v>2131.1481295312856</v>
      </c>
      <c r="BQ57" s="70">
        <f t="shared" si="46"/>
        <v>2366.4608667436491</v>
      </c>
      <c r="BS57" s="126">
        <f t="shared" si="43"/>
        <v>2133.2792776608167</v>
      </c>
      <c r="BT57" s="126">
        <f t="shared" si="44"/>
        <v>2368.8273276103923</v>
      </c>
    </row>
    <row r="58" spans="2:72" ht="15" x14ac:dyDescent="0.25">
      <c r="B58" s="1">
        <v>51</v>
      </c>
      <c r="C58" t="s">
        <v>67</v>
      </c>
      <c r="D58" t="s">
        <v>126</v>
      </c>
      <c r="E58">
        <v>16</v>
      </c>
      <c r="F58">
        <v>10</v>
      </c>
      <c r="G58">
        <v>2018</v>
      </c>
      <c r="H58">
        <v>0</v>
      </c>
      <c r="I58">
        <v>4</v>
      </c>
      <c r="J58" s="72">
        <v>34</v>
      </c>
      <c r="K58">
        <v>193095</v>
      </c>
      <c r="L58">
        <v>12</v>
      </c>
      <c r="M58">
        <v>2068.54</v>
      </c>
      <c r="N58">
        <v>1</v>
      </c>
      <c r="O58">
        <v>50</v>
      </c>
      <c r="P58">
        <v>5.5</v>
      </c>
      <c r="Q58">
        <v>0</v>
      </c>
      <c r="R58">
        <v>2029.19</v>
      </c>
      <c r="S58">
        <v>0</v>
      </c>
      <c r="T58">
        <v>2217.4</v>
      </c>
      <c r="U58">
        <v>154</v>
      </c>
      <c r="V58">
        <v>2292.61</v>
      </c>
      <c r="W58"/>
      <c r="X58">
        <v>1.95E-4</v>
      </c>
      <c r="Y58">
        <v>1</v>
      </c>
      <c r="Z58"/>
      <c r="AA58" t="s">
        <v>77</v>
      </c>
      <c r="AB58">
        <v>18.8599</v>
      </c>
      <c r="AC58" s="61" t="s">
        <v>71</v>
      </c>
      <c r="AD58">
        <v>0</v>
      </c>
      <c r="AE58">
        <v>0</v>
      </c>
      <c r="AF58" s="75">
        <v>43455</v>
      </c>
      <c r="AG58" s="63">
        <v>0.47986111111111113</v>
      </c>
      <c r="AH58" t="s">
        <v>118</v>
      </c>
      <c r="AI58" s="7">
        <f t="shared" si="21"/>
        <v>2018</v>
      </c>
      <c r="AJ58" s="7">
        <f t="shared" si="22"/>
        <v>21</v>
      </c>
      <c r="AK58" s="7">
        <f t="shared" si="23"/>
        <v>12</v>
      </c>
      <c r="AL58" s="21">
        <f t="shared" si="8"/>
        <v>34</v>
      </c>
      <c r="AM58" s="21">
        <v>25</v>
      </c>
      <c r="AN58" s="20">
        <v>18.86</v>
      </c>
      <c r="AO58" s="21">
        <v>100</v>
      </c>
      <c r="AP58" s="21">
        <v>97.256</v>
      </c>
      <c r="AQ58" s="26">
        <v>0.1</v>
      </c>
      <c r="AR58" s="26">
        <v>0.1023</v>
      </c>
      <c r="AS58" s="13">
        <v>50</v>
      </c>
      <c r="AT58" s="13">
        <f t="shared" si="3"/>
        <v>0</v>
      </c>
      <c r="AU58" s="13">
        <f t="shared" si="4"/>
        <v>0</v>
      </c>
      <c r="AV58" s="13">
        <f t="shared" si="9"/>
        <v>0</v>
      </c>
      <c r="AW58" s="13">
        <f t="shared" si="10"/>
        <v>1</v>
      </c>
      <c r="AX58" s="7">
        <v>1</v>
      </c>
      <c r="AY58" s="7">
        <v>1</v>
      </c>
      <c r="AZ58" s="24">
        <f t="shared" si="11"/>
        <v>43720.479861111111</v>
      </c>
      <c r="BA58" s="15">
        <f t="shared" si="34"/>
        <v>1.0225872753625418</v>
      </c>
      <c r="BB58" s="15">
        <f t="shared" si="35"/>
        <v>1.0225872753625418</v>
      </c>
      <c r="BC58" s="16">
        <f t="shared" si="14"/>
        <v>2068.8527018976156</v>
      </c>
      <c r="BD58" s="16">
        <f t="shared" si="15"/>
        <v>2304.295358277267</v>
      </c>
      <c r="BE58" s="14" t="str">
        <f t="shared" si="16"/>
        <v>#N/A</v>
      </c>
      <c r="BF58" s="14" t="str">
        <f t="shared" si="17"/>
        <v>#N/A</v>
      </c>
      <c r="BG58" s="15">
        <f t="shared" si="36"/>
        <v>0.98641579697068604</v>
      </c>
      <c r="BH58" s="15">
        <f t="shared" si="37"/>
        <v>1.0003345343919492</v>
      </c>
      <c r="BI58" s="16">
        <f t="shared" si="6"/>
        <v>2097.3434410226673</v>
      </c>
      <c r="BJ58" s="16">
        <f t="shared" si="6"/>
        <v>2303.5247500256773</v>
      </c>
      <c r="BK58" s="4" t="str">
        <f t="shared" si="33"/>
        <v/>
      </c>
      <c r="BL58" s="4" t="str">
        <f t="shared" si="28"/>
        <v/>
      </c>
      <c r="BM58" s="3">
        <v>6</v>
      </c>
      <c r="BN58" s="66">
        <f t="shared" si="41"/>
        <v>0.98660961502162758</v>
      </c>
      <c r="BO58" s="66">
        <f t="shared" si="42"/>
        <v>0.99990220384864092</v>
      </c>
      <c r="BP58" s="70">
        <f t="shared" si="45"/>
        <v>2096.9314208966675</v>
      </c>
      <c r="BQ58" s="70">
        <f t="shared" si="46"/>
        <v>2304.5207315355383</v>
      </c>
      <c r="BS58" s="126">
        <f t="shared" si="43"/>
        <v>2099.028352317564</v>
      </c>
      <c r="BT58" s="126">
        <f t="shared" si="44"/>
        <v>2306.8252522670737</v>
      </c>
    </row>
    <row r="59" spans="2:72" ht="15" x14ac:dyDescent="0.25">
      <c r="B59" s="1">
        <v>52</v>
      </c>
      <c r="C59" t="s">
        <v>67</v>
      </c>
      <c r="D59" t="s">
        <v>127</v>
      </c>
      <c r="E59">
        <v>16</v>
      </c>
      <c r="F59">
        <v>10</v>
      </c>
      <c r="G59">
        <v>2018</v>
      </c>
      <c r="H59">
        <v>0</v>
      </c>
      <c r="I59">
        <v>4</v>
      </c>
      <c r="J59">
        <v>34.6</v>
      </c>
      <c r="K59">
        <v>195373</v>
      </c>
      <c r="L59">
        <v>12</v>
      </c>
      <c r="M59">
        <v>2092.1</v>
      </c>
      <c r="N59">
        <v>1</v>
      </c>
      <c r="O59">
        <v>50</v>
      </c>
      <c r="P59">
        <v>6</v>
      </c>
      <c r="Q59">
        <v>0</v>
      </c>
      <c r="R59">
        <v>2029.19</v>
      </c>
      <c r="S59">
        <v>0</v>
      </c>
      <c r="T59">
        <v>2217.4</v>
      </c>
      <c r="U59">
        <v>154</v>
      </c>
      <c r="V59">
        <v>2316.81</v>
      </c>
      <c r="W59"/>
      <c r="X59">
        <v>1.9000000000000001E-4</v>
      </c>
      <c r="Y59">
        <v>1</v>
      </c>
      <c r="Z59"/>
      <c r="AA59" t="s">
        <v>77</v>
      </c>
      <c r="AB59">
        <v>18.8599</v>
      </c>
      <c r="AC59" s="61"/>
      <c r="AD59">
        <v>0</v>
      </c>
      <c r="AE59">
        <v>0</v>
      </c>
      <c r="AF59" s="75">
        <v>43455</v>
      </c>
      <c r="AG59" s="63">
        <v>0.4916666666666667</v>
      </c>
      <c r="AH59" t="s">
        <v>118</v>
      </c>
      <c r="AI59" s="7">
        <f t="shared" si="21"/>
        <v>2018</v>
      </c>
      <c r="AJ59" s="7">
        <f t="shared" si="22"/>
        <v>21</v>
      </c>
      <c r="AK59" s="7">
        <f t="shared" si="23"/>
        <v>12</v>
      </c>
      <c r="AL59" s="21">
        <f t="shared" si="8"/>
        <v>34.6</v>
      </c>
      <c r="AM59" s="21">
        <v>25</v>
      </c>
      <c r="AN59" s="20">
        <v>18.86</v>
      </c>
      <c r="AO59" s="21">
        <v>100</v>
      </c>
      <c r="AP59" s="21">
        <v>97.256</v>
      </c>
      <c r="AQ59" s="26">
        <v>0.1</v>
      </c>
      <c r="AR59" s="26">
        <v>0.1023</v>
      </c>
      <c r="AS59" s="13">
        <v>50</v>
      </c>
      <c r="AT59" s="13">
        <f t="shared" si="3"/>
        <v>0</v>
      </c>
      <c r="AU59" s="13">
        <f t="shared" si="4"/>
        <v>0</v>
      </c>
      <c r="AV59" s="13">
        <f t="shared" si="9"/>
        <v>0</v>
      </c>
      <c r="AW59" s="13">
        <f t="shared" si="10"/>
        <v>1</v>
      </c>
      <c r="AX59" s="7">
        <v>1</v>
      </c>
      <c r="AY59" s="7">
        <v>1</v>
      </c>
      <c r="AZ59" s="24">
        <f t="shared" si="11"/>
        <v>43720.491666666669</v>
      </c>
      <c r="BA59" s="15">
        <f t="shared" si="34"/>
        <v>1.0230405559770215</v>
      </c>
      <c r="BB59" s="15">
        <f t="shared" si="35"/>
        <v>1.0230405559770215</v>
      </c>
      <c r="BC59" s="16">
        <f t="shared" si="14"/>
        <v>2092.4081586706061</v>
      </c>
      <c r="BD59" s="16">
        <f t="shared" si="15"/>
        <v>2328.6187048867246</v>
      </c>
      <c r="BE59" s="14" t="str">
        <f t="shared" si="16"/>
        <v>#N/A</v>
      </c>
      <c r="BF59" s="14" t="str">
        <f t="shared" si="17"/>
        <v>#N/A</v>
      </c>
      <c r="BG59" s="15">
        <f t="shared" si="36"/>
        <v>0.98641579697068604</v>
      </c>
      <c r="BH59" s="15">
        <f t="shared" si="37"/>
        <v>1.0003345343919492</v>
      </c>
      <c r="BI59" s="16">
        <f t="shared" si="6"/>
        <v>2121.2232864644479</v>
      </c>
      <c r="BJ59" s="16">
        <f t="shared" si="6"/>
        <v>2327.8399623603614</v>
      </c>
      <c r="BK59" s="4" t="str">
        <f t="shared" si="33"/>
        <v/>
      </c>
      <c r="BL59" s="4" t="str">
        <f t="shared" si="28"/>
        <v/>
      </c>
      <c r="BM59" s="3">
        <v>7</v>
      </c>
      <c r="BN59" s="66">
        <f t="shared" si="41"/>
        <v>0.98645734679505825</v>
      </c>
      <c r="BO59" s="66">
        <f t="shared" si="42"/>
        <v>0.99997016106325087</v>
      </c>
      <c r="BP59" s="70">
        <f t="shared" si="45"/>
        <v>2121.1339400215497</v>
      </c>
      <c r="BQ59" s="70">
        <f t="shared" si="46"/>
        <v>2328.6881904663483</v>
      </c>
      <c r="BS59" s="126">
        <f t="shared" si="43"/>
        <v>2123.2550739615713</v>
      </c>
      <c r="BT59" s="126">
        <f t="shared" si="44"/>
        <v>2331.0168786568142</v>
      </c>
    </row>
    <row r="60" spans="2:72" ht="15" x14ac:dyDescent="0.25">
      <c r="B60" s="1">
        <v>53</v>
      </c>
      <c r="C60" t="s">
        <v>67</v>
      </c>
      <c r="D60" t="s">
        <v>128</v>
      </c>
      <c r="E60">
        <v>16</v>
      </c>
      <c r="F60">
        <v>10</v>
      </c>
      <c r="G60">
        <v>2018</v>
      </c>
      <c r="H60">
        <v>0</v>
      </c>
      <c r="I60">
        <v>4</v>
      </c>
      <c r="J60" s="72">
        <v>34</v>
      </c>
      <c r="K60">
        <v>195729</v>
      </c>
      <c r="L60">
        <v>12</v>
      </c>
      <c r="M60">
        <v>2096.85</v>
      </c>
      <c r="N60">
        <v>1</v>
      </c>
      <c r="O60">
        <v>50</v>
      </c>
      <c r="P60">
        <v>6.4</v>
      </c>
      <c r="Q60">
        <v>0</v>
      </c>
      <c r="R60">
        <v>2029.19</v>
      </c>
      <c r="S60">
        <v>0</v>
      </c>
      <c r="T60">
        <v>2217.4</v>
      </c>
      <c r="U60">
        <v>154</v>
      </c>
      <c r="V60">
        <v>2310.6799999999998</v>
      </c>
      <c r="W60"/>
      <c r="X60">
        <v>1.8200000000000001E-4</v>
      </c>
      <c r="Y60">
        <v>1</v>
      </c>
      <c r="Z60"/>
      <c r="AA60" t="s">
        <v>77</v>
      </c>
      <c r="AB60">
        <v>18.8599</v>
      </c>
      <c r="AC60" s="61" t="s">
        <v>71</v>
      </c>
      <c r="AD60">
        <v>0</v>
      </c>
      <c r="AE60">
        <v>0</v>
      </c>
      <c r="AF60" s="75">
        <v>43455</v>
      </c>
      <c r="AG60" s="63">
        <v>0.50277777777777777</v>
      </c>
      <c r="AH60" t="s">
        <v>118</v>
      </c>
      <c r="AI60" s="7">
        <f t="shared" si="21"/>
        <v>2018</v>
      </c>
      <c r="AJ60" s="7">
        <f t="shared" si="22"/>
        <v>21</v>
      </c>
      <c r="AK60" s="7">
        <f t="shared" si="23"/>
        <v>12</v>
      </c>
      <c r="AL60" s="21">
        <f t="shared" si="8"/>
        <v>34</v>
      </c>
      <c r="AM60" s="21">
        <v>25</v>
      </c>
      <c r="AN60" s="20">
        <v>18.86</v>
      </c>
      <c r="AO60" s="21">
        <v>100</v>
      </c>
      <c r="AP60" s="21">
        <v>97.256</v>
      </c>
      <c r="AQ60" s="26">
        <v>0.1</v>
      </c>
      <c r="AR60" s="26">
        <v>0.1023</v>
      </c>
      <c r="AS60" s="13">
        <v>50</v>
      </c>
      <c r="AT60" s="13">
        <f t="shared" si="3"/>
        <v>0</v>
      </c>
      <c r="AU60" s="13">
        <f t="shared" si="4"/>
        <v>0</v>
      </c>
      <c r="AV60" s="13">
        <f t="shared" si="9"/>
        <v>0</v>
      </c>
      <c r="AW60" s="13">
        <f t="shared" si="10"/>
        <v>1</v>
      </c>
      <c r="AX60" s="7">
        <v>1</v>
      </c>
      <c r="AY60" s="7">
        <v>1</v>
      </c>
      <c r="AZ60" s="24">
        <f t="shared" si="11"/>
        <v>43720.50277777778</v>
      </c>
      <c r="BA60" s="15">
        <f t="shared" si="34"/>
        <v>1.0225872753625418</v>
      </c>
      <c r="BB60" s="15">
        <f t="shared" si="35"/>
        <v>1.0225872753625418</v>
      </c>
      <c r="BC60" s="16">
        <f t="shared" si="14"/>
        <v>2097.1617905326366</v>
      </c>
      <c r="BD60" s="16">
        <f t="shared" si="15"/>
        <v>2322.4574604769737</v>
      </c>
      <c r="BE60" s="14" t="str">
        <f t="shared" si="16"/>
        <v>#N/A</v>
      </c>
      <c r="BF60" s="14" t="str">
        <f t="shared" si="17"/>
        <v>#N/A</v>
      </c>
      <c r="BG60" s="15">
        <f t="shared" si="36"/>
        <v>0.98641579697068604</v>
      </c>
      <c r="BH60" s="15">
        <f t="shared" si="37"/>
        <v>1.0003345343919492</v>
      </c>
      <c r="BI60" s="16">
        <f t="shared" si="6"/>
        <v>2126.0423818972549</v>
      </c>
      <c r="BJ60" s="16">
        <f t="shared" si="6"/>
        <v>2321.6807784094685</v>
      </c>
      <c r="BK60" s="4" t="str">
        <f t="shared" si="33"/>
        <v/>
      </c>
      <c r="BL60" s="4" t="str">
        <f t="shared" si="28"/>
        <v/>
      </c>
      <c r="BM60" s="3">
        <v>8</v>
      </c>
      <c r="BN60" s="66">
        <f t="shared" si="41"/>
        <v>0.98630507856848904</v>
      </c>
      <c r="BO60" s="66">
        <f t="shared" si="42"/>
        <v>1.000038118277861</v>
      </c>
      <c r="BP60" s="70">
        <f t="shared" si="45"/>
        <v>2126.2810423489163</v>
      </c>
      <c r="BQ60" s="70">
        <f t="shared" si="46"/>
        <v>2322.3689357725839</v>
      </c>
      <c r="BS60" s="126">
        <f t="shared" si="43"/>
        <v>2128.407323391265</v>
      </c>
      <c r="BT60" s="126">
        <f t="shared" si="44"/>
        <v>2324.6913047083563</v>
      </c>
    </row>
    <row r="61" spans="2:72" x14ac:dyDescent="0.2">
      <c r="B61" s="1">
        <v>54</v>
      </c>
      <c r="C61" t="s">
        <v>67</v>
      </c>
      <c r="D61" t="s">
        <v>129</v>
      </c>
      <c r="E61">
        <v>1</v>
      </c>
      <c r="F61">
        <v>0</v>
      </c>
      <c r="G61">
        <v>0</v>
      </c>
      <c r="H61">
        <v>0</v>
      </c>
      <c r="I61">
        <v>4</v>
      </c>
      <c r="J61">
        <v>35</v>
      </c>
      <c r="K61">
        <v>190234</v>
      </c>
      <c r="L61">
        <v>12</v>
      </c>
      <c r="M61">
        <v>2036.29</v>
      </c>
      <c r="N61">
        <v>1</v>
      </c>
      <c r="O61">
        <v>50</v>
      </c>
      <c r="P61">
        <v>6.9</v>
      </c>
      <c r="Q61">
        <v>0</v>
      </c>
      <c r="R61">
        <v>2029.19</v>
      </c>
      <c r="S61">
        <v>0</v>
      </c>
      <c r="T61">
        <v>2217.4</v>
      </c>
      <c r="U61">
        <v>154</v>
      </c>
      <c r="V61">
        <v>2253.92</v>
      </c>
      <c r="W61"/>
      <c r="X61">
        <v>7.7000000000000001E-5</v>
      </c>
      <c r="Y61">
        <v>1</v>
      </c>
      <c r="Z61"/>
      <c r="AA61" t="s">
        <v>77</v>
      </c>
      <c r="AB61">
        <v>18.8599</v>
      </c>
      <c r="AC61"/>
      <c r="AD61">
        <v>0</v>
      </c>
      <c r="AE61">
        <v>0</v>
      </c>
      <c r="AF61" s="75">
        <v>43455</v>
      </c>
      <c r="AG61" s="63">
        <v>0.51388888888888895</v>
      </c>
      <c r="AH61" t="s">
        <v>118</v>
      </c>
      <c r="AI61" s="7">
        <f t="shared" si="21"/>
        <v>2018</v>
      </c>
      <c r="AJ61" s="7">
        <f t="shared" si="22"/>
        <v>21</v>
      </c>
      <c r="AK61" s="7">
        <f t="shared" si="23"/>
        <v>12</v>
      </c>
      <c r="AL61" s="21">
        <f t="shared" si="8"/>
        <v>35</v>
      </c>
      <c r="AM61" s="21">
        <v>25</v>
      </c>
      <c r="AN61" s="20">
        <v>18.86</v>
      </c>
      <c r="AO61" s="21">
        <v>100</v>
      </c>
      <c r="AP61" s="21">
        <v>97.256</v>
      </c>
      <c r="AQ61" s="26">
        <v>0.1</v>
      </c>
      <c r="AR61" s="26">
        <v>0.1023</v>
      </c>
      <c r="AS61" s="13">
        <v>50</v>
      </c>
      <c r="AT61" s="13">
        <f t="shared" si="3"/>
        <v>0</v>
      </c>
      <c r="AU61" s="13">
        <f t="shared" si="4"/>
        <v>0</v>
      </c>
      <c r="AV61" s="13">
        <f t="shared" si="9"/>
        <v>0</v>
      </c>
      <c r="AW61" s="13">
        <f t="shared" si="10"/>
        <v>1</v>
      </c>
      <c r="AX61" s="7">
        <v>1</v>
      </c>
      <c r="AY61" s="7">
        <v>1</v>
      </c>
      <c r="AZ61" s="24">
        <f t="shared" si="11"/>
        <v>43720.513888888891</v>
      </c>
      <c r="BA61" s="15">
        <f t="shared" si="34"/>
        <v>1.0233428290522266</v>
      </c>
      <c r="BB61" s="15">
        <f t="shared" si="35"/>
        <v>1.0233428290522266</v>
      </c>
      <c r="BC61" s="16">
        <f t="shared" si="14"/>
        <v>2036.5991444846077</v>
      </c>
      <c r="BD61" s="16">
        <f t="shared" si="15"/>
        <v>2265.4081566111536</v>
      </c>
      <c r="BE61" s="14" t="str">
        <f t="shared" si="16"/>
        <v>#N/A</v>
      </c>
      <c r="BF61" s="14" t="str">
        <f t="shared" si="17"/>
        <v>#N/A</v>
      </c>
      <c r="BG61" s="15">
        <f t="shared" si="36"/>
        <v>0.98641579697068604</v>
      </c>
      <c r="BH61" s="15">
        <f t="shared" si="37"/>
        <v>1.0003345343919492</v>
      </c>
      <c r="BI61" s="16">
        <f t="shared" si="6"/>
        <v>2064.6457110065226</v>
      </c>
      <c r="BJ61" s="16">
        <f t="shared" si="6"/>
        <v>2264.6505531153898</v>
      </c>
      <c r="BK61" s="4" t="str">
        <f t="shared" si="33"/>
        <v/>
      </c>
      <c r="BL61" s="4" t="str">
        <f t="shared" si="28"/>
        <v/>
      </c>
      <c r="BM61" s="3">
        <v>9</v>
      </c>
      <c r="BN61" s="66">
        <f t="shared" si="41"/>
        <v>0.98615281034191982</v>
      </c>
      <c r="BO61" s="66">
        <f t="shared" si="42"/>
        <v>1.0001060754924711</v>
      </c>
      <c r="BP61" s="70">
        <f t="shared" si="45"/>
        <v>2065.1963094629077</v>
      </c>
      <c r="BQ61" s="70">
        <f t="shared" si="46"/>
        <v>2265.1678778129849</v>
      </c>
      <c r="BS61" s="126">
        <f t="shared" si="43"/>
        <v>2067.2615057723706</v>
      </c>
      <c r="BT61" s="126">
        <f t="shared" si="44"/>
        <v>2267.4330456907978</v>
      </c>
    </row>
    <row r="62" spans="2:72" x14ac:dyDescent="0.2">
      <c r="B62" s="1">
        <v>55</v>
      </c>
      <c r="C62" t="s">
        <v>67</v>
      </c>
      <c r="D62" t="s">
        <v>130</v>
      </c>
      <c r="E62">
        <v>666</v>
      </c>
      <c r="F62">
        <v>0</v>
      </c>
      <c r="G62">
        <v>0</v>
      </c>
      <c r="H62">
        <v>0</v>
      </c>
      <c r="I62">
        <v>4</v>
      </c>
      <c r="J62">
        <v>33.433999999999997</v>
      </c>
      <c r="K62">
        <v>186680</v>
      </c>
      <c r="L62">
        <v>12</v>
      </c>
      <c r="M62">
        <v>2000.45</v>
      </c>
      <c r="N62">
        <v>1</v>
      </c>
      <c r="O62">
        <v>50</v>
      </c>
      <c r="P62">
        <v>7.4</v>
      </c>
      <c r="Q62">
        <v>0</v>
      </c>
      <c r="R62">
        <v>2029.19</v>
      </c>
      <c r="S62">
        <v>0</v>
      </c>
      <c r="T62">
        <v>2217.4</v>
      </c>
      <c r="U62">
        <v>154</v>
      </c>
      <c r="V62">
        <v>2208.9499999999998</v>
      </c>
      <c r="W62"/>
      <c r="X62">
        <v>1.7100000000000001E-4</v>
      </c>
      <c r="Y62">
        <v>1</v>
      </c>
      <c r="Z62"/>
      <c r="AA62" t="s">
        <v>77</v>
      </c>
      <c r="AB62">
        <v>18.8599</v>
      </c>
      <c r="AC62"/>
      <c r="AD62">
        <v>0</v>
      </c>
      <c r="AE62">
        <v>0</v>
      </c>
      <c r="AF62" s="75">
        <v>43455</v>
      </c>
      <c r="AG62" s="63">
        <v>0.52569444444444446</v>
      </c>
      <c r="AH62" t="s">
        <v>118</v>
      </c>
      <c r="AI62" s="7">
        <f t="shared" si="21"/>
        <v>2018</v>
      </c>
      <c r="AJ62" s="7">
        <f t="shared" si="22"/>
        <v>21</v>
      </c>
      <c r="AK62" s="7">
        <f t="shared" si="23"/>
        <v>12</v>
      </c>
      <c r="AL62" s="21">
        <f t="shared" si="8"/>
        <v>33.433999999999997</v>
      </c>
      <c r="AM62" s="21">
        <v>25</v>
      </c>
      <c r="AN62" s="20">
        <v>18.86</v>
      </c>
      <c r="AO62" s="21">
        <v>100</v>
      </c>
      <c r="AP62" s="21">
        <v>97.256</v>
      </c>
      <c r="AQ62" s="26">
        <v>0.1</v>
      </c>
      <c r="AR62" s="26">
        <v>0.1023</v>
      </c>
      <c r="AS62" s="13">
        <v>50</v>
      </c>
      <c r="AT62" s="13">
        <f t="shared" si="3"/>
        <v>1</v>
      </c>
      <c r="AU62" s="13">
        <f t="shared" si="4"/>
        <v>0</v>
      </c>
      <c r="AV62" s="13">
        <f t="shared" si="9"/>
        <v>0</v>
      </c>
      <c r="AW62" s="13">
        <f t="shared" si="10"/>
        <v>0</v>
      </c>
      <c r="AX62" s="7">
        <v>1</v>
      </c>
      <c r="AY62" s="7">
        <v>1</v>
      </c>
      <c r="AZ62" s="24">
        <f t="shared" si="11"/>
        <v>43720.525694444441</v>
      </c>
      <c r="BA62" s="15">
        <f t="shared" si="34"/>
        <v>1.0221598211844867</v>
      </c>
      <c r="BB62" s="15">
        <f t="shared" si="35"/>
        <v>1.0221598211844867</v>
      </c>
      <c r="BC62" s="16">
        <f t="shared" si="14"/>
        <v>2000.7434021008821</v>
      </c>
      <c r="BD62" s="16">
        <f t="shared" si="15"/>
        <v>2220.2089459901895</v>
      </c>
      <c r="BE62" s="14">
        <f t="shared" si="16"/>
        <v>0.98598130391973249</v>
      </c>
      <c r="BF62" s="14">
        <f>IF(AND(AY62=1,AT62=1),BD62/T62,"#N/A")</f>
        <v>1.0012667745964596</v>
      </c>
      <c r="BG62" s="15">
        <f t="shared" si="36"/>
        <v>0.98641579697068604</v>
      </c>
      <c r="BH62" s="15">
        <f t="shared" si="37"/>
        <v>1.0003345343919492</v>
      </c>
      <c r="BI62" s="16">
        <f t="shared" si="6"/>
        <v>2028.2961893404668</v>
      </c>
      <c r="BJ62" s="16">
        <f t="shared" si="6"/>
        <v>2219.4664581281681</v>
      </c>
      <c r="BK62" s="4">
        <f t="shared" si="33"/>
        <v>2028.2961893404668</v>
      </c>
      <c r="BL62" s="4">
        <f t="shared" si="28"/>
        <v>2219.4664581281681</v>
      </c>
      <c r="BM62" s="3">
        <v>10</v>
      </c>
      <c r="BN62" s="66">
        <f t="shared" si="41"/>
        <v>0.98600054211535049</v>
      </c>
      <c r="BO62" s="66">
        <f t="shared" si="42"/>
        <v>1.0001740327070814</v>
      </c>
      <c r="BP62" s="74">
        <f t="shared" si="45"/>
        <v>2029.150407776164</v>
      </c>
      <c r="BQ62" s="70">
        <f>IF(AY62=1,BD62/BO62,"#N/A")</f>
        <v>2219.8226242496507</v>
      </c>
      <c r="BS62" s="4">
        <f t="shared" si="43"/>
        <v>2031.1795581839399</v>
      </c>
      <c r="BT62" s="4">
        <f t="shared" si="44"/>
        <v>2222.0424468739002</v>
      </c>
    </row>
    <row r="63" spans="2:72" x14ac:dyDescent="0.2">
      <c r="B63" s="1">
        <v>56</v>
      </c>
      <c r="C63" t="s">
        <v>67</v>
      </c>
      <c r="D63" t="s">
        <v>131</v>
      </c>
      <c r="E63">
        <v>666</v>
      </c>
      <c r="F63">
        <v>0</v>
      </c>
      <c r="G63">
        <v>0</v>
      </c>
      <c r="H63">
        <v>0</v>
      </c>
      <c r="I63">
        <v>4</v>
      </c>
      <c r="J63">
        <v>33.433999999999997</v>
      </c>
      <c r="K63">
        <v>186635</v>
      </c>
      <c r="L63">
        <v>12</v>
      </c>
      <c r="M63">
        <v>1999.96</v>
      </c>
      <c r="N63">
        <v>1</v>
      </c>
      <c r="O63">
        <v>50</v>
      </c>
      <c r="P63">
        <v>7.9</v>
      </c>
      <c r="Q63">
        <v>0</v>
      </c>
      <c r="R63">
        <v>2029.19</v>
      </c>
      <c r="S63">
        <v>0</v>
      </c>
      <c r="T63">
        <v>2217.4</v>
      </c>
      <c r="U63">
        <v>154</v>
      </c>
      <c r="V63">
        <v>2206.69</v>
      </c>
      <c r="W63"/>
      <c r="X63">
        <v>1.7799999999999999E-4</v>
      </c>
      <c r="Y63">
        <v>1</v>
      </c>
      <c r="Z63"/>
      <c r="AA63" t="s">
        <v>77</v>
      </c>
      <c r="AB63">
        <v>18.8599</v>
      </c>
      <c r="AC63"/>
      <c r="AD63">
        <v>0</v>
      </c>
      <c r="AE63">
        <v>0</v>
      </c>
      <c r="AF63" s="75">
        <v>43455</v>
      </c>
      <c r="AG63" s="63">
        <v>0.5395833333333333</v>
      </c>
      <c r="AH63" t="s">
        <v>118</v>
      </c>
      <c r="AI63" s="7">
        <f t="shared" si="21"/>
        <v>2018</v>
      </c>
      <c r="AJ63" s="7">
        <f t="shared" si="22"/>
        <v>21</v>
      </c>
      <c r="AK63" s="7">
        <f t="shared" si="23"/>
        <v>12</v>
      </c>
      <c r="AL63" s="21">
        <f t="shared" si="8"/>
        <v>33.433999999999997</v>
      </c>
      <c r="AM63" s="21">
        <v>25</v>
      </c>
      <c r="AN63" s="20">
        <v>18.86</v>
      </c>
      <c r="AO63" s="21">
        <v>100</v>
      </c>
      <c r="AP63" s="21">
        <v>97.256</v>
      </c>
      <c r="AQ63" s="26">
        <v>0.1</v>
      </c>
      <c r="AR63" s="26">
        <v>0.1023</v>
      </c>
      <c r="AS63" s="13">
        <v>50</v>
      </c>
      <c r="AT63" s="13">
        <f t="shared" si="3"/>
        <v>1</v>
      </c>
      <c r="AU63" s="13">
        <f t="shared" si="4"/>
        <v>0</v>
      </c>
      <c r="AV63" s="13">
        <f t="shared" si="9"/>
        <v>0</v>
      </c>
      <c r="AW63" s="13">
        <f t="shared" si="10"/>
        <v>0</v>
      </c>
      <c r="AX63" s="7">
        <v>1</v>
      </c>
      <c r="AY63" s="7">
        <v>1</v>
      </c>
      <c r="AZ63" s="24">
        <f t="shared" si="11"/>
        <v>43720.539583333331</v>
      </c>
      <c r="BA63" s="15">
        <f t="shared" si="34"/>
        <v>1.0221598211844867</v>
      </c>
      <c r="BB63" s="15">
        <f t="shared" si="35"/>
        <v>1.0221598211844867</v>
      </c>
      <c r="BC63" s="16">
        <f t="shared" si="14"/>
        <v>2000.2595593821884</v>
      </c>
      <c r="BD63" s="16">
        <f t="shared" si="15"/>
        <v>2217.9374268440174</v>
      </c>
      <c r="BE63" s="14">
        <f t="shared" si="16"/>
        <v>0.98574286261128252</v>
      </c>
      <c r="BF63" s="14">
        <f>IF(AND(AY63=1,AT63=1),BD63/T63,"#N/A")</f>
        <v>1.0002423680184078</v>
      </c>
      <c r="BG63" s="15">
        <f t="shared" si="36"/>
        <v>0.98641579697068604</v>
      </c>
      <c r="BH63" s="15">
        <f t="shared" si="37"/>
        <v>1.0003345343919492</v>
      </c>
      <c r="BI63" s="16">
        <f t="shared" si="6"/>
        <v>2027.8056834907231</v>
      </c>
      <c r="BJ63" s="16">
        <f t="shared" si="6"/>
        <v>2217.1956986291443</v>
      </c>
      <c r="BK63" s="4">
        <f t="shared" si="33"/>
        <v>2027.8056834907231</v>
      </c>
      <c r="BL63" s="4">
        <f t="shared" si="28"/>
        <v>2217.1956986291443</v>
      </c>
      <c r="BM63" s="3">
        <v>11</v>
      </c>
      <c r="BN63" s="66">
        <f>$BE$52*(1+($BM63*((BE$62-BE$52)/$BM$62)))</f>
        <v>0.98584827388878127</v>
      </c>
      <c r="BO63" s="66">
        <f t="shared" si="42"/>
        <v>1.0002419899216912</v>
      </c>
      <c r="BP63" s="70">
        <f t="shared" si="45"/>
        <v>2028.9730299896516</v>
      </c>
      <c r="BQ63" s="74">
        <f>IF(AY63=1,BD63/BO63,"#N/A")</f>
        <v>2217.4008381888261</v>
      </c>
      <c r="BS63" s="4">
        <f t="shared" si="43"/>
        <v>2031.0020030196411</v>
      </c>
      <c r="BT63" s="4">
        <f t="shared" si="44"/>
        <v>2219.6182390270146</v>
      </c>
    </row>
    <row r="64" spans="2:72" x14ac:dyDescent="0.2">
      <c r="B64" s="1">
        <v>57</v>
      </c>
      <c r="C64" t="s">
        <v>67</v>
      </c>
      <c r="D64" t="s">
        <v>132</v>
      </c>
      <c r="E64">
        <v>0</v>
      </c>
      <c r="F64">
        <v>0</v>
      </c>
      <c r="G64">
        <v>0</v>
      </c>
      <c r="H64">
        <v>0</v>
      </c>
      <c r="I64">
        <v>4</v>
      </c>
      <c r="J64">
        <v>28</v>
      </c>
      <c r="K64">
        <v>199499</v>
      </c>
      <c r="L64">
        <v>12</v>
      </c>
      <c r="M64">
        <v>2146.87</v>
      </c>
      <c r="N64">
        <v>1</v>
      </c>
      <c r="O64">
        <v>50</v>
      </c>
      <c r="P64">
        <v>8.3000000000000007</v>
      </c>
      <c r="Q64">
        <v>0</v>
      </c>
      <c r="R64">
        <v>2029.19</v>
      </c>
      <c r="S64">
        <v>0</v>
      </c>
      <c r="T64">
        <v>2217.4</v>
      </c>
      <c r="U64">
        <v>154</v>
      </c>
      <c r="V64">
        <v>2310.15</v>
      </c>
      <c r="W64"/>
      <c r="X64">
        <v>8.3999999999999995E-5</v>
      </c>
      <c r="Y64">
        <v>1</v>
      </c>
      <c r="Z64"/>
      <c r="AA64" t="s">
        <v>77</v>
      </c>
      <c r="AB64">
        <v>18.8599</v>
      </c>
      <c r="AC64"/>
      <c r="AD64">
        <v>0</v>
      </c>
      <c r="AE64">
        <v>0</v>
      </c>
      <c r="AF64" s="75">
        <v>43455</v>
      </c>
      <c r="AG64" s="63">
        <v>0.55208333333333337</v>
      </c>
      <c r="AH64" t="s">
        <v>118</v>
      </c>
      <c r="AI64" s="7">
        <f t="shared" si="21"/>
        <v>2018</v>
      </c>
      <c r="AJ64" s="7">
        <f t="shared" si="22"/>
        <v>21</v>
      </c>
      <c r="AK64" s="7">
        <f t="shared" si="23"/>
        <v>12</v>
      </c>
      <c r="AL64" s="21">
        <f t="shared" si="8"/>
        <v>28</v>
      </c>
      <c r="AM64" s="21">
        <v>25</v>
      </c>
      <c r="AN64" s="20">
        <v>18.86</v>
      </c>
      <c r="AO64" s="21">
        <v>100</v>
      </c>
      <c r="AP64" s="21">
        <v>97.256</v>
      </c>
      <c r="AQ64" s="26">
        <v>0.1</v>
      </c>
      <c r="AR64" s="26">
        <v>0.1023</v>
      </c>
      <c r="AS64" s="13">
        <v>50</v>
      </c>
      <c r="AT64" s="13">
        <f t="shared" si="3"/>
        <v>0</v>
      </c>
      <c r="AU64" s="13">
        <f t="shared" si="4"/>
        <v>0</v>
      </c>
      <c r="AV64" s="13">
        <f t="shared" si="9"/>
        <v>1</v>
      </c>
      <c r="AW64" s="13">
        <f t="shared" si="10"/>
        <v>0</v>
      </c>
      <c r="AX64" s="7">
        <v>1</v>
      </c>
      <c r="AY64" s="7">
        <v>1</v>
      </c>
      <c r="AZ64" s="24">
        <f t="shared" si="11"/>
        <v>43720.552083333336</v>
      </c>
      <c r="BA64" s="15">
        <f t="shared" si="34"/>
        <v>1.0180625961938807</v>
      </c>
      <c r="BB64" s="15">
        <f t="shared" si="35"/>
        <v>1.0180625961938807</v>
      </c>
      <c r="BC64" s="16">
        <f t="shared" si="14"/>
        <v>2147.1808232608792</v>
      </c>
      <c r="BD64" s="16">
        <f t="shared" si="15"/>
        <v>2321.9247590842874</v>
      </c>
      <c r="BE64" s="14" t="str">
        <f t="shared" si="16"/>
        <v>#N/A</v>
      </c>
      <c r="BF64" s="14" t="str">
        <f t="shared" si="17"/>
        <v>#N/A</v>
      </c>
      <c r="BG64" s="15">
        <f t="shared" si="36"/>
        <v>0.98641579697068604</v>
      </c>
      <c r="BH64" s="15">
        <f t="shared" si="37"/>
        <v>1.0003345343919492</v>
      </c>
      <c r="BI64" s="16">
        <f t="shared" si="6"/>
        <v>2176.7502404715528</v>
      </c>
      <c r="BJ64" s="16">
        <f t="shared" si="6"/>
        <v>2321.148255164122</v>
      </c>
      <c r="BK64" s="4" t="str">
        <f t="shared" si="33"/>
        <v/>
      </c>
      <c r="BL64" s="4" t="str">
        <f t="shared" si="28"/>
        <v/>
      </c>
      <c r="BM64" s="3"/>
      <c r="BN64" s="66"/>
      <c r="BO64" s="66"/>
      <c r="BP64" s="70"/>
      <c r="BQ64" s="106" t="s">
        <v>174</v>
      </c>
    </row>
  </sheetData>
  <conditionalFormatting sqref="BE8:BE6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8:BF6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workbookViewId="0">
      <selection activeCell="D1" sqref="D1"/>
    </sheetView>
  </sheetViews>
  <sheetFormatPr defaultRowHeight="15.75" x14ac:dyDescent="0.25"/>
  <cols>
    <col min="1" max="1" width="14.85546875" style="85" customWidth="1"/>
    <col min="2" max="2" width="19.7109375" style="85" customWidth="1"/>
    <col min="3" max="3" width="15.85546875" style="86" customWidth="1"/>
    <col min="4" max="4" width="24.28515625" style="94" bestFit="1" customWidth="1"/>
    <col min="5" max="5" width="12.7109375" style="87" customWidth="1"/>
    <col min="6" max="7" width="15.42578125" style="94" bestFit="1" customWidth="1"/>
    <col min="8" max="8" width="18.5703125" style="94" bestFit="1" customWidth="1"/>
    <col min="9" max="9" width="18.85546875" style="94" bestFit="1" customWidth="1"/>
    <col min="10" max="10" width="46.42578125" style="94" bestFit="1" customWidth="1"/>
    <col min="11" max="11" width="38.28515625" style="94" bestFit="1" customWidth="1"/>
    <col min="12" max="16384" width="9.140625" style="94"/>
  </cols>
  <sheetData>
    <row r="1" spans="1:12" x14ac:dyDescent="0.25">
      <c r="A1" s="77" t="s">
        <v>133</v>
      </c>
      <c r="B1" s="77" t="s">
        <v>134</v>
      </c>
      <c r="C1" s="78" t="s">
        <v>135</v>
      </c>
      <c r="D1" s="95"/>
      <c r="E1" s="79" t="s">
        <v>136</v>
      </c>
      <c r="F1" s="93" t="s">
        <v>33</v>
      </c>
      <c r="G1" s="93" t="s">
        <v>35</v>
      </c>
      <c r="H1" s="93" t="s">
        <v>179</v>
      </c>
      <c r="I1" s="93" t="s">
        <v>180</v>
      </c>
      <c r="J1" s="93" t="s">
        <v>23</v>
      </c>
    </row>
    <row r="2" spans="1:12" x14ac:dyDescent="0.25">
      <c r="A2" s="77"/>
      <c r="B2" s="77"/>
      <c r="C2" s="78"/>
      <c r="D2" s="95"/>
      <c r="E2" s="79"/>
      <c r="F2" s="95"/>
      <c r="G2" s="95"/>
      <c r="H2" s="95"/>
      <c r="I2" s="95"/>
      <c r="J2" s="95"/>
    </row>
    <row r="3" spans="1:12" x14ac:dyDescent="0.25">
      <c r="A3" s="77"/>
      <c r="B3" s="88">
        <v>43424</v>
      </c>
      <c r="C3" s="82" t="s">
        <v>154</v>
      </c>
      <c r="D3" s="95" t="s">
        <v>90</v>
      </c>
      <c r="E3" s="84">
        <v>35</v>
      </c>
      <c r="F3" s="96">
        <v>2040.5876552545594</v>
      </c>
      <c r="G3" s="96">
        <v>2274.4220457836482</v>
      </c>
      <c r="H3" s="96"/>
      <c r="I3" s="96"/>
      <c r="J3" s="95" t="s">
        <v>157</v>
      </c>
    </row>
    <row r="4" spans="1:12" x14ac:dyDescent="0.25">
      <c r="A4" s="77"/>
      <c r="B4" s="88">
        <v>43424</v>
      </c>
      <c r="C4" s="78" t="s">
        <v>155</v>
      </c>
      <c r="D4" s="95" t="s">
        <v>91</v>
      </c>
      <c r="E4" s="83">
        <v>33.433999999999997</v>
      </c>
      <c r="F4" s="97">
        <v>2029.19</v>
      </c>
      <c r="G4" s="97">
        <v>2217.4</v>
      </c>
      <c r="H4" s="97"/>
      <c r="I4" s="97"/>
      <c r="J4" s="95"/>
    </row>
    <row r="5" spans="1:12" x14ac:dyDescent="0.25">
      <c r="A5" s="80">
        <v>2018008771</v>
      </c>
      <c r="B5" s="81">
        <v>43312.301388888889</v>
      </c>
      <c r="C5" s="82" t="s">
        <v>137</v>
      </c>
      <c r="D5" s="95" t="s">
        <v>93</v>
      </c>
      <c r="E5" s="83">
        <v>33.42</v>
      </c>
      <c r="F5" s="129">
        <v>2128.5426623871608</v>
      </c>
      <c r="G5" s="129">
        <v>2362.5092010070362</v>
      </c>
      <c r="H5" s="96">
        <f>F5*1.001</f>
        <v>2130.6712050495476</v>
      </c>
      <c r="I5" s="96">
        <f>G5*1.001</f>
        <v>2364.8717102080427</v>
      </c>
      <c r="J5" s="95"/>
      <c r="K5" s="95"/>
      <c r="L5" s="95" t="s">
        <v>173</v>
      </c>
    </row>
    <row r="6" spans="1:12" x14ac:dyDescent="0.25">
      <c r="A6" s="80">
        <v>2018008778</v>
      </c>
      <c r="B6" s="81">
        <v>43312.365277777775</v>
      </c>
      <c r="C6" s="82" t="s">
        <v>138</v>
      </c>
      <c r="D6" s="102" t="s">
        <v>165</v>
      </c>
      <c r="E6" s="83">
        <v>33.46</v>
      </c>
      <c r="F6" s="124">
        <v>2224.7241126153331</v>
      </c>
      <c r="G6" s="129">
        <v>2377.2507447180751</v>
      </c>
      <c r="H6" s="96">
        <f t="shared" ref="H6:H7" si="0">F6*1.001</f>
        <v>2226.9488367279482</v>
      </c>
      <c r="I6" s="96">
        <f t="shared" ref="I6:I7" si="1">G6*1.001</f>
        <v>2379.627995462793</v>
      </c>
      <c r="J6" s="123" t="s">
        <v>171</v>
      </c>
      <c r="K6" s="95" t="s">
        <v>172</v>
      </c>
      <c r="L6" s="125">
        <v>2147.2900390625</v>
      </c>
    </row>
    <row r="7" spans="1:12" x14ac:dyDescent="0.25">
      <c r="A7" s="80">
        <v>2018005747</v>
      </c>
      <c r="B7" s="81">
        <v>43326.568749999999</v>
      </c>
      <c r="C7" s="82" t="s">
        <v>139</v>
      </c>
      <c r="D7" s="95" t="s">
        <v>94</v>
      </c>
      <c r="E7" s="83">
        <v>34.76</v>
      </c>
      <c r="F7" s="129">
        <v>2076.0532174850268</v>
      </c>
      <c r="G7" s="129">
        <v>2299.0106309350481</v>
      </c>
      <c r="H7" s="96">
        <f t="shared" si="0"/>
        <v>2078.1292707025118</v>
      </c>
      <c r="I7" s="96">
        <f t="shared" si="1"/>
        <v>2301.3096415659829</v>
      </c>
      <c r="J7" s="95"/>
      <c r="K7" s="95"/>
      <c r="L7" s="95"/>
    </row>
    <row r="8" spans="1:12" x14ac:dyDescent="0.25">
      <c r="A8" s="80"/>
      <c r="B8" s="81"/>
      <c r="C8" s="82"/>
      <c r="D8" s="95"/>
      <c r="E8" s="83"/>
      <c r="F8" s="95"/>
      <c r="G8" s="95"/>
      <c r="H8" s="95"/>
      <c r="I8" s="95"/>
      <c r="J8" s="95"/>
    </row>
    <row r="9" spans="1:12" x14ac:dyDescent="0.25">
      <c r="A9" s="80">
        <v>2018005580</v>
      </c>
      <c r="B9" s="81">
        <v>43355.462500000001</v>
      </c>
      <c r="C9" s="82" t="s">
        <v>140</v>
      </c>
      <c r="D9" s="95" t="s">
        <v>95</v>
      </c>
      <c r="E9" s="89">
        <v>32.5</v>
      </c>
      <c r="F9" s="129">
        <v>2200.1834867573903</v>
      </c>
      <c r="G9" s="129">
        <v>2424.0253765044145</v>
      </c>
      <c r="H9" s="96">
        <f t="shared" ref="H9:H29" si="2">F9*1.001</f>
        <v>2202.3836702441472</v>
      </c>
      <c r="I9" s="96">
        <f t="shared" ref="I9:I29" si="3">G9*1.001</f>
        <v>2426.4494018809187</v>
      </c>
      <c r="J9" s="95" t="s">
        <v>156</v>
      </c>
    </row>
    <row r="10" spans="1:12" x14ac:dyDescent="0.25">
      <c r="A10" s="80">
        <v>2018005592</v>
      </c>
      <c r="B10" s="81">
        <v>43355.40625</v>
      </c>
      <c r="C10" s="82" t="s">
        <v>141</v>
      </c>
      <c r="D10" s="95" t="s">
        <v>96</v>
      </c>
      <c r="E10" s="89">
        <v>33.299999999999997</v>
      </c>
      <c r="F10" s="129">
        <v>2166.5714159258009</v>
      </c>
      <c r="G10" s="129">
        <v>2409.5621294083385</v>
      </c>
      <c r="H10" s="96">
        <f t="shared" si="2"/>
        <v>2168.7379873417267</v>
      </c>
      <c r="I10" s="96">
        <f t="shared" si="3"/>
        <v>2411.9716915377467</v>
      </c>
      <c r="J10" s="95" t="s">
        <v>156</v>
      </c>
    </row>
    <row r="11" spans="1:12" x14ac:dyDescent="0.25">
      <c r="A11" s="80">
        <v>2018005604</v>
      </c>
      <c r="B11" s="81">
        <v>43355.275694444441</v>
      </c>
      <c r="C11" s="82" t="s">
        <v>142</v>
      </c>
      <c r="D11" s="95" t="s">
        <v>97</v>
      </c>
      <c r="E11" s="89">
        <v>35.1</v>
      </c>
      <c r="F11" s="129">
        <v>2107.480804928311</v>
      </c>
      <c r="G11" s="129">
        <v>2325.3687407229709</v>
      </c>
      <c r="H11" s="96">
        <f t="shared" si="2"/>
        <v>2109.588285733239</v>
      </c>
      <c r="I11" s="96">
        <f t="shared" si="3"/>
        <v>2327.6941094636936</v>
      </c>
      <c r="J11" s="95" t="s">
        <v>156</v>
      </c>
    </row>
    <row r="12" spans="1:12" x14ac:dyDescent="0.25">
      <c r="A12" s="80">
        <v>2018005616</v>
      </c>
      <c r="B12" s="81">
        <v>43355.551388888889</v>
      </c>
      <c r="C12" s="82" t="s">
        <v>143</v>
      </c>
      <c r="D12" s="95" t="s">
        <v>98</v>
      </c>
      <c r="E12" s="89">
        <v>32.799999999999997</v>
      </c>
      <c r="F12" s="129">
        <v>2181.1914490745012</v>
      </c>
      <c r="G12" s="129">
        <v>2427.2901254963163</v>
      </c>
      <c r="H12" s="96">
        <f t="shared" si="2"/>
        <v>2183.3726405235752</v>
      </c>
      <c r="I12" s="96">
        <f t="shared" si="3"/>
        <v>2429.7174156218125</v>
      </c>
      <c r="J12" s="95" t="s">
        <v>156</v>
      </c>
    </row>
    <row r="13" spans="1:12" x14ac:dyDescent="0.25">
      <c r="A13" s="80">
        <v>2018005628</v>
      </c>
      <c r="B13" s="81">
        <v>43355.632638888892</v>
      </c>
      <c r="C13" s="82" t="s">
        <v>144</v>
      </c>
      <c r="D13" s="95" t="s">
        <v>99</v>
      </c>
      <c r="E13" s="89">
        <v>31.1</v>
      </c>
      <c r="F13" s="129">
        <v>2242.3256652988607</v>
      </c>
      <c r="G13" s="129">
        <v>2437.3023107461031</v>
      </c>
      <c r="H13" s="96">
        <f t="shared" si="2"/>
        <v>2244.5679909641594</v>
      </c>
      <c r="I13" s="96">
        <f t="shared" si="3"/>
        <v>2439.7396130568491</v>
      </c>
      <c r="J13" s="95" t="s">
        <v>156</v>
      </c>
    </row>
    <row r="14" spans="1:12" x14ac:dyDescent="0.25">
      <c r="A14" s="80">
        <v>2018005640</v>
      </c>
      <c r="B14" s="81">
        <v>43355.652083333334</v>
      </c>
      <c r="C14" s="82" t="s">
        <v>145</v>
      </c>
      <c r="D14" s="95" t="s">
        <v>100</v>
      </c>
      <c r="E14" s="90">
        <v>31</v>
      </c>
      <c r="F14" s="129">
        <v>2245.0941364005139</v>
      </c>
      <c r="G14" s="129">
        <v>2439.7318316388314</v>
      </c>
      <c r="H14" s="96">
        <f t="shared" si="2"/>
        <v>2247.3392305369143</v>
      </c>
      <c r="I14" s="96">
        <f t="shared" si="3"/>
        <v>2442.1715634704701</v>
      </c>
      <c r="J14" s="95" t="s">
        <v>156</v>
      </c>
    </row>
    <row r="15" spans="1:12" x14ac:dyDescent="0.25">
      <c r="A15" s="80">
        <v>2018005652</v>
      </c>
      <c r="B15" s="81">
        <v>43353.583333333336</v>
      </c>
      <c r="C15" s="82" t="s">
        <v>146</v>
      </c>
      <c r="D15" s="95" t="s">
        <v>101</v>
      </c>
      <c r="E15" s="89">
        <v>30.2</v>
      </c>
      <c r="F15" s="129">
        <v>2225.7679199154541</v>
      </c>
      <c r="G15" s="129">
        <v>2424.3684059250213</v>
      </c>
      <c r="H15" s="96">
        <f t="shared" si="2"/>
        <v>2227.9936878353692</v>
      </c>
      <c r="I15" s="96">
        <f t="shared" si="3"/>
        <v>2426.792774330946</v>
      </c>
      <c r="J15" s="95" t="s">
        <v>156</v>
      </c>
    </row>
    <row r="16" spans="1:12" x14ac:dyDescent="0.25">
      <c r="A16" s="80">
        <v>2018005664</v>
      </c>
      <c r="B16" s="81">
        <v>43353.611111111109</v>
      </c>
      <c r="C16" s="82" t="s">
        <v>147</v>
      </c>
      <c r="D16" s="95" t="s">
        <v>102</v>
      </c>
      <c r="E16" s="89">
        <v>31.7</v>
      </c>
      <c r="F16" s="129">
        <v>2174.9079989642005</v>
      </c>
      <c r="G16" s="129">
        <v>2418.0532623173658</v>
      </c>
      <c r="H16" s="96">
        <f t="shared" si="2"/>
        <v>2177.0829069631645</v>
      </c>
      <c r="I16" s="96">
        <f t="shared" si="3"/>
        <v>2420.4713155796831</v>
      </c>
      <c r="J16" s="95" t="s">
        <v>156</v>
      </c>
    </row>
    <row r="17" spans="1:10" x14ac:dyDescent="0.25">
      <c r="A17" s="80">
        <v>2018005676</v>
      </c>
      <c r="B17" s="81">
        <v>43353.650694444441</v>
      </c>
      <c r="C17" s="82" t="s">
        <v>148</v>
      </c>
      <c r="D17" s="95" t="s">
        <v>103</v>
      </c>
      <c r="E17" s="89">
        <v>33</v>
      </c>
      <c r="F17" s="129">
        <v>2152.2252345050551</v>
      </c>
      <c r="G17" s="129">
        <v>2403.1247957627402</v>
      </c>
      <c r="H17" s="96">
        <f t="shared" si="2"/>
        <v>2154.37745973956</v>
      </c>
      <c r="I17" s="96">
        <f t="shared" si="3"/>
        <v>2405.5279205585025</v>
      </c>
      <c r="J17" s="95" t="s">
        <v>156</v>
      </c>
    </row>
    <row r="18" spans="1:10" x14ac:dyDescent="0.25">
      <c r="A18" s="80">
        <v>2018005688</v>
      </c>
      <c r="B18" s="81">
        <v>43353.774305555555</v>
      </c>
      <c r="C18" s="82" t="s">
        <v>149</v>
      </c>
      <c r="D18" s="95" t="s">
        <v>104</v>
      </c>
      <c r="E18" s="89">
        <v>34.6</v>
      </c>
      <c r="F18" s="129">
        <v>2098.4422793196886</v>
      </c>
      <c r="G18" s="129">
        <v>2337.289761279711</v>
      </c>
      <c r="H18" s="96">
        <f t="shared" si="2"/>
        <v>2100.5407215990081</v>
      </c>
      <c r="I18" s="96">
        <f t="shared" si="3"/>
        <v>2339.6270510409904</v>
      </c>
      <c r="J18" s="95" t="s">
        <v>156</v>
      </c>
    </row>
    <row r="19" spans="1:10" x14ac:dyDescent="0.25">
      <c r="A19" s="80">
        <v>2018005700</v>
      </c>
      <c r="B19" s="81">
        <v>43354.634722222225</v>
      </c>
      <c r="C19" s="82" t="s">
        <v>150</v>
      </c>
      <c r="D19" s="95" t="s">
        <v>105</v>
      </c>
      <c r="E19" s="89">
        <v>33.799999999999997</v>
      </c>
      <c r="F19" s="129">
        <v>2118.3271654651849</v>
      </c>
      <c r="G19" s="129">
        <v>2350.9979723306251</v>
      </c>
      <c r="H19" s="96">
        <f t="shared" si="2"/>
        <v>2120.4454926306498</v>
      </c>
      <c r="I19" s="96">
        <f t="shared" si="3"/>
        <v>2353.3489703029554</v>
      </c>
      <c r="J19" s="95" t="s">
        <v>156</v>
      </c>
    </row>
    <row r="20" spans="1:10" x14ac:dyDescent="0.25">
      <c r="A20" s="80">
        <v>2018005712</v>
      </c>
      <c r="B20" s="81">
        <v>43354.520138888889</v>
      </c>
      <c r="C20" s="82" t="s">
        <v>151</v>
      </c>
      <c r="D20" s="95" t="s">
        <v>106</v>
      </c>
      <c r="E20" s="89">
        <v>34.4</v>
      </c>
      <c r="F20" s="129">
        <v>2123.5950803534388</v>
      </c>
      <c r="G20" s="129">
        <v>2325.6169657341884</v>
      </c>
      <c r="H20" s="96">
        <f t="shared" si="2"/>
        <v>2125.7186754337922</v>
      </c>
      <c r="I20" s="96">
        <f t="shared" si="3"/>
        <v>2327.9425826999222</v>
      </c>
      <c r="J20" s="95" t="s">
        <v>156</v>
      </c>
    </row>
    <row r="21" spans="1:10" x14ac:dyDescent="0.25">
      <c r="A21" s="80">
        <v>2018005724</v>
      </c>
      <c r="B21" s="81">
        <v>43354.361111111109</v>
      </c>
      <c r="C21" s="82" t="s">
        <v>152</v>
      </c>
      <c r="D21" s="95" t="s">
        <v>107</v>
      </c>
      <c r="E21" s="89">
        <v>34.6</v>
      </c>
      <c r="F21" s="129">
        <v>2110.338890769267</v>
      </c>
      <c r="G21" s="129">
        <v>2320.0325850339918</v>
      </c>
      <c r="H21" s="96">
        <f t="shared" si="2"/>
        <v>2112.4492296600361</v>
      </c>
      <c r="I21" s="96">
        <f t="shared" si="3"/>
        <v>2322.3526176190258</v>
      </c>
      <c r="J21" s="95" t="s">
        <v>156</v>
      </c>
    </row>
    <row r="22" spans="1:10" x14ac:dyDescent="0.25">
      <c r="A22" s="80">
        <v>2018005736</v>
      </c>
      <c r="B22" s="81">
        <v>43354.253472222219</v>
      </c>
      <c r="C22" s="82" t="s">
        <v>153</v>
      </c>
      <c r="D22" s="95" t="s">
        <v>108</v>
      </c>
      <c r="E22" s="89">
        <v>34.700000000000003</v>
      </c>
      <c r="F22" s="129">
        <v>2083.5379315199757</v>
      </c>
      <c r="G22" s="129">
        <v>2310.7955602330057</v>
      </c>
      <c r="H22" s="96">
        <f t="shared" si="2"/>
        <v>2085.6214694514956</v>
      </c>
      <c r="I22" s="96">
        <f t="shared" si="3"/>
        <v>2313.1063557932384</v>
      </c>
      <c r="J22" s="95" t="s">
        <v>156</v>
      </c>
    </row>
    <row r="23" spans="1:10" x14ac:dyDescent="0.25">
      <c r="A23" s="80">
        <v>2018005581</v>
      </c>
      <c r="B23" s="81">
        <v>43390.457638888889</v>
      </c>
      <c r="C23" s="82" t="s">
        <v>140</v>
      </c>
      <c r="D23" s="95" t="s">
        <v>109</v>
      </c>
      <c r="E23" s="83">
        <v>32.549999999999997</v>
      </c>
      <c r="F23" s="129">
        <v>2209.0010459148675</v>
      </c>
      <c r="G23" s="129">
        <v>2418.6498860128099</v>
      </c>
      <c r="H23" s="96">
        <f t="shared" si="2"/>
        <v>2211.2100469607822</v>
      </c>
      <c r="I23" s="96">
        <f t="shared" si="3"/>
        <v>2421.0685358988226</v>
      </c>
      <c r="J23" s="95"/>
    </row>
    <row r="24" spans="1:10" x14ac:dyDescent="0.25">
      <c r="A24" s="80">
        <v>2018005593</v>
      </c>
      <c r="B24" s="81">
        <v>43390.40625</v>
      </c>
      <c r="C24" s="82" t="s">
        <v>141</v>
      </c>
      <c r="D24" s="95" t="s">
        <v>110</v>
      </c>
      <c r="E24" s="83">
        <v>32.020000000000003</v>
      </c>
      <c r="F24" s="129">
        <v>2190.5816536581037</v>
      </c>
      <c r="G24" s="129">
        <v>2417.6569876115163</v>
      </c>
      <c r="H24" s="96">
        <f t="shared" si="2"/>
        <v>2192.7722353117615</v>
      </c>
      <c r="I24" s="96">
        <f t="shared" si="3"/>
        <v>2420.0746445991276</v>
      </c>
      <c r="J24" s="95"/>
    </row>
    <row r="25" spans="1:10" x14ac:dyDescent="0.25">
      <c r="A25" s="80">
        <v>2018005605</v>
      </c>
      <c r="B25" s="81">
        <v>43390.28125</v>
      </c>
      <c r="C25" s="82" t="s">
        <v>142</v>
      </c>
      <c r="D25" s="95" t="s">
        <v>111</v>
      </c>
      <c r="E25" s="83">
        <v>35.01</v>
      </c>
      <c r="F25" s="129">
        <v>2096.7088828939932</v>
      </c>
      <c r="G25" s="129">
        <v>2315.4936365420481</v>
      </c>
      <c r="H25" s="96">
        <f t="shared" si="2"/>
        <v>2098.805591776887</v>
      </c>
      <c r="I25" s="96">
        <f t="shared" si="3"/>
        <v>2317.8091301785898</v>
      </c>
      <c r="J25" s="95"/>
    </row>
    <row r="26" spans="1:10" x14ac:dyDescent="0.25">
      <c r="A26" s="80">
        <v>2018005617</v>
      </c>
      <c r="B26" s="81">
        <v>43390.529166666667</v>
      </c>
      <c r="C26" s="82" t="s">
        <v>143</v>
      </c>
      <c r="D26" s="95" t="s">
        <v>112</v>
      </c>
      <c r="E26" s="83">
        <v>33.25</v>
      </c>
      <c r="F26" s="129">
        <v>2171.8674935968543</v>
      </c>
      <c r="G26" s="129">
        <v>2412.3502562322901</v>
      </c>
      <c r="H26" s="96">
        <f t="shared" si="2"/>
        <v>2174.0393610904507</v>
      </c>
      <c r="I26" s="96">
        <f t="shared" si="3"/>
        <v>2414.7626064885221</v>
      </c>
      <c r="J26" s="95"/>
    </row>
    <row r="27" spans="1:10" x14ac:dyDescent="0.25">
      <c r="A27" s="80">
        <v>2018005629</v>
      </c>
      <c r="B27" s="81">
        <v>43390.597222222219</v>
      </c>
      <c r="C27" s="82" t="s">
        <v>144</v>
      </c>
      <c r="D27" s="95" t="s">
        <v>113</v>
      </c>
      <c r="E27" s="83">
        <v>30.98</v>
      </c>
      <c r="F27" s="129">
        <v>2204.5973817380159</v>
      </c>
      <c r="G27" s="129">
        <v>2430.5621066368144</v>
      </c>
      <c r="H27" s="96">
        <f t="shared" si="2"/>
        <v>2206.8019791197535</v>
      </c>
      <c r="I27" s="96">
        <f t="shared" si="3"/>
        <v>2432.9926687434508</v>
      </c>
      <c r="J27" s="95"/>
    </row>
    <row r="28" spans="1:10" x14ac:dyDescent="0.25">
      <c r="A28" s="80">
        <v>2018005641</v>
      </c>
      <c r="B28" s="81">
        <v>43390.620833333334</v>
      </c>
      <c r="C28" s="82" t="s">
        <v>145</v>
      </c>
      <c r="D28" s="95" t="s">
        <v>114</v>
      </c>
      <c r="E28" s="83">
        <v>31.31</v>
      </c>
      <c r="F28" s="129">
        <v>2197.3299554003247</v>
      </c>
      <c r="G28" s="129">
        <v>2426.8096667643308</v>
      </c>
      <c r="H28" s="96">
        <f t="shared" si="2"/>
        <v>2199.5272853557249</v>
      </c>
      <c r="I28" s="96">
        <f t="shared" si="3"/>
        <v>2429.2364764310951</v>
      </c>
      <c r="J28" s="95"/>
    </row>
    <row r="29" spans="1:10" x14ac:dyDescent="0.25">
      <c r="A29" s="80"/>
      <c r="B29" s="88">
        <v>43424</v>
      </c>
      <c r="C29" s="82" t="s">
        <v>154</v>
      </c>
      <c r="D29" s="95" t="s">
        <v>115</v>
      </c>
      <c r="E29" s="84">
        <v>35</v>
      </c>
      <c r="F29" s="96">
        <v>2063.9438346221195</v>
      </c>
      <c r="G29" s="96">
        <v>2262.0595806099518</v>
      </c>
      <c r="H29" s="96"/>
      <c r="I29" s="96"/>
      <c r="J29" s="95"/>
    </row>
    <row r="30" spans="1:10" x14ac:dyDescent="0.25">
      <c r="A30" s="80"/>
      <c r="B30" s="88">
        <v>43424</v>
      </c>
      <c r="C30" s="78" t="s">
        <v>155</v>
      </c>
      <c r="D30" s="95" t="s">
        <v>116</v>
      </c>
      <c r="E30" s="83">
        <v>33.433999999999997</v>
      </c>
      <c r="F30" s="97">
        <v>2029.1707502566871</v>
      </c>
      <c r="G30" s="97">
        <v>2217.3988916213716</v>
      </c>
      <c r="H30" s="97"/>
      <c r="I30" s="97"/>
      <c r="J30" s="95"/>
    </row>
    <row r="31" spans="1:10" x14ac:dyDescent="0.25">
      <c r="A31" s="80"/>
      <c r="B31" s="80"/>
      <c r="C31" s="82"/>
      <c r="D31" s="95"/>
      <c r="E31" s="83"/>
      <c r="F31" s="96"/>
      <c r="G31" s="96"/>
      <c r="H31" s="96"/>
      <c r="I31" s="96"/>
      <c r="J31" s="95"/>
    </row>
    <row r="32" spans="1:10" x14ac:dyDescent="0.25">
      <c r="A32" s="80"/>
      <c r="B32" s="88">
        <v>43425</v>
      </c>
      <c r="C32" s="82" t="s">
        <v>154</v>
      </c>
      <c r="D32" s="95" t="s">
        <v>119</v>
      </c>
      <c r="E32" s="84">
        <v>35</v>
      </c>
      <c r="F32" s="96">
        <v>2062.7518396747932</v>
      </c>
      <c r="G32" s="96">
        <v>2267.4120777272633</v>
      </c>
      <c r="H32" s="96"/>
      <c r="I32" s="96"/>
      <c r="J32" s="95"/>
    </row>
    <row r="33" spans="1:10" x14ac:dyDescent="0.25">
      <c r="A33" s="80"/>
      <c r="B33" s="88">
        <v>43425</v>
      </c>
      <c r="C33" s="78" t="s">
        <v>155</v>
      </c>
      <c r="D33" s="95" t="s">
        <v>120</v>
      </c>
      <c r="E33" s="83">
        <v>33.433999999999997</v>
      </c>
      <c r="F33" s="97">
        <v>2029.19</v>
      </c>
      <c r="G33" s="97">
        <v>2217.4</v>
      </c>
      <c r="H33" s="97"/>
      <c r="I33" s="97"/>
      <c r="J33" s="95"/>
    </row>
    <row r="34" spans="1:10" x14ac:dyDescent="0.25">
      <c r="A34" s="80">
        <v>2018005653</v>
      </c>
      <c r="B34" s="81">
        <v>43388.556250000001</v>
      </c>
      <c r="C34" s="82" t="s">
        <v>146</v>
      </c>
      <c r="D34" s="95" t="s">
        <v>121</v>
      </c>
      <c r="E34" s="83">
        <v>30.1</v>
      </c>
      <c r="F34" s="129">
        <v>2233.5269728462681</v>
      </c>
      <c r="G34" s="129">
        <v>2444.5106568456604</v>
      </c>
      <c r="H34" s="96">
        <f t="shared" ref="H34:H41" si="4">F34*1.001</f>
        <v>2235.7604998191141</v>
      </c>
      <c r="I34" s="96">
        <f t="shared" ref="I34:I41" si="5">G34*1.001</f>
        <v>2446.9551675025059</v>
      </c>
      <c r="J34" s="95"/>
    </row>
    <row r="35" spans="1:10" x14ac:dyDescent="0.25">
      <c r="A35" s="80">
        <v>2018005665</v>
      </c>
      <c r="B35" s="81">
        <v>43388.620833333334</v>
      </c>
      <c r="C35" s="82" t="s">
        <v>147</v>
      </c>
      <c r="D35" s="95" t="s">
        <v>122</v>
      </c>
      <c r="E35" s="83">
        <v>30.83</v>
      </c>
      <c r="F35" s="129">
        <v>2204.5674022828402</v>
      </c>
      <c r="G35" s="129">
        <v>2433.7568887826947</v>
      </c>
      <c r="H35" s="96">
        <f t="shared" si="4"/>
        <v>2206.7719696851227</v>
      </c>
      <c r="I35" s="96">
        <f t="shared" si="5"/>
        <v>2436.1906456714769</v>
      </c>
      <c r="J35" s="95"/>
    </row>
    <row r="36" spans="1:10" x14ac:dyDescent="0.25">
      <c r="A36" s="80">
        <v>2018005677</v>
      </c>
      <c r="B36" s="81">
        <v>43388.652777777781</v>
      </c>
      <c r="C36" s="82" t="s">
        <v>148</v>
      </c>
      <c r="D36" s="95" t="s">
        <v>123</v>
      </c>
      <c r="E36" s="83">
        <v>31.34</v>
      </c>
      <c r="F36" s="129">
        <v>2184.0243268333611</v>
      </c>
      <c r="G36" s="129">
        <v>2431.0176228588107</v>
      </c>
      <c r="H36" s="96">
        <f t="shared" si="4"/>
        <v>2186.2083511601941</v>
      </c>
      <c r="I36" s="96">
        <f t="shared" si="5"/>
        <v>2433.4486404816694</v>
      </c>
      <c r="J36" s="95"/>
    </row>
    <row r="37" spans="1:10" x14ac:dyDescent="0.25">
      <c r="A37" s="80">
        <v>2018005689</v>
      </c>
      <c r="B37" s="81">
        <v>43388.795138888891</v>
      </c>
      <c r="C37" s="82" t="s">
        <v>149</v>
      </c>
      <c r="D37" s="95" t="s">
        <v>124</v>
      </c>
      <c r="E37" s="83">
        <v>34.1</v>
      </c>
      <c r="F37" s="129">
        <v>2124.8227450023428</v>
      </c>
      <c r="G37" s="129">
        <v>2345.9420447487964</v>
      </c>
      <c r="H37" s="96">
        <f t="shared" si="4"/>
        <v>2126.9475677473447</v>
      </c>
      <c r="I37" s="96">
        <f t="shared" si="5"/>
        <v>2348.2879867935449</v>
      </c>
      <c r="J37" s="95"/>
    </row>
    <row r="38" spans="1:10" x14ac:dyDescent="0.25">
      <c r="A38" s="80">
        <v>2018005701</v>
      </c>
      <c r="B38" s="81">
        <v>43389.676388888889</v>
      </c>
      <c r="C38" s="82" t="s">
        <v>150</v>
      </c>
      <c r="D38" s="95" t="s">
        <v>125</v>
      </c>
      <c r="E38" s="83">
        <v>33.86</v>
      </c>
      <c r="F38" s="129">
        <v>2131.1481295312856</v>
      </c>
      <c r="G38" s="129">
        <v>2366.4608667436491</v>
      </c>
      <c r="H38" s="96">
        <f t="shared" si="4"/>
        <v>2133.2792776608167</v>
      </c>
      <c r="I38" s="96">
        <f t="shared" si="5"/>
        <v>2368.8273276103923</v>
      </c>
      <c r="J38" s="95"/>
    </row>
    <row r="39" spans="1:10" x14ac:dyDescent="0.25">
      <c r="A39" s="80">
        <v>2018005713</v>
      </c>
      <c r="B39" s="81">
        <v>43389.575694444444</v>
      </c>
      <c r="C39" s="82" t="s">
        <v>151</v>
      </c>
      <c r="D39" s="95" t="s">
        <v>126</v>
      </c>
      <c r="E39" s="89">
        <v>34.299999999999997</v>
      </c>
      <c r="F39" s="129">
        <v>2096.9314208966675</v>
      </c>
      <c r="G39" s="129">
        <v>2304.5207315355383</v>
      </c>
      <c r="H39" s="96">
        <f t="shared" si="4"/>
        <v>2099.028352317564</v>
      </c>
      <c r="I39" s="96">
        <f t="shared" si="5"/>
        <v>2306.8252522670737</v>
      </c>
      <c r="J39" s="95" t="s">
        <v>156</v>
      </c>
    </row>
    <row r="40" spans="1:10" x14ac:dyDescent="0.25">
      <c r="A40" s="80">
        <v>2018005725</v>
      </c>
      <c r="B40" s="81">
        <v>43389.433333333334</v>
      </c>
      <c r="C40" s="82" t="s">
        <v>152</v>
      </c>
      <c r="D40" s="95" t="s">
        <v>127</v>
      </c>
      <c r="E40" s="83">
        <v>34.6</v>
      </c>
      <c r="F40" s="129">
        <v>2121.1339400215497</v>
      </c>
      <c r="G40" s="129">
        <v>2328.6881904663483</v>
      </c>
      <c r="H40" s="96">
        <f t="shared" si="4"/>
        <v>2123.2550739615713</v>
      </c>
      <c r="I40" s="96">
        <f t="shared" si="5"/>
        <v>2331.0168786568142</v>
      </c>
      <c r="J40" s="95"/>
    </row>
    <row r="41" spans="1:10" x14ac:dyDescent="0.25">
      <c r="A41" s="80">
        <v>2018005737</v>
      </c>
      <c r="B41" s="81">
        <v>43389.339583333334</v>
      </c>
      <c r="C41" s="82" t="s">
        <v>153</v>
      </c>
      <c r="D41" s="95" t="s">
        <v>128</v>
      </c>
      <c r="E41" s="89">
        <v>34.700000000000003</v>
      </c>
      <c r="F41" s="129">
        <v>2126.2810423489163</v>
      </c>
      <c r="G41" s="129">
        <v>2322.3689357725839</v>
      </c>
      <c r="H41" s="96">
        <f t="shared" si="4"/>
        <v>2128.407323391265</v>
      </c>
      <c r="I41" s="96">
        <f t="shared" si="5"/>
        <v>2324.6913047083563</v>
      </c>
      <c r="J41" s="95" t="s">
        <v>156</v>
      </c>
    </row>
    <row r="42" spans="1:10" x14ac:dyDescent="0.25">
      <c r="A42" s="80"/>
      <c r="B42" s="88">
        <v>43425</v>
      </c>
      <c r="C42" s="82" t="s">
        <v>154</v>
      </c>
      <c r="D42" s="95" t="s">
        <v>129</v>
      </c>
      <c r="E42" s="84">
        <v>35</v>
      </c>
      <c r="F42" s="96">
        <v>2065.1963094629077</v>
      </c>
      <c r="G42" s="96">
        <v>2265.1678778129849</v>
      </c>
      <c r="H42" s="96"/>
      <c r="I42" s="96"/>
      <c r="J42" s="95"/>
    </row>
    <row r="43" spans="1:10" x14ac:dyDescent="0.25">
      <c r="A43" s="80"/>
      <c r="B43" s="88">
        <v>43425</v>
      </c>
      <c r="C43" s="78" t="s">
        <v>155</v>
      </c>
      <c r="D43" s="95" t="s">
        <v>130</v>
      </c>
      <c r="E43" s="83">
        <v>33.433999999999997</v>
      </c>
      <c r="F43" s="97">
        <v>2029.150407776164</v>
      </c>
      <c r="G43" s="96">
        <v>2219.8226242496507</v>
      </c>
      <c r="H43" s="96"/>
      <c r="I43" s="96"/>
      <c r="J43" s="95" t="s">
        <v>169</v>
      </c>
    </row>
    <row r="44" spans="1:10" x14ac:dyDescent="0.25">
      <c r="A44" s="80"/>
      <c r="B44" s="88">
        <v>43425</v>
      </c>
      <c r="C44" s="78" t="s">
        <v>155</v>
      </c>
      <c r="D44" s="95" t="s">
        <v>130</v>
      </c>
      <c r="E44" s="83">
        <v>33.433999999999997</v>
      </c>
      <c r="F44" s="122">
        <v>2028.9730299896516</v>
      </c>
      <c r="G44" s="97">
        <v>2217.4008381888261</v>
      </c>
      <c r="H44" s="97"/>
      <c r="I44" s="97"/>
      <c r="J44" s="95" t="s">
        <v>168</v>
      </c>
    </row>
    <row r="50" spans="1:10" x14ac:dyDescent="0.25">
      <c r="A50" s="117" t="s">
        <v>164</v>
      </c>
    </row>
    <row r="51" spans="1:10" x14ac:dyDescent="0.25">
      <c r="B51" s="104" t="s">
        <v>160</v>
      </c>
      <c r="E51" s="79" t="s">
        <v>136</v>
      </c>
      <c r="F51" s="93" t="s">
        <v>33</v>
      </c>
      <c r="G51" s="93" t="s">
        <v>35</v>
      </c>
      <c r="H51" s="101"/>
      <c r="I51" s="101"/>
    </row>
    <row r="52" spans="1:10" x14ac:dyDescent="0.25">
      <c r="A52" s="80"/>
      <c r="B52" s="91">
        <v>43424</v>
      </c>
      <c r="C52" s="82" t="s">
        <v>154</v>
      </c>
      <c r="D52" s="95" t="s">
        <v>115</v>
      </c>
      <c r="E52" s="84">
        <v>35</v>
      </c>
      <c r="F52" s="96">
        <v>2063.9438346221195</v>
      </c>
      <c r="G52" s="98">
        <v>2262.0595806099518</v>
      </c>
      <c r="H52" s="98"/>
      <c r="I52" s="98"/>
      <c r="J52" s="95"/>
    </row>
    <row r="53" spans="1:10" x14ac:dyDescent="0.25">
      <c r="A53" s="80"/>
      <c r="B53" s="91">
        <v>43425</v>
      </c>
      <c r="C53" s="82" t="s">
        <v>154</v>
      </c>
      <c r="D53" s="95" t="s">
        <v>119</v>
      </c>
      <c r="E53" s="84">
        <v>35</v>
      </c>
      <c r="F53" s="96">
        <v>2062.7518396747932</v>
      </c>
      <c r="G53" s="98">
        <v>2267.4120777272633</v>
      </c>
      <c r="H53" s="98"/>
      <c r="I53" s="98"/>
      <c r="J53" s="95"/>
    </row>
    <row r="54" spans="1:10" x14ac:dyDescent="0.25">
      <c r="A54" s="80"/>
      <c r="B54" s="91">
        <v>43425</v>
      </c>
      <c r="C54" s="82" t="s">
        <v>154</v>
      </c>
      <c r="D54" s="95" t="s">
        <v>129</v>
      </c>
      <c r="E54" s="84">
        <v>35</v>
      </c>
      <c r="F54" s="96">
        <v>2065.1963094629077</v>
      </c>
      <c r="G54" s="98">
        <v>2265.1678778129849</v>
      </c>
      <c r="H54" s="98"/>
      <c r="I54" s="98"/>
      <c r="J54" s="95"/>
    </row>
    <row r="55" spans="1:10" x14ac:dyDescent="0.25">
      <c r="E55" s="87" t="s">
        <v>158</v>
      </c>
      <c r="F55" s="99">
        <f>AVERAGE(F52:F54)</f>
        <v>2063.963994586607</v>
      </c>
      <c r="G55" s="99">
        <f>AVERAGE(G52:G54)</f>
        <v>2264.8798453834002</v>
      </c>
      <c r="H55" s="99"/>
      <c r="I55" s="99"/>
    </row>
    <row r="56" spans="1:10" x14ac:dyDescent="0.25">
      <c r="E56" s="87" t="s">
        <v>159</v>
      </c>
      <c r="F56" s="100">
        <f>STDEV(F52:F54)</f>
        <v>1.2223595847283251</v>
      </c>
      <c r="G56" s="100">
        <f>STDEV(G52:G54)</f>
        <v>2.6878482766101914</v>
      </c>
      <c r="H56" s="100"/>
      <c r="I56" s="100"/>
    </row>
    <row r="58" spans="1:10" x14ac:dyDescent="0.25">
      <c r="E58" s="118" t="s">
        <v>162</v>
      </c>
      <c r="F58" s="119" t="s">
        <v>163</v>
      </c>
      <c r="G58" s="119" t="s">
        <v>170</v>
      </c>
      <c r="H58" s="119"/>
      <c r="I58" s="119"/>
      <c r="J58" s="120" t="s">
        <v>161</v>
      </c>
    </row>
    <row r="66" spans="1:11" s="105" customFormat="1" x14ac:dyDescent="0.25">
      <c r="A66" s="104"/>
      <c r="B66" s="106"/>
      <c r="C66" s="106"/>
      <c r="D66" s="106"/>
      <c r="E66" s="106"/>
      <c r="F66" s="106"/>
      <c r="G66" s="106"/>
      <c r="H66" s="106"/>
      <c r="I66" s="106"/>
      <c r="J66" s="106"/>
      <c r="K66" s="106"/>
    </row>
    <row r="67" spans="1:11" s="105" customFormat="1" x14ac:dyDescent="0.25">
      <c r="A67" s="104"/>
      <c r="B67" s="106"/>
      <c r="C67" s="106"/>
      <c r="D67" s="106"/>
      <c r="E67" s="106"/>
      <c r="F67" s="106"/>
      <c r="G67" s="106"/>
      <c r="H67" s="106"/>
      <c r="I67" s="106"/>
      <c r="J67" s="106"/>
      <c r="K67" s="106"/>
    </row>
    <row r="68" spans="1:11" s="105" customFormat="1" x14ac:dyDescent="0.25">
      <c r="A68"/>
      <c r="B68"/>
      <c r="C68"/>
      <c r="D68"/>
      <c r="E68" s="107"/>
      <c r="F68" s="109"/>
      <c r="G68" s="107"/>
      <c r="H68" s="107"/>
      <c r="I68" s="107"/>
      <c r="J68" s="112"/>
      <c r="K68"/>
    </row>
    <row r="69" spans="1:11" s="105" customFormat="1" x14ac:dyDescent="0.25">
      <c r="A69"/>
      <c r="B69"/>
      <c r="C69"/>
      <c r="D69"/>
      <c r="E69" s="107"/>
      <c r="F69" s="107"/>
      <c r="G69" s="107"/>
      <c r="H69" s="107"/>
      <c r="I69" s="107"/>
      <c r="J69" s="112"/>
      <c r="K69"/>
    </row>
    <row r="70" spans="1:11" s="105" customFormat="1" x14ac:dyDescent="0.25">
      <c r="A70"/>
      <c r="B70"/>
      <c r="C70"/>
      <c r="D70"/>
      <c r="E70" s="107"/>
      <c r="F70" s="113"/>
      <c r="G70" s="107"/>
      <c r="H70" s="107"/>
      <c r="I70" s="107"/>
      <c r="J70" s="112"/>
      <c r="K70"/>
    </row>
    <row r="71" spans="1:11" s="105" customFormat="1" x14ac:dyDescent="0.25">
      <c r="A71"/>
      <c r="B71"/>
      <c r="C71"/>
      <c r="D71"/>
      <c r="E71" s="107"/>
      <c r="F71" s="107"/>
      <c r="G71" s="107"/>
      <c r="H71" s="107"/>
      <c r="I71" s="107"/>
      <c r="J71" s="112"/>
      <c r="K71"/>
    </row>
    <row r="72" spans="1:11" s="105" customFormat="1" x14ac:dyDescent="0.25">
      <c r="A72"/>
      <c r="B72"/>
      <c r="C72"/>
      <c r="D72" s="111"/>
      <c r="E72" s="107"/>
      <c r="F72" s="92"/>
      <c r="G72" s="92"/>
      <c r="H72" s="92"/>
      <c r="I72" s="92"/>
      <c r="J72" s="112"/>
      <c r="K72" s="114"/>
    </row>
    <row r="73" spans="1:11" s="105" customFormat="1" x14ac:dyDescent="0.25">
      <c r="A73"/>
      <c r="B73"/>
      <c r="C73"/>
      <c r="D73"/>
      <c r="E73" s="107"/>
      <c r="F73" s="92"/>
      <c r="G73" s="107"/>
      <c r="H73" s="107"/>
      <c r="I73" s="107"/>
      <c r="J73" s="107"/>
      <c r="K73" s="114"/>
    </row>
    <row r="74" spans="1:11" s="105" customFormat="1" x14ac:dyDescent="0.25">
      <c r="A74"/>
      <c r="B74"/>
      <c r="C74"/>
      <c r="D74"/>
      <c r="E74" s="107"/>
      <c r="F74" s="109"/>
      <c r="G74" s="107"/>
      <c r="H74" s="107"/>
      <c r="I74" s="107"/>
      <c r="J74" s="107"/>
      <c r="K74" s="114"/>
    </row>
    <row r="75" spans="1:11" s="105" customFormat="1" x14ac:dyDescent="0.25">
      <c r="A75"/>
      <c r="B75"/>
      <c r="C75"/>
      <c r="D75"/>
      <c r="E75" s="107"/>
      <c r="F75" s="107"/>
      <c r="G75" s="107"/>
      <c r="H75" s="107"/>
      <c r="I75" s="107"/>
      <c r="J75" s="107"/>
      <c r="K75" s="114"/>
    </row>
    <row r="76" spans="1:11" s="105" customFormat="1" x14ac:dyDescent="0.25">
      <c r="A76"/>
      <c r="B76"/>
      <c r="C76"/>
      <c r="D76"/>
      <c r="E76" s="111"/>
      <c r="F76" s="115"/>
      <c r="G76" s="103"/>
      <c r="H76" s="103"/>
      <c r="I76" s="103"/>
      <c r="J76" s="108"/>
      <c r="K76" s="114"/>
    </row>
    <row r="77" spans="1:11" s="105" customFormat="1" x14ac:dyDescent="0.25">
      <c r="A77"/>
      <c r="B77"/>
      <c r="C77"/>
      <c r="D77"/>
      <c r="E77"/>
      <c r="F77" s="92"/>
      <c r="G77" s="103"/>
      <c r="H77" s="103"/>
      <c r="I77" s="103"/>
      <c r="J77" s="108"/>
      <c r="K77" s="114"/>
    </row>
    <row r="78" spans="1:11" s="105" customFormat="1" x14ac:dyDescent="0.25">
      <c r="A78"/>
      <c r="B78"/>
      <c r="C78"/>
      <c r="D78"/>
      <c r="E78" s="111"/>
      <c r="F78" s="110"/>
      <c r="G78" s="103"/>
      <c r="H78" s="103"/>
      <c r="I78" s="103"/>
      <c r="J78" s="108"/>
      <c r="K78" s="114"/>
    </row>
    <row r="79" spans="1:11" s="105" customFormat="1" x14ac:dyDescent="0.25">
      <c r="A79"/>
      <c r="B79"/>
      <c r="C79"/>
      <c r="D79"/>
      <c r="E79"/>
      <c r="F79" s="92"/>
      <c r="G79" s="103"/>
      <c r="H79" s="103"/>
      <c r="I79" s="103"/>
      <c r="J79" s="7"/>
      <c r="K79" s="7"/>
    </row>
    <row r="80" spans="1:11" s="105" customFormat="1" x14ac:dyDescent="0.25">
      <c r="A80"/>
      <c r="B80"/>
      <c r="C80"/>
      <c r="D80"/>
      <c r="E80"/>
      <c r="F80" s="112"/>
      <c r="G80" s="103"/>
      <c r="H80" s="103"/>
      <c r="I80" s="103"/>
      <c r="J80" s="116"/>
      <c r="K80" s="7"/>
    </row>
    <row r="81" spans="1:11" s="105" customFormat="1" x14ac:dyDescent="0.25">
      <c r="A81" s="104"/>
      <c r="B81" s="106"/>
      <c r="C81" s="106"/>
      <c r="D81" s="106"/>
      <c r="E81" s="106"/>
      <c r="F81" s="106"/>
      <c r="G81" s="106"/>
      <c r="H81" s="106"/>
      <c r="I81" s="106"/>
      <c r="J81" s="106"/>
      <c r="K81" s="106"/>
    </row>
    <row r="82" spans="1:11" s="105" customFormat="1" x14ac:dyDescent="0.25">
      <c r="A82" s="104"/>
      <c r="B82" s="106"/>
      <c r="C82" s="106"/>
      <c r="D82" s="106"/>
      <c r="E82" s="106"/>
      <c r="F82" s="106"/>
      <c r="G82" s="106"/>
      <c r="H82" s="106"/>
      <c r="I82" s="106"/>
      <c r="J82" s="106"/>
      <c r="K82" s="106"/>
    </row>
    <row r="83" spans="1:11" s="105" customFormat="1" x14ac:dyDescent="0.25">
      <c r="A83" s="104"/>
      <c r="B83" s="106"/>
      <c r="C83" s="106"/>
      <c r="D83" s="106"/>
      <c r="E83" s="106"/>
      <c r="F83" s="106"/>
      <c r="G83" s="106"/>
      <c r="H83" s="106"/>
      <c r="I83" s="106"/>
      <c r="J83" s="106"/>
      <c r="K83" s="106"/>
    </row>
    <row r="84" spans="1:11" s="105" customFormat="1" x14ac:dyDescent="0.25">
      <c r="A84" s="104"/>
      <c r="B84" s="106"/>
      <c r="C84" s="106"/>
      <c r="D84" s="106"/>
      <c r="E84" s="106"/>
      <c r="F84" s="106"/>
      <c r="G84" s="106"/>
      <c r="H84" s="106"/>
      <c r="I84" s="106"/>
      <c r="J84" s="106"/>
      <c r="K84" s="106"/>
    </row>
    <row r="85" spans="1:11" s="105" customFormat="1" x14ac:dyDescent="0.25">
      <c r="A85" s="104"/>
      <c r="B85" s="106"/>
      <c r="C85" s="106"/>
      <c r="D85" s="106"/>
      <c r="E85" s="106"/>
      <c r="F85" s="106"/>
      <c r="G85" s="106"/>
      <c r="H85" s="106"/>
      <c r="I85" s="106"/>
      <c r="J85" s="106"/>
      <c r="K85" s="106"/>
    </row>
    <row r="86" spans="1:11" s="105" customFormat="1" x14ac:dyDescent="0.25">
      <c r="A86" s="104"/>
      <c r="B86" s="106"/>
      <c r="C86" s="106"/>
      <c r="D86" s="106"/>
      <c r="E86" s="106"/>
      <c r="F86" s="106"/>
      <c r="G86" s="106"/>
      <c r="H86" s="106"/>
      <c r="I86" s="106"/>
      <c r="J86" s="106"/>
      <c r="K86" s="106"/>
    </row>
    <row r="87" spans="1:11" s="105" customFormat="1" x14ac:dyDescent="0.25">
      <c r="A87" s="104"/>
      <c r="B87" s="106"/>
      <c r="C87" s="106"/>
      <c r="D87" s="106"/>
      <c r="E87" s="106"/>
      <c r="F87" s="106"/>
      <c r="G87" s="106"/>
      <c r="H87" s="106"/>
      <c r="I87" s="106"/>
      <c r="J87" s="106"/>
      <c r="K87" s="106"/>
    </row>
    <row r="88" spans="1:11" s="105" customFormat="1" x14ac:dyDescent="0.25">
      <c r="A88" s="104"/>
      <c r="B88" s="106"/>
      <c r="C88" s="106"/>
      <c r="D88" s="106"/>
      <c r="E88" s="106"/>
      <c r="F88" s="106"/>
      <c r="G88" s="106"/>
      <c r="H88" s="106"/>
      <c r="I88" s="106"/>
      <c r="J88" s="106"/>
      <c r="K88" s="106"/>
    </row>
    <row r="89" spans="1:11" s="105" customFormat="1" x14ac:dyDescent="0.25">
      <c r="A89" s="104"/>
      <c r="B89" s="106"/>
      <c r="C89" s="106"/>
      <c r="D89" s="106"/>
      <c r="E89" s="106"/>
      <c r="F89" s="106"/>
      <c r="G89" s="106"/>
      <c r="H89" s="106"/>
      <c r="I89" s="106"/>
      <c r="J89" s="106"/>
      <c r="K89" s="106"/>
    </row>
    <row r="90" spans="1:11" s="105" customFormat="1" x14ac:dyDescent="0.25">
      <c r="A90" s="104"/>
      <c r="B90" s="106"/>
      <c r="C90" s="106"/>
      <c r="D90" s="106"/>
      <c r="E90" s="106"/>
      <c r="F90" s="106"/>
      <c r="G90" s="106"/>
      <c r="H90" s="106"/>
      <c r="I90" s="106"/>
      <c r="J90" s="106"/>
      <c r="K90" s="106"/>
    </row>
    <row r="91" spans="1:11" s="105" customFormat="1" x14ac:dyDescent="0.25">
      <c r="A91" s="104"/>
      <c r="B91" s="106"/>
      <c r="C91" s="106"/>
      <c r="D91" s="106"/>
      <c r="E91" s="106"/>
      <c r="F91" s="106"/>
      <c r="G91" s="106"/>
      <c r="H91" s="106"/>
      <c r="I91" s="106"/>
      <c r="J91" s="106"/>
      <c r="K91" s="106"/>
    </row>
    <row r="92" spans="1:11" s="105" customFormat="1" x14ac:dyDescent="0.25">
      <c r="A92" s="104"/>
      <c r="B92" s="106"/>
      <c r="C92" s="106"/>
      <c r="D92" s="106"/>
      <c r="E92" s="106"/>
      <c r="F92" s="106"/>
      <c r="G92" s="106"/>
      <c r="H92" s="106"/>
      <c r="I92" s="106"/>
      <c r="J92" s="106"/>
      <c r="K92" s="106"/>
    </row>
    <row r="93" spans="1:11" s="105" customFormat="1" x14ac:dyDescent="0.25">
      <c r="A93" s="104"/>
      <c r="B93" s="106"/>
      <c r="C93" s="106"/>
      <c r="D93" s="106"/>
      <c r="E93" s="106"/>
      <c r="F93" s="106"/>
      <c r="G93" s="106"/>
      <c r="H93" s="106"/>
      <c r="I93" s="106"/>
      <c r="J93" s="106"/>
      <c r="K93" s="106"/>
    </row>
    <row r="94" spans="1:11" s="105" customFormat="1" x14ac:dyDescent="0.25">
      <c r="A94" s="104"/>
      <c r="B94" s="106"/>
      <c r="C94" s="106"/>
      <c r="D94" s="106"/>
      <c r="E94" s="106"/>
      <c r="F94" s="106"/>
      <c r="G94" s="106"/>
      <c r="H94" s="106"/>
      <c r="I94" s="106"/>
      <c r="J94" s="106"/>
      <c r="K94" s="106"/>
    </row>
    <row r="95" spans="1:11" s="105" customFormat="1" x14ac:dyDescent="0.25">
      <c r="A95" s="104"/>
      <c r="B95" s="106"/>
      <c r="C95" s="106"/>
      <c r="D95" s="106"/>
      <c r="E95" s="106"/>
      <c r="F95" s="106"/>
      <c r="G95" s="106"/>
      <c r="H95" s="106"/>
      <c r="I95" s="106"/>
      <c r="J95" s="106"/>
      <c r="K95" s="106"/>
    </row>
    <row r="96" spans="1:11" s="105" customFormat="1" x14ac:dyDescent="0.25">
      <c r="A96" s="104"/>
      <c r="B96" s="106"/>
      <c r="C96" s="106"/>
      <c r="D96" s="106"/>
      <c r="E96" s="106"/>
      <c r="F96" s="106"/>
      <c r="G96" s="106"/>
      <c r="H96" s="106"/>
      <c r="I96" s="106"/>
      <c r="J96" s="106"/>
      <c r="K96" s="106"/>
    </row>
    <row r="97" spans="1:11" s="105" customFormat="1" x14ac:dyDescent="0.25">
      <c r="A97" s="104"/>
      <c r="B97" s="106"/>
      <c r="C97" s="106"/>
      <c r="D97" s="106"/>
      <c r="E97" s="106"/>
      <c r="F97" s="106"/>
      <c r="G97" s="106"/>
      <c r="H97" s="106"/>
      <c r="I97" s="106"/>
      <c r="J97" s="106"/>
      <c r="K97" s="106"/>
    </row>
    <row r="98" spans="1:11" s="105" customFormat="1" x14ac:dyDescent="0.25">
      <c r="A98" s="104"/>
      <c r="B98" s="106"/>
      <c r="C98" s="106"/>
      <c r="D98" s="106"/>
      <c r="E98" s="106"/>
      <c r="F98" s="106"/>
      <c r="G98" s="106"/>
      <c r="H98" s="106"/>
      <c r="I98" s="106"/>
      <c r="J98" s="106"/>
      <c r="K98" s="106"/>
    </row>
    <row r="99" spans="1:11" s="105" customFormat="1" x14ac:dyDescent="0.25">
      <c r="A99" s="104"/>
      <c r="B99" s="106"/>
      <c r="C99" s="106"/>
      <c r="D99" s="106"/>
      <c r="E99" s="106"/>
      <c r="F99" s="106"/>
      <c r="G99" s="106"/>
      <c r="H99" s="106"/>
      <c r="I99" s="106"/>
      <c r="J99" s="106"/>
      <c r="K99" s="106"/>
    </row>
    <row r="100" spans="1:11" s="105" customFormat="1" x14ac:dyDescent="0.25">
      <c r="A100" s="104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</row>
    <row r="101" spans="1:11" s="105" customFormat="1" x14ac:dyDescent="0.25">
      <c r="A101" s="104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</row>
    <row r="102" spans="1:11" s="105" customFormat="1" x14ac:dyDescent="0.25">
      <c r="A102" s="104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</row>
    <row r="103" spans="1:11" s="105" customFormat="1" x14ac:dyDescent="0.25">
      <c r="A103" s="104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</row>
    <row r="104" spans="1:11" s="105" customFormat="1" x14ac:dyDescent="0.25">
      <c r="A104" s="104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</row>
    <row r="105" spans="1:11" s="105" customFormat="1" x14ac:dyDescent="0.25">
      <c r="A105" s="104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</row>
    <row r="106" spans="1:11" s="105" customFormat="1" x14ac:dyDescent="0.25">
      <c r="A106" s="104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</row>
    <row r="107" spans="1:11" s="105" customFormat="1" x14ac:dyDescent="0.25">
      <c r="A107" s="104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</row>
    <row r="108" spans="1:11" s="105" customFormat="1" x14ac:dyDescent="0.25">
      <c r="A108" s="104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</row>
    <row r="109" spans="1:11" s="105" customFormat="1" x14ac:dyDescent="0.25">
      <c r="A109" s="104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</row>
    <row r="110" spans="1:11" s="105" customFormat="1" x14ac:dyDescent="0.25">
      <c r="A110" s="104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</row>
    <row r="111" spans="1:11" s="105" customFormat="1" x14ac:dyDescent="0.25">
      <c r="A111" s="104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</row>
    <row r="112" spans="1:11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DBS</vt:lpstr>
      <vt:lpstr>CT &amp; AT Results</vt:lpstr>
      <vt:lpstr>CT CRM DEV</vt:lpstr>
      <vt:lpstr>AT CRM 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Sharyn Ossebaar</cp:lastModifiedBy>
  <dcterms:created xsi:type="dcterms:W3CDTF">2015-11-23T12:00:04Z</dcterms:created>
  <dcterms:modified xsi:type="dcterms:W3CDTF">2019-05-15T08:32:12Z</dcterms:modified>
</cp:coreProperties>
</file>