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525" windowWidth="25440" windowHeight="15930" tabRatio="617" activeTab="3"/>
  </bookViews>
  <sheets>
    <sheet name="CT CRM DEV" sheetId="4" r:id="rId1"/>
    <sheet name="AT CRM DEV" sheetId="5" r:id="rId2"/>
    <sheet name="2019_02_RWS_CO2 (dbs)" sheetId="11" r:id="rId3"/>
    <sheet name="DBS" sheetId="1" r:id="rId4"/>
    <sheet name="CT &amp; AT Results" sheetId="6" r:id="rId5"/>
  </sheets>
  <definedNames>
    <definedName name="_xlnm._FilterDatabase" localSheetId="3" hidden="1">DBS!$B$7:$BJ$64</definedName>
  </definedNames>
  <calcPr calcId="145621"/>
</workbook>
</file>

<file path=xl/calcChain.xml><?xml version="1.0" encoding="utf-8"?>
<calcChain xmlns="http://schemas.openxmlformats.org/spreadsheetml/2006/main">
  <c r="I82" i="6" l="1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3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5" i="6"/>
  <c r="BT65" i="1" l="1"/>
  <c r="BS87" i="1"/>
  <c r="BG98" i="1"/>
  <c r="BG97" i="1"/>
  <c r="BN86" i="1"/>
  <c r="AI59" i="1"/>
  <c r="AJ59" i="1"/>
  <c r="AZ59" i="1" s="1"/>
  <c r="AK59" i="1"/>
  <c r="AL59" i="1"/>
  <c r="BB59" i="1" s="1"/>
  <c r="BC59" i="1" s="1"/>
  <c r="AT59" i="1"/>
  <c r="AW59" i="1" s="1"/>
  <c r="AU59" i="1"/>
  <c r="AV59" i="1"/>
  <c r="BA59" i="1"/>
  <c r="AI60" i="1"/>
  <c r="AJ60" i="1"/>
  <c r="AZ60" i="1" s="1"/>
  <c r="AK60" i="1"/>
  <c r="AL60" i="1"/>
  <c r="AT60" i="1"/>
  <c r="AW60" i="1" s="1"/>
  <c r="AU60" i="1"/>
  <c r="AV60" i="1"/>
  <c r="BA60" i="1"/>
  <c r="BD60" i="1" s="1"/>
  <c r="BB60" i="1"/>
  <c r="BC60" i="1" s="1"/>
  <c r="BE59" i="1" l="1"/>
  <c r="BE60" i="1"/>
  <c r="BF60" i="1"/>
  <c r="BD59" i="1"/>
  <c r="BF59" i="1" l="1"/>
  <c r="L130" i="6" l="1"/>
  <c r="M130" i="6"/>
  <c r="N130" i="6"/>
  <c r="K130" i="6"/>
  <c r="M128" i="6"/>
  <c r="L128" i="6"/>
  <c r="K128" i="6"/>
  <c r="L126" i="6"/>
  <c r="K126" i="6"/>
  <c r="L124" i="6"/>
  <c r="K124" i="6"/>
  <c r="L122" i="6"/>
  <c r="K122" i="6"/>
  <c r="L120" i="6"/>
  <c r="K120" i="6"/>
  <c r="L118" i="6"/>
  <c r="K118" i="6"/>
  <c r="L116" i="6"/>
  <c r="K116" i="6"/>
  <c r="L114" i="6"/>
  <c r="K114" i="6"/>
  <c r="L112" i="6"/>
  <c r="K112" i="6"/>
  <c r="N128" i="6"/>
  <c r="N126" i="6"/>
  <c r="M126" i="6"/>
  <c r="N124" i="6"/>
  <c r="M124" i="6"/>
  <c r="N122" i="6"/>
  <c r="M122" i="6"/>
  <c r="N120" i="6"/>
  <c r="M120" i="6"/>
  <c r="N118" i="6"/>
  <c r="M118" i="6"/>
  <c r="N116" i="6"/>
  <c r="M116" i="6"/>
  <c r="N114" i="6"/>
  <c r="M114" i="6"/>
  <c r="N112" i="6"/>
  <c r="M112" i="6"/>
  <c r="BP85" i="1"/>
  <c r="BP47" i="1"/>
  <c r="AI65" i="1" l="1"/>
  <c r="AJ65" i="1"/>
  <c r="AK65" i="1"/>
  <c r="AL65" i="1"/>
  <c r="BB65" i="1" s="1"/>
  <c r="BC65" i="1" s="1"/>
  <c r="AT65" i="1"/>
  <c r="BF65" i="1" s="1"/>
  <c r="AU65" i="1"/>
  <c r="AV65" i="1"/>
  <c r="BA65" i="1"/>
  <c r="AI66" i="1"/>
  <c r="AJ66" i="1"/>
  <c r="AK66" i="1"/>
  <c r="AL66" i="1"/>
  <c r="BB66" i="1" s="1"/>
  <c r="BC66" i="1" s="1"/>
  <c r="AT66" i="1"/>
  <c r="BF66" i="1" s="1"/>
  <c r="AU66" i="1"/>
  <c r="AV66" i="1"/>
  <c r="BA66" i="1"/>
  <c r="AI67" i="1"/>
  <c r="AJ67" i="1"/>
  <c r="AK67" i="1"/>
  <c r="AL67" i="1"/>
  <c r="BB67" i="1" s="1"/>
  <c r="BC67" i="1" s="1"/>
  <c r="AT67" i="1"/>
  <c r="AU67" i="1"/>
  <c r="AV67" i="1"/>
  <c r="BA67" i="1"/>
  <c r="BE67" i="1"/>
  <c r="BF67" i="1"/>
  <c r="AI68" i="1"/>
  <c r="AZ68" i="1" s="1"/>
  <c r="AJ68" i="1"/>
  <c r="AK68" i="1"/>
  <c r="AL68" i="1"/>
  <c r="BB68" i="1" s="1"/>
  <c r="BC68" i="1" s="1"/>
  <c r="AT68" i="1"/>
  <c r="BF68" i="1" s="1"/>
  <c r="AU68" i="1"/>
  <c r="AV68" i="1"/>
  <c r="BA68" i="1"/>
  <c r="AI69" i="1"/>
  <c r="AJ69" i="1"/>
  <c r="AK69" i="1"/>
  <c r="AL69" i="1"/>
  <c r="BB69" i="1" s="1"/>
  <c r="AT69" i="1"/>
  <c r="BF69" i="1" s="1"/>
  <c r="AU69" i="1"/>
  <c r="AV69" i="1"/>
  <c r="BA69" i="1"/>
  <c r="BD69" i="1" s="1"/>
  <c r="BC69" i="1"/>
  <c r="AI70" i="1"/>
  <c r="AJ70" i="1"/>
  <c r="AK70" i="1"/>
  <c r="AL70" i="1"/>
  <c r="BB70" i="1" s="1"/>
  <c r="AT70" i="1"/>
  <c r="AU70" i="1"/>
  <c r="AV70" i="1"/>
  <c r="BA70" i="1"/>
  <c r="AI71" i="1"/>
  <c r="AJ71" i="1"/>
  <c r="AK71" i="1"/>
  <c r="AL71" i="1"/>
  <c r="BB71" i="1" s="1"/>
  <c r="AT71" i="1"/>
  <c r="BE71" i="1" s="1"/>
  <c r="AU71" i="1"/>
  <c r="AV71" i="1"/>
  <c r="BA71" i="1"/>
  <c r="BC71" i="1"/>
  <c r="AI72" i="1"/>
  <c r="AJ72" i="1"/>
  <c r="AK72" i="1"/>
  <c r="AL72" i="1"/>
  <c r="AT72" i="1"/>
  <c r="AU72" i="1"/>
  <c r="AV72" i="1"/>
  <c r="BA72" i="1"/>
  <c r="BD72" i="1" s="1"/>
  <c r="BB72" i="1"/>
  <c r="BC72" i="1" s="1"/>
  <c r="AI73" i="1"/>
  <c r="AJ73" i="1"/>
  <c r="AK73" i="1"/>
  <c r="AL73" i="1"/>
  <c r="BB73" i="1" s="1"/>
  <c r="BC73" i="1" s="1"/>
  <c r="AT73" i="1"/>
  <c r="BF73" i="1" s="1"/>
  <c r="AU73" i="1"/>
  <c r="AV73" i="1"/>
  <c r="BA73" i="1"/>
  <c r="AI74" i="1"/>
  <c r="AJ74" i="1"/>
  <c r="AK74" i="1"/>
  <c r="AL74" i="1"/>
  <c r="AT74" i="1"/>
  <c r="BF74" i="1" s="1"/>
  <c r="AU74" i="1"/>
  <c r="AV74" i="1"/>
  <c r="BA74" i="1"/>
  <c r="BB74" i="1"/>
  <c r="BC74" i="1" s="1"/>
  <c r="AI75" i="1"/>
  <c r="AJ75" i="1"/>
  <c r="AK75" i="1"/>
  <c r="AL75" i="1"/>
  <c r="BB75" i="1" s="1"/>
  <c r="BC75" i="1" s="1"/>
  <c r="AT75" i="1"/>
  <c r="BF75" i="1" s="1"/>
  <c r="AU75" i="1"/>
  <c r="AV75" i="1"/>
  <c r="BA75" i="1"/>
  <c r="BD75" i="1" s="1"/>
  <c r="BE75" i="1"/>
  <c r="AI76" i="1"/>
  <c r="AZ76" i="1" s="1"/>
  <c r="AJ76" i="1"/>
  <c r="AK76" i="1"/>
  <c r="AL76" i="1"/>
  <c r="BB76" i="1" s="1"/>
  <c r="BC76" i="1" s="1"/>
  <c r="AT76" i="1"/>
  <c r="AU76" i="1"/>
  <c r="AV76" i="1"/>
  <c r="BA76" i="1"/>
  <c r="BF76" i="1"/>
  <c r="AI77" i="1"/>
  <c r="AJ77" i="1"/>
  <c r="AK77" i="1"/>
  <c r="AL77" i="1"/>
  <c r="BB77" i="1" s="1"/>
  <c r="BC77" i="1" s="1"/>
  <c r="AT77" i="1"/>
  <c r="BF77" i="1" s="1"/>
  <c r="AU77" i="1"/>
  <c r="AV77" i="1"/>
  <c r="BA77" i="1"/>
  <c r="BD77" i="1" s="1"/>
  <c r="AI78" i="1"/>
  <c r="AJ78" i="1"/>
  <c r="AK78" i="1"/>
  <c r="AL78" i="1"/>
  <c r="BB78" i="1" s="1"/>
  <c r="AT78" i="1"/>
  <c r="AU78" i="1"/>
  <c r="AV78" i="1"/>
  <c r="BA78" i="1"/>
  <c r="AI79" i="1"/>
  <c r="AJ79" i="1"/>
  <c r="AK79" i="1"/>
  <c r="AL79" i="1"/>
  <c r="BB79" i="1" s="1"/>
  <c r="BC79" i="1" s="1"/>
  <c r="AT79" i="1"/>
  <c r="AW79" i="1" s="1"/>
  <c r="AU79" i="1"/>
  <c r="AV79" i="1"/>
  <c r="BA79" i="1"/>
  <c r="AI80" i="1"/>
  <c r="AZ80" i="1" s="1"/>
  <c r="AJ80" i="1"/>
  <c r="AK80" i="1"/>
  <c r="AL80" i="1"/>
  <c r="BB80" i="1" s="1"/>
  <c r="BC80" i="1" s="1"/>
  <c r="AT80" i="1"/>
  <c r="BF80" i="1" s="1"/>
  <c r="AU80" i="1"/>
  <c r="AV80" i="1"/>
  <c r="BA80" i="1"/>
  <c r="AI81" i="1"/>
  <c r="AJ81" i="1"/>
  <c r="AK81" i="1"/>
  <c r="AL81" i="1"/>
  <c r="BB81" i="1" s="1"/>
  <c r="AT81" i="1"/>
  <c r="BF81" i="1" s="1"/>
  <c r="AU81" i="1"/>
  <c r="AV81" i="1"/>
  <c r="BA81" i="1"/>
  <c r="BD81" i="1" s="1"/>
  <c r="BC81" i="1"/>
  <c r="AI82" i="1"/>
  <c r="AJ82" i="1"/>
  <c r="AK82" i="1"/>
  <c r="AL82" i="1"/>
  <c r="BB82" i="1" s="1"/>
  <c r="BC82" i="1" s="1"/>
  <c r="AT82" i="1"/>
  <c r="AU82" i="1"/>
  <c r="AV82" i="1"/>
  <c r="BA82" i="1"/>
  <c r="BD82" i="1" s="1"/>
  <c r="AI83" i="1"/>
  <c r="AJ83" i="1"/>
  <c r="AK83" i="1"/>
  <c r="AL83" i="1"/>
  <c r="BB83" i="1" s="1"/>
  <c r="AT83" i="1"/>
  <c r="BF83" i="1" s="1"/>
  <c r="AU83" i="1"/>
  <c r="AV83" i="1"/>
  <c r="BA83" i="1"/>
  <c r="BC83" i="1"/>
  <c r="BE83" i="1"/>
  <c r="AI84" i="1"/>
  <c r="AJ84" i="1"/>
  <c r="AK84" i="1"/>
  <c r="AL84" i="1"/>
  <c r="BB84" i="1" s="1"/>
  <c r="AT84" i="1"/>
  <c r="AU84" i="1"/>
  <c r="AV84" i="1"/>
  <c r="BA84" i="1"/>
  <c r="AI85" i="1"/>
  <c r="AJ85" i="1"/>
  <c r="AK85" i="1"/>
  <c r="AL85" i="1"/>
  <c r="BB85" i="1" s="1"/>
  <c r="BC85" i="1" s="1"/>
  <c r="AT85" i="1"/>
  <c r="AW85" i="1" s="1"/>
  <c r="AU85" i="1"/>
  <c r="AV85" i="1"/>
  <c r="BA85" i="1"/>
  <c r="AI86" i="1"/>
  <c r="AZ86" i="1" s="1"/>
  <c r="AJ86" i="1"/>
  <c r="AK86" i="1"/>
  <c r="AL86" i="1"/>
  <c r="BB86" i="1" s="1"/>
  <c r="BC86" i="1" s="1"/>
  <c r="AT86" i="1"/>
  <c r="AU86" i="1"/>
  <c r="AV86" i="1"/>
  <c r="BA86" i="1"/>
  <c r="AI87" i="1"/>
  <c r="AJ87" i="1"/>
  <c r="AK87" i="1"/>
  <c r="AL87" i="1"/>
  <c r="BB87" i="1" s="1"/>
  <c r="BC87" i="1" s="1"/>
  <c r="AT87" i="1"/>
  <c r="BF87" i="1" s="1"/>
  <c r="AU87" i="1"/>
  <c r="AV87" i="1"/>
  <c r="BA87" i="1"/>
  <c r="BD87" i="1" s="1"/>
  <c r="BE87" i="1"/>
  <c r="AI88" i="1"/>
  <c r="AJ88" i="1"/>
  <c r="AZ88" i="1" s="1"/>
  <c r="AK88" i="1"/>
  <c r="AL88" i="1"/>
  <c r="AT88" i="1"/>
  <c r="AU88" i="1"/>
  <c r="AV88" i="1"/>
  <c r="BA88" i="1"/>
  <c r="BB88" i="1"/>
  <c r="BC88" i="1" s="1"/>
  <c r="BF88" i="1"/>
  <c r="AI89" i="1"/>
  <c r="AJ89" i="1"/>
  <c r="AK89" i="1"/>
  <c r="AL89" i="1"/>
  <c r="BB89" i="1" s="1"/>
  <c r="BC89" i="1" s="1"/>
  <c r="AT89" i="1"/>
  <c r="BF89" i="1" s="1"/>
  <c r="AU89" i="1"/>
  <c r="AV89" i="1"/>
  <c r="AW89" i="1"/>
  <c r="BA89" i="1"/>
  <c r="AI90" i="1"/>
  <c r="AJ90" i="1"/>
  <c r="AK90" i="1"/>
  <c r="AL90" i="1"/>
  <c r="AT90" i="1"/>
  <c r="AU90" i="1"/>
  <c r="AV90" i="1"/>
  <c r="BA90" i="1"/>
  <c r="BB90" i="1"/>
  <c r="BC90" i="1" s="1"/>
  <c r="BD90" i="1"/>
  <c r="AI91" i="1"/>
  <c r="AJ91" i="1"/>
  <c r="AK91" i="1"/>
  <c r="AL91" i="1"/>
  <c r="BB91" i="1" s="1"/>
  <c r="BC91" i="1" s="1"/>
  <c r="AT91" i="1"/>
  <c r="BE91" i="1" s="1"/>
  <c r="AU91" i="1"/>
  <c r="AV91" i="1"/>
  <c r="BA91" i="1"/>
  <c r="AI92" i="1"/>
  <c r="AJ92" i="1"/>
  <c r="AK92" i="1"/>
  <c r="AL92" i="1"/>
  <c r="AT92" i="1"/>
  <c r="AU92" i="1"/>
  <c r="AV92" i="1"/>
  <c r="BA92" i="1"/>
  <c r="BB92" i="1"/>
  <c r="BC92" i="1" s="1"/>
  <c r="AI93" i="1"/>
  <c r="AJ93" i="1"/>
  <c r="AK93" i="1"/>
  <c r="AL93" i="1"/>
  <c r="BB93" i="1" s="1"/>
  <c r="BC93" i="1" s="1"/>
  <c r="AT93" i="1"/>
  <c r="BF93" i="1" s="1"/>
  <c r="AU93" i="1"/>
  <c r="AV93" i="1"/>
  <c r="BA93" i="1"/>
  <c r="BE93" i="1"/>
  <c r="AI94" i="1"/>
  <c r="AZ94" i="1" s="1"/>
  <c r="AJ94" i="1"/>
  <c r="AK94" i="1"/>
  <c r="AL94" i="1"/>
  <c r="BB94" i="1" s="1"/>
  <c r="BC94" i="1" s="1"/>
  <c r="AT94" i="1"/>
  <c r="BE94" i="1" s="1"/>
  <c r="AU94" i="1"/>
  <c r="AV94" i="1"/>
  <c r="BA94" i="1"/>
  <c r="AI95" i="1"/>
  <c r="AJ95" i="1"/>
  <c r="AK95" i="1"/>
  <c r="AL95" i="1"/>
  <c r="AT95" i="1"/>
  <c r="BF95" i="1" s="1"/>
  <c r="AU95" i="1"/>
  <c r="AV95" i="1"/>
  <c r="BA95" i="1"/>
  <c r="BB95" i="1"/>
  <c r="BC95" i="1" s="1"/>
  <c r="AI96" i="1"/>
  <c r="AJ96" i="1"/>
  <c r="AK96" i="1"/>
  <c r="AL96" i="1"/>
  <c r="BB96" i="1" s="1"/>
  <c r="AT96" i="1"/>
  <c r="BE96" i="1" s="1"/>
  <c r="AU96" i="1"/>
  <c r="AV96" i="1"/>
  <c r="AZ96" i="1"/>
  <c r="BA96" i="1"/>
  <c r="AI97" i="1"/>
  <c r="AJ97" i="1"/>
  <c r="AK97" i="1"/>
  <c r="AL97" i="1"/>
  <c r="BB97" i="1" s="1"/>
  <c r="AT97" i="1"/>
  <c r="AU97" i="1"/>
  <c r="AV97" i="1"/>
  <c r="BA97" i="1"/>
  <c r="BD97" i="1" s="1"/>
  <c r="BC97" i="1"/>
  <c r="AI98" i="1"/>
  <c r="AJ98" i="1"/>
  <c r="AK98" i="1"/>
  <c r="AL98" i="1"/>
  <c r="AT98" i="1"/>
  <c r="AU98" i="1"/>
  <c r="AV98" i="1"/>
  <c r="BA98" i="1"/>
  <c r="BB98" i="1"/>
  <c r="BC98" i="1" s="1"/>
  <c r="AI99" i="1"/>
  <c r="AJ99" i="1"/>
  <c r="AK99" i="1"/>
  <c r="AL99" i="1"/>
  <c r="BB99" i="1" s="1"/>
  <c r="BC99" i="1" s="1"/>
  <c r="AT99" i="1"/>
  <c r="BE99" i="1" s="1"/>
  <c r="AU99" i="1"/>
  <c r="AV99" i="1"/>
  <c r="BA99" i="1"/>
  <c r="AI100" i="1"/>
  <c r="AJ100" i="1"/>
  <c r="AK100" i="1"/>
  <c r="AL100" i="1"/>
  <c r="AT100" i="1"/>
  <c r="BE100" i="1" s="1"/>
  <c r="AU100" i="1"/>
  <c r="AV100" i="1"/>
  <c r="BA100" i="1"/>
  <c r="BB100" i="1"/>
  <c r="BC100" i="1" s="1"/>
  <c r="AI101" i="1"/>
  <c r="AJ101" i="1"/>
  <c r="AK101" i="1"/>
  <c r="AL101" i="1"/>
  <c r="BB101" i="1" s="1"/>
  <c r="BC101" i="1" s="1"/>
  <c r="AT101" i="1"/>
  <c r="BF101" i="1" s="1"/>
  <c r="AU101" i="1"/>
  <c r="AV101" i="1"/>
  <c r="BA101" i="1"/>
  <c r="BD101" i="1" s="1"/>
  <c r="BE101" i="1"/>
  <c r="AI102" i="1"/>
  <c r="AJ102" i="1"/>
  <c r="AK102" i="1"/>
  <c r="AL102" i="1"/>
  <c r="BB102" i="1" s="1"/>
  <c r="BC102" i="1" s="1"/>
  <c r="AT102" i="1"/>
  <c r="BE102" i="1" s="1"/>
  <c r="AU102" i="1"/>
  <c r="AV102" i="1"/>
  <c r="BA102" i="1"/>
  <c r="BF102" i="1"/>
  <c r="AI103" i="1"/>
  <c r="AJ103" i="1"/>
  <c r="AK103" i="1"/>
  <c r="AL103" i="1"/>
  <c r="BB103" i="1" s="1"/>
  <c r="BC103" i="1" s="1"/>
  <c r="AT103" i="1"/>
  <c r="BE103" i="1" s="1"/>
  <c r="AU103" i="1"/>
  <c r="AV103" i="1"/>
  <c r="BA103" i="1"/>
  <c r="AI104" i="1"/>
  <c r="AJ104" i="1"/>
  <c r="AK104" i="1"/>
  <c r="AL104" i="1"/>
  <c r="AT104" i="1"/>
  <c r="AU104" i="1"/>
  <c r="AV104" i="1"/>
  <c r="BA104" i="1"/>
  <c r="BB104" i="1"/>
  <c r="BC104" i="1" s="1"/>
  <c r="AI105" i="1"/>
  <c r="AJ105" i="1"/>
  <c r="AK105" i="1"/>
  <c r="AL105" i="1"/>
  <c r="BB105" i="1" s="1"/>
  <c r="BC105" i="1" s="1"/>
  <c r="AT105" i="1"/>
  <c r="BF105" i="1" s="1"/>
  <c r="AU105" i="1"/>
  <c r="AV105" i="1"/>
  <c r="BA105" i="1"/>
  <c r="BD105" i="1" s="1"/>
  <c r="BE105" i="1"/>
  <c r="AI106" i="1"/>
  <c r="AJ106" i="1"/>
  <c r="AK106" i="1"/>
  <c r="AL106" i="1"/>
  <c r="BB106" i="1" s="1"/>
  <c r="BC106" i="1" s="1"/>
  <c r="AT106" i="1"/>
  <c r="BE106" i="1" s="1"/>
  <c r="AU106" i="1"/>
  <c r="AV106" i="1"/>
  <c r="BA106" i="1"/>
  <c r="BF106" i="1"/>
  <c r="AI107" i="1"/>
  <c r="AJ107" i="1"/>
  <c r="AK107" i="1"/>
  <c r="AL107" i="1"/>
  <c r="BB107" i="1" s="1"/>
  <c r="BC107" i="1" s="1"/>
  <c r="AT107" i="1"/>
  <c r="BE107" i="1" s="1"/>
  <c r="AU107" i="1"/>
  <c r="AV107" i="1"/>
  <c r="BA107" i="1"/>
  <c r="BF107" i="1"/>
  <c r="AI108" i="1"/>
  <c r="AJ108" i="1"/>
  <c r="AK108" i="1"/>
  <c r="AL108" i="1"/>
  <c r="BB108" i="1" s="1"/>
  <c r="BC108" i="1" s="1"/>
  <c r="AT108" i="1"/>
  <c r="AU108" i="1"/>
  <c r="AV108" i="1"/>
  <c r="BA108" i="1"/>
  <c r="AI109" i="1"/>
  <c r="AJ109" i="1"/>
  <c r="AK109" i="1"/>
  <c r="AL109" i="1"/>
  <c r="BB109" i="1" s="1"/>
  <c r="BC109" i="1" s="1"/>
  <c r="AT109" i="1"/>
  <c r="AU109" i="1"/>
  <c r="AV109" i="1"/>
  <c r="BA109" i="1"/>
  <c r="BD109" i="1" s="1"/>
  <c r="AI110" i="1"/>
  <c r="AJ110" i="1"/>
  <c r="AK110" i="1"/>
  <c r="AZ110" i="1" s="1"/>
  <c r="AL110" i="1"/>
  <c r="BB110" i="1" s="1"/>
  <c r="BC110" i="1" s="1"/>
  <c r="AT110" i="1"/>
  <c r="AU110" i="1"/>
  <c r="AV110" i="1"/>
  <c r="BA110" i="1"/>
  <c r="AZ83" i="1" l="1"/>
  <c r="AZ74" i="1"/>
  <c r="AW67" i="1"/>
  <c r="AW107" i="1"/>
  <c r="BD104" i="1"/>
  <c r="BE97" i="1"/>
  <c r="AZ97" i="1"/>
  <c r="AZ92" i="1"/>
  <c r="AW87" i="1"/>
  <c r="AZ87" i="1"/>
  <c r="BD108" i="1"/>
  <c r="AZ104" i="1"/>
  <c r="AW91" i="1"/>
  <c r="AW83" i="1"/>
  <c r="AW108" i="1"/>
  <c r="AZ108" i="1"/>
  <c r="BD92" i="1"/>
  <c r="BF91" i="1"/>
  <c r="BE81" i="1"/>
  <c r="AW81" i="1"/>
  <c r="AZ81" i="1"/>
  <c r="AW73" i="1"/>
  <c r="AZ66" i="1"/>
  <c r="BC84" i="1"/>
  <c r="BD84" i="1"/>
  <c r="BC78" i="1"/>
  <c r="BE78" i="1" s="1"/>
  <c r="BD78" i="1"/>
  <c r="BF78" i="1" s="1"/>
  <c r="BC70" i="1"/>
  <c r="BD70" i="1"/>
  <c r="AW104" i="1"/>
  <c r="AW103" i="1"/>
  <c r="BD95" i="1"/>
  <c r="BF94" i="1"/>
  <c r="AW75" i="1"/>
  <c r="AZ72" i="1"/>
  <c r="AZ67" i="1"/>
  <c r="BF109" i="1"/>
  <c r="AZ107" i="1"/>
  <c r="BF103" i="1"/>
  <c r="AZ102" i="1"/>
  <c r="BF99" i="1"/>
  <c r="BD98" i="1"/>
  <c r="BF96" i="1"/>
  <c r="BE95" i="1"/>
  <c r="AZ91" i="1"/>
  <c r="BE89" i="1"/>
  <c r="AZ89" i="1"/>
  <c r="AZ84" i="1"/>
  <c r="AZ78" i="1"/>
  <c r="BE73" i="1"/>
  <c r="AZ73" i="1"/>
  <c r="BF71" i="1"/>
  <c r="AZ70" i="1"/>
  <c r="BD67" i="1"/>
  <c r="BE65" i="1"/>
  <c r="AW65" i="1"/>
  <c r="AZ65" i="1"/>
  <c r="AW109" i="1"/>
  <c r="AZ109" i="1"/>
  <c r="AW105" i="1"/>
  <c r="AZ105" i="1"/>
  <c r="AW99" i="1"/>
  <c r="AW98" i="1"/>
  <c r="AZ98" i="1"/>
  <c r="BF97" i="1"/>
  <c r="AW96" i="1"/>
  <c r="AW93" i="1"/>
  <c r="AZ93" i="1"/>
  <c r="AZ90" i="1"/>
  <c r="AW77" i="1"/>
  <c r="AZ75" i="1"/>
  <c r="AZ106" i="1"/>
  <c r="AZ103" i="1"/>
  <c r="AW101" i="1"/>
  <c r="AZ101" i="1"/>
  <c r="AZ100" i="1"/>
  <c r="AZ99" i="1"/>
  <c r="AW95" i="1"/>
  <c r="BD89" i="1"/>
  <c r="AZ85" i="1"/>
  <c r="AZ82" i="1"/>
  <c r="AZ79" i="1"/>
  <c r="BE77" i="1"/>
  <c r="AZ77" i="1"/>
  <c r="AW71" i="1"/>
  <c r="AZ71" i="1"/>
  <c r="BE69" i="1"/>
  <c r="AW69" i="1"/>
  <c r="AZ69" i="1"/>
  <c r="BF98" i="1"/>
  <c r="BE109" i="1"/>
  <c r="BD107" i="1"/>
  <c r="BE110" i="1"/>
  <c r="BD103" i="1"/>
  <c r="BD96" i="1"/>
  <c r="BC96" i="1"/>
  <c r="BE85" i="1"/>
  <c r="BE79" i="1"/>
  <c r="BD110" i="1"/>
  <c r="BF108" i="1"/>
  <c r="BD106" i="1"/>
  <c r="BF104" i="1"/>
  <c r="BD102" i="1"/>
  <c r="BD100" i="1"/>
  <c r="BE90" i="1"/>
  <c r="AW90" i="1"/>
  <c r="AW84" i="1"/>
  <c r="BE84" i="1"/>
  <c r="AW78" i="1"/>
  <c r="AW72" i="1"/>
  <c r="BE72" i="1"/>
  <c r="AW110" i="1"/>
  <c r="BE108" i="1"/>
  <c r="AW106" i="1"/>
  <c r="BE104" i="1"/>
  <c r="AW100" i="1"/>
  <c r="BD99" i="1"/>
  <c r="AW94" i="1"/>
  <c r="BD91" i="1"/>
  <c r="BF90" i="1"/>
  <c r="AW88" i="1"/>
  <c r="BE88" i="1"/>
  <c r="BD86" i="1"/>
  <c r="BD85" i="1"/>
  <c r="BF84" i="1"/>
  <c r="BD80" i="1"/>
  <c r="BD79" i="1"/>
  <c r="AW76" i="1"/>
  <c r="BE76" i="1"/>
  <c r="BD74" i="1"/>
  <c r="BD73" i="1"/>
  <c r="BF72" i="1"/>
  <c r="BD68" i="1"/>
  <c r="BE66" i="1"/>
  <c r="AW66" i="1"/>
  <c r="AW92" i="1"/>
  <c r="BE92" i="1"/>
  <c r="BE82" i="1"/>
  <c r="AW82" i="1"/>
  <c r="BE70" i="1"/>
  <c r="AW70" i="1"/>
  <c r="AW102" i="1"/>
  <c r="BF100" i="1"/>
  <c r="BE98" i="1"/>
  <c r="AW97" i="1"/>
  <c r="AZ95" i="1"/>
  <c r="BD94" i="1"/>
  <c r="BD93" i="1"/>
  <c r="BF92" i="1"/>
  <c r="BD88" i="1"/>
  <c r="BE86" i="1"/>
  <c r="AW86" i="1"/>
  <c r="BD83" i="1"/>
  <c r="BF82" i="1"/>
  <c r="AW80" i="1"/>
  <c r="BE80" i="1"/>
  <c r="BD76" i="1"/>
  <c r="BE74" i="1"/>
  <c r="AW74" i="1"/>
  <c r="BD71" i="1"/>
  <c r="BF70" i="1"/>
  <c r="AW68" i="1"/>
  <c r="BE68" i="1"/>
  <c r="BD66" i="1"/>
  <c r="BD65" i="1"/>
  <c r="BT3" i="1"/>
  <c r="BS3" i="1"/>
  <c r="BG92" i="1" l="1"/>
  <c r="BG94" i="1"/>
  <c r="BG96" i="1"/>
  <c r="BG100" i="1"/>
  <c r="BG102" i="1"/>
  <c r="BG104" i="1"/>
  <c r="BG106" i="1"/>
  <c r="BG108" i="1"/>
  <c r="BG110" i="1"/>
  <c r="BG82" i="1"/>
  <c r="BG84" i="1"/>
  <c r="BG86" i="1"/>
  <c r="BG88" i="1"/>
  <c r="BG90" i="1"/>
  <c r="BG80" i="1"/>
  <c r="BG83" i="1"/>
  <c r="BG87" i="1"/>
  <c r="BG91" i="1"/>
  <c r="BG93" i="1"/>
  <c r="BG101" i="1"/>
  <c r="BG105" i="1"/>
  <c r="BG109" i="1"/>
  <c r="BG85" i="1"/>
  <c r="BG89" i="1"/>
  <c r="BG107" i="1"/>
  <c r="BG95" i="1"/>
  <c r="BG81" i="1"/>
  <c r="BG99" i="1"/>
  <c r="BG103" i="1"/>
  <c r="BN110" i="1"/>
  <c r="BP110" i="1" s="1"/>
  <c r="BN109" i="1"/>
  <c r="BP86" i="1"/>
  <c r="BN89" i="1"/>
  <c r="BP89" i="1" s="1"/>
  <c r="BS89" i="1" s="1"/>
  <c r="BN93" i="1"/>
  <c r="BP93" i="1" s="1"/>
  <c r="BS93" i="1" s="1"/>
  <c r="BN97" i="1"/>
  <c r="BN102" i="1"/>
  <c r="BN106" i="1"/>
  <c r="BN100" i="1"/>
  <c r="BP100" i="1" s="1"/>
  <c r="BS100" i="1" s="1"/>
  <c r="BN87" i="1"/>
  <c r="BN92" i="1"/>
  <c r="BN98" i="1"/>
  <c r="BP98" i="1" s="1"/>
  <c r="BN104" i="1"/>
  <c r="BP104" i="1" s="1"/>
  <c r="BS104" i="1" s="1"/>
  <c r="BN84" i="1"/>
  <c r="BN88" i="1"/>
  <c r="BN94" i="1"/>
  <c r="BP94" i="1" s="1"/>
  <c r="BS94" i="1" s="1"/>
  <c r="BN99" i="1"/>
  <c r="BP99" i="1" s="1"/>
  <c r="BS99" i="1" s="1"/>
  <c r="BN105" i="1"/>
  <c r="BP105" i="1" s="1"/>
  <c r="BS105" i="1" s="1"/>
  <c r="BN85" i="1"/>
  <c r="BN90" i="1"/>
  <c r="BN95" i="1"/>
  <c r="BP95" i="1" s="1"/>
  <c r="BS95" i="1" s="1"/>
  <c r="BN101" i="1"/>
  <c r="BN107" i="1"/>
  <c r="BN96" i="1"/>
  <c r="BP96" i="1" s="1"/>
  <c r="BS96" i="1" s="1"/>
  <c r="BN103" i="1"/>
  <c r="BP103" i="1" s="1"/>
  <c r="BS103" i="1" s="1"/>
  <c r="BN108" i="1"/>
  <c r="BP108" i="1" s="1"/>
  <c r="BN91" i="1"/>
  <c r="BP102" i="1"/>
  <c r="BS102" i="1" s="1"/>
  <c r="BP106" i="1"/>
  <c r="BS106" i="1" s="1"/>
  <c r="BP87" i="1"/>
  <c r="BP91" i="1"/>
  <c r="BS91" i="1" s="1"/>
  <c r="BP97" i="1"/>
  <c r="BP101" i="1"/>
  <c r="BS101" i="1" s="1"/>
  <c r="BP107" i="1"/>
  <c r="BS107" i="1" s="1"/>
  <c r="BP109" i="1"/>
  <c r="BP84" i="1"/>
  <c r="BP88" i="1"/>
  <c r="BS88" i="1" s="1"/>
  <c r="BP90" i="1"/>
  <c r="BS90" i="1" s="1"/>
  <c r="BP92" i="1"/>
  <c r="BS92" i="1" s="1"/>
  <c r="BF79" i="1"/>
  <c r="BF86" i="1"/>
  <c r="BH104" i="1" s="1"/>
  <c r="BF110" i="1"/>
  <c r="BF85" i="1"/>
  <c r="BH83" i="1" l="1"/>
  <c r="BH110" i="1"/>
  <c r="BH98" i="1"/>
  <c r="BH84" i="1"/>
  <c r="BH93" i="1"/>
  <c r="BH99" i="1"/>
  <c r="BH106" i="1"/>
  <c r="BH85" i="1"/>
  <c r="BH94" i="1"/>
  <c r="BH80" i="1"/>
  <c r="BH81" i="1"/>
  <c r="BH108" i="1"/>
  <c r="BH103" i="1"/>
  <c r="BH89" i="1"/>
  <c r="BH107" i="1"/>
  <c r="BH92" i="1"/>
  <c r="BH87" i="1"/>
  <c r="BH97" i="1"/>
  <c r="BH105" i="1"/>
  <c r="BH96" i="1"/>
  <c r="BO89" i="1"/>
  <c r="BQ89" i="1" s="1"/>
  <c r="BT89" i="1" s="1"/>
  <c r="BO93" i="1"/>
  <c r="BQ93" i="1" s="1"/>
  <c r="BT93" i="1" s="1"/>
  <c r="BO97" i="1"/>
  <c r="BQ97" i="1" s="1"/>
  <c r="BO101" i="1"/>
  <c r="BQ101" i="1" s="1"/>
  <c r="BT101" i="1" s="1"/>
  <c r="BO105" i="1"/>
  <c r="BQ105" i="1" s="1"/>
  <c r="BT105" i="1" s="1"/>
  <c r="BO109" i="1"/>
  <c r="BQ109" i="1" s="1"/>
  <c r="BO110" i="1"/>
  <c r="BQ110" i="1" s="1"/>
  <c r="BO90" i="1"/>
  <c r="BQ90" i="1" s="1"/>
  <c r="BT90" i="1" s="1"/>
  <c r="BO94" i="1"/>
  <c r="BQ94" i="1" s="1"/>
  <c r="BT94" i="1" s="1"/>
  <c r="BO98" i="1"/>
  <c r="BQ98" i="1" s="1"/>
  <c r="BO102" i="1"/>
  <c r="BQ102" i="1" s="1"/>
  <c r="BT102" i="1" s="1"/>
  <c r="BO106" i="1"/>
  <c r="BQ106" i="1" s="1"/>
  <c r="BT106" i="1" s="1"/>
  <c r="BO84" i="1"/>
  <c r="BQ84" i="1" s="1"/>
  <c r="BO88" i="1"/>
  <c r="BQ88" i="1" s="1"/>
  <c r="BT88" i="1" s="1"/>
  <c r="BO96" i="1"/>
  <c r="BQ96" i="1" s="1"/>
  <c r="BT96" i="1" s="1"/>
  <c r="BO104" i="1"/>
  <c r="BQ104" i="1" s="1"/>
  <c r="BT104" i="1" s="1"/>
  <c r="BO86" i="1"/>
  <c r="BQ86" i="1" s="1"/>
  <c r="BO91" i="1"/>
  <c r="BQ91" i="1" s="1"/>
  <c r="BT91" i="1" s="1"/>
  <c r="BO99" i="1"/>
  <c r="BQ99" i="1" s="1"/>
  <c r="BT99" i="1" s="1"/>
  <c r="BO107" i="1"/>
  <c r="BQ107" i="1" s="1"/>
  <c r="BT107" i="1" s="1"/>
  <c r="BO92" i="1"/>
  <c r="BQ92" i="1" s="1"/>
  <c r="BT92" i="1" s="1"/>
  <c r="BO100" i="1"/>
  <c r="BQ100" i="1" s="1"/>
  <c r="BT100" i="1" s="1"/>
  <c r="BO108" i="1"/>
  <c r="BQ108" i="1" s="1"/>
  <c r="BO103" i="1"/>
  <c r="BQ103" i="1" s="1"/>
  <c r="BT103" i="1" s="1"/>
  <c r="BO85" i="1"/>
  <c r="BQ85" i="1" s="1"/>
  <c r="BO87" i="1"/>
  <c r="BQ87" i="1" s="1"/>
  <c r="BT87" i="1" s="1"/>
  <c r="BO95" i="1"/>
  <c r="BQ95" i="1" s="1"/>
  <c r="BT95" i="1" s="1"/>
  <c r="BH90" i="1"/>
  <c r="BH82" i="1"/>
  <c r="BH109" i="1"/>
  <c r="BH101" i="1"/>
  <c r="BH88" i="1"/>
  <c r="BH95" i="1"/>
  <c r="BH100" i="1"/>
  <c r="BH102" i="1"/>
  <c r="BH91" i="1"/>
  <c r="BH86" i="1"/>
  <c r="G101" i="6"/>
  <c r="G102" i="6"/>
  <c r="F102" i="6"/>
  <c r="F101" i="6"/>
  <c r="AJ10" i="1" l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I10" i="1"/>
  <c r="AK9" i="1"/>
  <c r="AJ9" i="1"/>
  <c r="AI9" i="1"/>
  <c r="AK8" i="1"/>
  <c r="AJ8" i="1"/>
  <c r="AI8" i="1"/>
  <c r="AL9" i="1" l="1"/>
  <c r="AL12" i="1"/>
  <c r="BB12" i="1" s="1"/>
  <c r="BC12" i="1" s="1"/>
  <c r="AL13" i="1"/>
  <c r="BB13" i="1" s="1"/>
  <c r="BC13" i="1" s="1"/>
  <c r="AL14" i="1"/>
  <c r="BB14" i="1" s="1"/>
  <c r="BC14" i="1" s="1"/>
  <c r="AL15" i="1"/>
  <c r="BB15" i="1" s="1"/>
  <c r="AL16" i="1"/>
  <c r="BB16" i="1" s="1"/>
  <c r="BC16" i="1" s="1"/>
  <c r="AL17" i="1"/>
  <c r="BB17" i="1" s="1"/>
  <c r="BC17" i="1" s="1"/>
  <c r="AL18" i="1"/>
  <c r="BB18" i="1" s="1"/>
  <c r="AL19" i="1"/>
  <c r="BB19" i="1" s="1"/>
  <c r="BC19" i="1" s="1"/>
  <c r="AL20" i="1"/>
  <c r="BB20" i="1" s="1"/>
  <c r="BC20" i="1" s="1"/>
  <c r="AL21" i="1"/>
  <c r="BB21" i="1" s="1"/>
  <c r="AL22" i="1"/>
  <c r="BB22" i="1" s="1"/>
  <c r="BC22" i="1" s="1"/>
  <c r="AL23" i="1"/>
  <c r="BB23" i="1" s="1"/>
  <c r="AL24" i="1"/>
  <c r="BB24" i="1" s="1"/>
  <c r="BC24" i="1" s="1"/>
  <c r="AL25" i="1"/>
  <c r="BB25" i="1" s="1"/>
  <c r="AL26" i="1"/>
  <c r="BB26" i="1" s="1"/>
  <c r="AL27" i="1"/>
  <c r="BB27" i="1"/>
  <c r="BC27" i="1" s="1"/>
  <c r="AL28" i="1"/>
  <c r="BB28" i="1" s="1"/>
  <c r="BC28" i="1" s="1"/>
  <c r="AL29" i="1"/>
  <c r="BB29" i="1" s="1"/>
  <c r="AL30" i="1"/>
  <c r="BB30" i="1" s="1"/>
  <c r="AL31" i="1"/>
  <c r="BB31" i="1"/>
  <c r="BC31" i="1" s="1"/>
  <c r="AL32" i="1"/>
  <c r="BB32" i="1" s="1"/>
  <c r="AL33" i="1"/>
  <c r="AL34" i="1"/>
  <c r="BB34" i="1" s="1"/>
  <c r="BC34" i="1" s="1"/>
  <c r="AL35" i="1"/>
  <c r="BB35" i="1" s="1"/>
  <c r="BC35" i="1" s="1"/>
  <c r="AL36" i="1"/>
  <c r="AL37" i="1"/>
  <c r="BB37" i="1" s="1"/>
  <c r="AL38" i="1"/>
  <c r="BB38" i="1" s="1"/>
  <c r="BC38" i="1" s="1"/>
  <c r="AL39" i="1"/>
  <c r="BB39" i="1" s="1"/>
  <c r="BC39" i="1" s="1"/>
  <c r="AL40" i="1"/>
  <c r="BB40" i="1" s="1"/>
  <c r="AL41" i="1"/>
  <c r="AL42" i="1"/>
  <c r="BB42" i="1" s="1"/>
  <c r="AL43" i="1"/>
  <c r="BB43" i="1" s="1"/>
  <c r="BC43" i="1" s="1"/>
  <c r="AL44" i="1"/>
  <c r="BB44" i="1" s="1"/>
  <c r="BC44" i="1" s="1"/>
  <c r="AL45" i="1"/>
  <c r="BB45" i="1" s="1"/>
  <c r="AL46" i="1"/>
  <c r="AL47" i="1"/>
  <c r="BB47" i="1" s="1"/>
  <c r="AL48" i="1"/>
  <c r="BB48" i="1" s="1"/>
  <c r="BC48" i="1" s="1"/>
  <c r="AL49" i="1"/>
  <c r="BB49" i="1" s="1"/>
  <c r="AL50" i="1"/>
  <c r="AL51" i="1"/>
  <c r="BB51" i="1" s="1"/>
  <c r="AL52" i="1"/>
  <c r="BB52" i="1" s="1"/>
  <c r="BC52" i="1" s="1"/>
  <c r="AL53" i="1"/>
  <c r="BB53" i="1" s="1"/>
  <c r="BC53" i="1" s="1"/>
  <c r="AL54" i="1"/>
  <c r="BB54" i="1" s="1"/>
  <c r="BC54" i="1" s="1"/>
  <c r="AL55" i="1"/>
  <c r="BB55" i="1" s="1"/>
  <c r="AL56" i="1"/>
  <c r="BB56" i="1" s="1"/>
  <c r="BC56" i="1" s="1"/>
  <c r="AL57" i="1"/>
  <c r="BB57" i="1" s="1"/>
  <c r="BC57" i="1" s="1"/>
  <c r="AL58" i="1"/>
  <c r="BB58" i="1" s="1"/>
  <c r="AL61" i="1"/>
  <c r="AL62" i="1"/>
  <c r="BB62" i="1" s="1"/>
  <c r="BC62" i="1" s="1"/>
  <c r="AL63" i="1"/>
  <c r="BB63" i="1" s="1"/>
  <c r="BC63" i="1" s="1"/>
  <c r="AL64" i="1"/>
  <c r="BB64" i="1" s="1"/>
  <c r="BA18" i="1"/>
  <c r="BA9" i="1"/>
  <c r="BA10" i="1"/>
  <c r="BA11" i="1"/>
  <c r="BA12" i="1"/>
  <c r="BA13" i="1"/>
  <c r="BA14" i="1"/>
  <c r="BA15" i="1"/>
  <c r="BA16" i="1"/>
  <c r="BA17" i="1"/>
  <c r="BA19" i="1"/>
  <c r="BA20" i="1"/>
  <c r="BA21" i="1"/>
  <c r="BA22" i="1"/>
  <c r="BA23" i="1"/>
  <c r="BD23" i="1" s="1"/>
  <c r="BA24" i="1"/>
  <c r="BA25" i="1"/>
  <c r="BA26" i="1"/>
  <c r="BD26" i="1" s="1"/>
  <c r="AV8" i="1"/>
  <c r="AZ11" i="1"/>
  <c r="AZ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Z8" i="1"/>
  <c r="AT9" i="1"/>
  <c r="AT10" i="1"/>
  <c r="BF10" i="1" s="1"/>
  <c r="AT11" i="1"/>
  <c r="BE11" i="1" s="1"/>
  <c r="AT12" i="1"/>
  <c r="AW12" i="1" s="1"/>
  <c r="AT13" i="1"/>
  <c r="AT25" i="1"/>
  <c r="AT37" i="1"/>
  <c r="AT8" i="1"/>
  <c r="BK8" i="1" s="1"/>
  <c r="BF8" i="1"/>
  <c r="AT14" i="1"/>
  <c r="BE14" i="1" s="1"/>
  <c r="AT16" i="1"/>
  <c r="BL16" i="1" s="1"/>
  <c r="AT17" i="1"/>
  <c r="BF17" i="1" s="1"/>
  <c r="AT18" i="1"/>
  <c r="BL18" i="1" s="1"/>
  <c r="AT19" i="1"/>
  <c r="BF19" i="1" s="1"/>
  <c r="AT20" i="1"/>
  <c r="AT21" i="1"/>
  <c r="AT22" i="1"/>
  <c r="AT23" i="1"/>
  <c r="BL23" i="1" s="1"/>
  <c r="AT24" i="1"/>
  <c r="BF24" i="1" s="1"/>
  <c r="AT26" i="1"/>
  <c r="BK26" i="1" s="1"/>
  <c r="AT27" i="1"/>
  <c r="BE27" i="1" s="1"/>
  <c r="AT28" i="1"/>
  <c r="BF28" i="1" s="1"/>
  <c r="AT29" i="1"/>
  <c r="BF29" i="1" s="1"/>
  <c r="AT30" i="1"/>
  <c r="BK30" i="1" s="1"/>
  <c r="AT31" i="1"/>
  <c r="BL31" i="1" s="1"/>
  <c r="AT32" i="1"/>
  <c r="AT33" i="1"/>
  <c r="AT34" i="1"/>
  <c r="BF34" i="1" s="1"/>
  <c r="AT35" i="1"/>
  <c r="BF35" i="1" s="1"/>
  <c r="AT36" i="1"/>
  <c r="BF36" i="1" s="1"/>
  <c r="AT38" i="1"/>
  <c r="BF38" i="1" s="1"/>
  <c r="AT39" i="1"/>
  <c r="BE39" i="1"/>
  <c r="AT40" i="1"/>
  <c r="AT41" i="1"/>
  <c r="BK41" i="1" s="1"/>
  <c r="AT42" i="1"/>
  <c r="BK42" i="1" s="1"/>
  <c r="BL42" i="1"/>
  <c r="AT43" i="1"/>
  <c r="BK43" i="1" s="1"/>
  <c r="AT15" i="1"/>
  <c r="BA39" i="1"/>
  <c r="BA40" i="1"/>
  <c r="AT44" i="1"/>
  <c r="AT45" i="1"/>
  <c r="BK45" i="1" s="1"/>
  <c r="BE45" i="1"/>
  <c r="AT46" i="1"/>
  <c r="AT47" i="1"/>
  <c r="AT48" i="1"/>
  <c r="AT49" i="1"/>
  <c r="AT50" i="1"/>
  <c r="BL50" i="1" s="1"/>
  <c r="AT51" i="1"/>
  <c r="BE51" i="1" s="1"/>
  <c r="AT52" i="1"/>
  <c r="AT53" i="1"/>
  <c r="BL53" i="1" s="1"/>
  <c r="AT54" i="1"/>
  <c r="BK54" i="1" s="1"/>
  <c r="AT55" i="1"/>
  <c r="BL55" i="1" s="1"/>
  <c r="AT56" i="1"/>
  <c r="BE56" i="1" s="1"/>
  <c r="AT57" i="1"/>
  <c r="BK57" i="1" s="1"/>
  <c r="AT58" i="1"/>
  <c r="BK58" i="1" s="1"/>
  <c r="AT61" i="1"/>
  <c r="BL61" i="1" s="1"/>
  <c r="AT62" i="1"/>
  <c r="AT63" i="1"/>
  <c r="AT64" i="1"/>
  <c r="BK64" i="1" s="1"/>
  <c r="BA37" i="1"/>
  <c r="BA56" i="1"/>
  <c r="BA57" i="1"/>
  <c r="BB9" i="1"/>
  <c r="BC9" i="1" s="1"/>
  <c r="AL10" i="1"/>
  <c r="BB10" i="1" s="1"/>
  <c r="AL11" i="1"/>
  <c r="BB11" i="1" s="1"/>
  <c r="BD19" i="1"/>
  <c r="BA27" i="1"/>
  <c r="BA28" i="1"/>
  <c r="BA29" i="1"/>
  <c r="BA30" i="1"/>
  <c r="BA31" i="1"/>
  <c r="BD31" i="1" s="1"/>
  <c r="BA32" i="1"/>
  <c r="BA33" i="1"/>
  <c r="BB33" i="1"/>
  <c r="BA34" i="1"/>
  <c r="BA35" i="1"/>
  <c r="BA36" i="1"/>
  <c r="BB36" i="1"/>
  <c r="BC36" i="1" s="1"/>
  <c r="BA38" i="1"/>
  <c r="BA41" i="1"/>
  <c r="BB41" i="1"/>
  <c r="BC41" i="1" s="1"/>
  <c r="BA42" i="1"/>
  <c r="BA43" i="1"/>
  <c r="BA44" i="1"/>
  <c r="BA45" i="1"/>
  <c r="BA46" i="1"/>
  <c r="BB46" i="1"/>
  <c r="BC46" i="1" s="1"/>
  <c r="BA47" i="1"/>
  <c r="BA48" i="1"/>
  <c r="BA49" i="1"/>
  <c r="BA50" i="1"/>
  <c r="BB50" i="1"/>
  <c r="BC50" i="1" s="1"/>
  <c r="BA51" i="1"/>
  <c r="BA52" i="1"/>
  <c r="BA53" i="1"/>
  <c r="BD53" i="1" s="1"/>
  <c r="BA54" i="1"/>
  <c r="BA55" i="1"/>
  <c r="BA58" i="1"/>
  <c r="BA61" i="1"/>
  <c r="BB61" i="1"/>
  <c r="BC61" i="1" s="1"/>
  <c r="BA62" i="1"/>
  <c r="BA63" i="1"/>
  <c r="BA64" i="1"/>
  <c r="BD64" i="1" s="1"/>
  <c r="BC64" i="1"/>
  <c r="BA8" i="1"/>
  <c r="AL8" i="1"/>
  <c r="BB8" i="1" s="1"/>
  <c r="BC8" i="1" s="1"/>
  <c r="BC15" i="1"/>
  <c r="BE15" i="1"/>
  <c r="BC23" i="1"/>
  <c r="BC26" i="1"/>
  <c r="BC30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61" i="1"/>
  <c r="AV61" i="1"/>
  <c r="AU62" i="1"/>
  <c r="AV62" i="1"/>
  <c r="AU63" i="1"/>
  <c r="AV63" i="1"/>
  <c r="AU64" i="1"/>
  <c r="AV64" i="1"/>
  <c r="AU8" i="1"/>
  <c r="BL54" i="1"/>
  <c r="AW36" i="1"/>
  <c r="BF12" i="1"/>
  <c r="BE58" i="1"/>
  <c r="BF15" i="1"/>
  <c r="BE8" i="1"/>
  <c r="BF50" i="1"/>
  <c r="BE10" i="1"/>
  <c r="BE44" i="1"/>
  <c r="BF43" i="1"/>
  <c r="BL34" i="1"/>
  <c r="BE38" i="1"/>
  <c r="BE29" i="1"/>
  <c r="BK29" i="1"/>
  <c r="BL29" i="1"/>
  <c r="BK24" i="1"/>
  <c r="BE16" i="1"/>
  <c r="BK16" i="1"/>
  <c r="BF45" i="1"/>
  <c r="BL45" i="1"/>
  <c r="BK44" i="1"/>
  <c r="BF33" i="1"/>
  <c r="BF44" i="1"/>
  <c r="BL33" i="1"/>
  <c r="BL44" i="1"/>
  <c r="BL51" i="1"/>
  <c r="BE50" i="1" l="1"/>
  <c r="AW40" i="1"/>
  <c r="BK12" i="1"/>
  <c r="BK50" i="1"/>
  <c r="BE26" i="1"/>
  <c r="BE31" i="1"/>
  <c r="BK10" i="1"/>
  <c r="BD17" i="1"/>
  <c r="BL10" i="1"/>
  <c r="BF54" i="1"/>
  <c r="AW54" i="1"/>
  <c r="BL12" i="1"/>
  <c r="BK31" i="1"/>
  <c r="BE12" i="1"/>
  <c r="BE54" i="1"/>
  <c r="BD46" i="1"/>
  <c r="BF46" i="1" s="1"/>
  <c r="BE52" i="1"/>
  <c r="BL56" i="1"/>
  <c r="AZ41" i="1"/>
  <c r="BF42" i="1"/>
  <c r="BK56" i="1"/>
  <c r="BK61" i="1"/>
  <c r="BE36" i="1"/>
  <c r="BE53" i="1"/>
  <c r="BD16" i="1"/>
  <c r="BL36" i="1"/>
  <c r="AW52" i="1"/>
  <c r="BE42" i="1"/>
  <c r="BE18" i="1"/>
  <c r="BK35" i="1"/>
  <c r="BK28" i="1"/>
  <c r="AW62" i="1"/>
  <c r="AW56" i="1"/>
  <c r="AW50" i="1"/>
  <c r="AW48" i="1"/>
  <c r="AW42" i="1"/>
  <c r="AW38" i="1"/>
  <c r="AW28" i="1"/>
  <c r="AW26" i="1"/>
  <c r="BK36" i="1"/>
  <c r="BE48" i="1"/>
  <c r="BI105" i="1"/>
  <c r="BI86" i="1"/>
  <c r="BI110" i="1"/>
  <c r="BI80" i="1"/>
  <c r="BI95" i="1"/>
  <c r="BI102" i="1"/>
  <c r="BI84" i="1"/>
  <c r="BD10" i="1"/>
  <c r="BC10" i="1"/>
  <c r="BC29" i="1"/>
  <c r="BD29" i="1"/>
  <c r="BC51" i="1"/>
  <c r="BD51" i="1"/>
  <c r="BE43" i="1"/>
  <c r="BL11" i="1"/>
  <c r="BK38" i="1"/>
  <c r="BE34" i="1"/>
  <c r="BL43" i="1"/>
  <c r="AW34" i="1"/>
  <c r="BL58" i="1"/>
  <c r="BF58" i="1"/>
  <c r="BE46" i="1"/>
  <c r="BL38" i="1"/>
  <c r="BF11" i="1"/>
  <c r="AZ49" i="1"/>
  <c r="BD9" i="1"/>
  <c r="BD12" i="1"/>
  <c r="BD25" i="1"/>
  <c r="BD30" i="1"/>
  <c r="BK34" i="1"/>
  <c r="BF16" i="1"/>
  <c r="BE24" i="1"/>
  <c r="BL26" i="1"/>
  <c r="BF18" i="1"/>
  <c r="BF31" i="1"/>
  <c r="AW24" i="1"/>
  <c r="BL28" i="1"/>
  <c r="AW58" i="1"/>
  <c r="AW63" i="1"/>
  <c r="AW61" i="1"/>
  <c r="AW57" i="1"/>
  <c r="AW55" i="1"/>
  <c r="AW53" i="1"/>
  <c r="AW49" i="1"/>
  <c r="AW47" i="1"/>
  <c r="AW45" i="1"/>
  <c r="AW43" i="1"/>
  <c r="AW41" i="1"/>
  <c r="AW39" i="1"/>
  <c r="AW37" i="1"/>
  <c r="AW31" i="1"/>
  <c r="AW29" i="1"/>
  <c r="AW23" i="1"/>
  <c r="AW21" i="1"/>
  <c r="BD50" i="1"/>
  <c r="BD43" i="1"/>
  <c r="BF56" i="1"/>
  <c r="BE28" i="1"/>
  <c r="BL24" i="1"/>
  <c r="AW8" i="1"/>
  <c r="BC11" i="1"/>
  <c r="BD11" i="1"/>
  <c r="BK37" i="1"/>
  <c r="BL37" i="1"/>
  <c r="AW9" i="1"/>
  <c r="BE37" i="1"/>
  <c r="BE9" i="1"/>
  <c r="BD62" i="1"/>
  <c r="BD35" i="1"/>
  <c r="BE55" i="1"/>
  <c r="BF63" i="1"/>
  <c r="BE57" i="1"/>
  <c r="BL57" i="1"/>
  <c r="BE23" i="1"/>
  <c r="BK23" i="1"/>
  <c r="AZ33" i="1"/>
  <c r="AZ29" i="1"/>
  <c r="AZ25" i="1"/>
  <c r="AZ17" i="1"/>
  <c r="BD21" i="1"/>
  <c r="BC21" i="1"/>
  <c r="BE21" i="1" s="1"/>
  <c r="BF37" i="1"/>
  <c r="BF23" i="1"/>
  <c r="BL9" i="1"/>
  <c r="BD48" i="1"/>
  <c r="BE62" i="1"/>
  <c r="BD54" i="1"/>
  <c r="AW46" i="1"/>
  <c r="BE63" i="1"/>
  <c r="BD56" i="1"/>
  <c r="BK11" i="1"/>
  <c r="BF26" i="1"/>
  <c r="BK18" i="1"/>
  <c r="BF57" i="1"/>
  <c r="BF55" i="1"/>
  <c r="BK55" i="1"/>
  <c r="AW18" i="1"/>
  <c r="AW16" i="1"/>
  <c r="AW10" i="1"/>
  <c r="BD8" i="1"/>
  <c r="BD41" i="1"/>
  <c r="BE61" i="1"/>
  <c r="BF61" i="1"/>
  <c r="BF53" i="1"/>
  <c r="BK53" i="1"/>
  <c r="AW17" i="1"/>
  <c r="BD14" i="1"/>
  <c r="BF14" i="1" s="1"/>
  <c r="BC32" i="1"/>
  <c r="BD32" i="1"/>
  <c r="BD36" i="1"/>
  <c r="BD27" i="1"/>
  <c r="AZ20" i="1"/>
  <c r="BF51" i="1"/>
  <c r="BK51" i="1"/>
  <c r="BE17" i="1"/>
  <c r="AW15" i="1"/>
  <c r="AW11" i="1"/>
  <c r="BD61" i="1"/>
  <c r="BD52" i="1"/>
  <c r="BD44" i="1"/>
  <c r="BD34" i="1"/>
  <c r="BD57" i="1"/>
  <c r="AZ51" i="1"/>
  <c r="BD24" i="1"/>
  <c r="BD20" i="1"/>
  <c r="BF20" i="1" s="1"/>
  <c r="BD15" i="1"/>
  <c r="AZ63" i="1"/>
  <c r="AZ62" i="1"/>
  <c r="AZ58" i="1"/>
  <c r="AZ55" i="1"/>
  <c r="AZ54" i="1"/>
  <c r="AZ52" i="1"/>
  <c r="AZ50" i="1"/>
  <c r="AZ61" i="1"/>
  <c r="AZ57" i="1"/>
  <c r="AZ53" i="1"/>
  <c r="AZ47" i="1"/>
  <c r="AZ42" i="1"/>
  <c r="AZ39" i="1"/>
  <c r="AZ34" i="1"/>
  <c r="AZ30" i="1"/>
  <c r="AZ27" i="1"/>
  <c r="AZ26" i="1"/>
  <c r="AZ23" i="1"/>
  <c r="AZ22" i="1"/>
  <c r="AZ18" i="1"/>
  <c r="AZ46" i="1"/>
  <c r="AZ43" i="1"/>
  <c r="AZ38" i="1"/>
  <c r="AZ35" i="1"/>
  <c r="AZ31" i="1"/>
  <c r="AZ19" i="1"/>
  <c r="AZ45" i="1"/>
  <c r="AZ37" i="1"/>
  <c r="AZ21" i="1"/>
  <c r="AZ14" i="1"/>
  <c r="AZ10" i="1"/>
  <c r="AZ13" i="1"/>
  <c r="AZ9" i="1"/>
  <c r="BL32" i="1"/>
  <c r="AW32" i="1"/>
  <c r="BF32" i="1"/>
  <c r="BK32" i="1"/>
  <c r="BE32" i="1"/>
  <c r="BE22" i="1"/>
  <c r="BL22" i="1"/>
  <c r="AW22" i="1"/>
  <c r="BK22" i="1"/>
  <c r="BF22" i="1"/>
  <c r="BF25" i="1"/>
  <c r="BE25" i="1"/>
  <c r="AW25" i="1"/>
  <c r="BK25" i="1"/>
  <c r="BL25" i="1"/>
  <c r="BD18" i="1"/>
  <c r="BC18" i="1"/>
  <c r="BD55" i="1"/>
  <c r="BC55" i="1"/>
  <c r="BC47" i="1"/>
  <c r="BE47" i="1" s="1"/>
  <c r="BD47" i="1"/>
  <c r="BD38" i="1"/>
  <c r="BC58" i="1"/>
  <c r="BD58" i="1"/>
  <c r="BD33" i="1"/>
  <c r="BC33" i="1"/>
  <c r="BE30" i="1"/>
  <c r="AW30" i="1"/>
  <c r="BL30" i="1"/>
  <c r="BF27" i="1"/>
  <c r="AW27" i="1"/>
  <c r="BE20" i="1"/>
  <c r="AW20" i="1"/>
  <c r="AZ64" i="1"/>
  <c r="AZ56" i="1"/>
  <c r="AZ48" i="1"/>
  <c r="AZ44" i="1"/>
  <c r="AZ40" i="1"/>
  <c r="AZ36" i="1"/>
  <c r="AZ32" i="1"/>
  <c r="AZ28" i="1"/>
  <c r="AZ24" i="1"/>
  <c r="AZ16" i="1"/>
  <c r="AZ12" i="1"/>
  <c r="BD22" i="1"/>
  <c r="BD13" i="1"/>
  <c r="BF30" i="1"/>
  <c r="BC37" i="1"/>
  <c r="BD37" i="1"/>
  <c r="BC40" i="1"/>
  <c r="BE40" i="1" s="1"/>
  <c r="BD40" i="1"/>
  <c r="BF40" i="1" s="1"/>
  <c r="BD63" i="1"/>
  <c r="BC45" i="1"/>
  <c r="BD45" i="1"/>
  <c r="AW44" i="1"/>
  <c r="BD39" i="1"/>
  <c r="BF39" i="1" s="1"/>
  <c r="BL41" i="1"/>
  <c r="BE41" i="1"/>
  <c r="BF41" i="1"/>
  <c r="BE35" i="1"/>
  <c r="BL35" i="1"/>
  <c r="AW35" i="1"/>
  <c r="BF21" i="1"/>
  <c r="BK17" i="1"/>
  <c r="BL17" i="1"/>
  <c r="AW13" i="1"/>
  <c r="BE13" i="1"/>
  <c r="BC49" i="1"/>
  <c r="BD49" i="1"/>
  <c r="BC42" i="1"/>
  <c r="BD42" i="1"/>
  <c r="BD28" i="1"/>
  <c r="BL64" i="1"/>
  <c r="AW64" i="1"/>
  <c r="BF64" i="1"/>
  <c r="BE64" i="1"/>
  <c r="BI99" i="1" s="1"/>
  <c r="AW51" i="1"/>
  <c r="AW33" i="1"/>
  <c r="BE33" i="1"/>
  <c r="BK19" i="1"/>
  <c r="AW19" i="1"/>
  <c r="BL19" i="1"/>
  <c r="BE19" i="1"/>
  <c r="AW14" i="1"/>
  <c r="BF9" i="1"/>
  <c r="BK9" i="1"/>
  <c r="BC25" i="1"/>
  <c r="BG13" i="1" l="1"/>
  <c r="BI13" i="1" s="1"/>
  <c r="BG60" i="1"/>
  <c r="BI60" i="1" s="1"/>
  <c r="BK60" i="1" s="1"/>
  <c r="BN59" i="1"/>
  <c r="BP59" i="1" s="1"/>
  <c r="BN60" i="1"/>
  <c r="BP60" i="1" s="1"/>
  <c r="BG17" i="1"/>
  <c r="BI17" i="1" s="1"/>
  <c r="BN51" i="1"/>
  <c r="BN49" i="1"/>
  <c r="BP49" i="1" s="1"/>
  <c r="BN54" i="1"/>
  <c r="BP54" i="1" s="1"/>
  <c r="BS54" i="1" s="1"/>
  <c r="BN58" i="1"/>
  <c r="BP58" i="1" s="1"/>
  <c r="BS58" i="1" s="1"/>
  <c r="BN64" i="1"/>
  <c r="BP64" i="1" s="1"/>
  <c r="BS64" i="1" s="1"/>
  <c r="BN68" i="1"/>
  <c r="BP68" i="1" s="1"/>
  <c r="BS68" i="1" s="1"/>
  <c r="BN72" i="1"/>
  <c r="BP72" i="1" s="1"/>
  <c r="BS72" i="1" s="1"/>
  <c r="BN76" i="1"/>
  <c r="BP76" i="1" s="1"/>
  <c r="BS76" i="1" s="1"/>
  <c r="BN48" i="1"/>
  <c r="BP48" i="1" s="1"/>
  <c r="BN50" i="1"/>
  <c r="BP50" i="1" s="1"/>
  <c r="BS50" i="1" s="1"/>
  <c r="BN55" i="1"/>
  <c r="BN61" i="1"/>
  <c r="BP61" i="1" s="1"/>
  <c r="BS61" i="1" s="1"/>
  <c r="BN65" i="1"/>
  <c r="BP65" i="1" s="1"/>
  <c r="BS65" i="1" s="1"/>
  <c r="BN69" i="1"/>
  <c r="BP69" i="1" s="1"/>
  <c r="BS69" i="1" s="1"/>
  <c r="BN73" i="1"/>
  <c r="BP73" i="1" s="1"/>
  <c r="BS73" i="1" s="1"/>
  <c r="BN77" i="1"/>
  <c r="BP77" i="1" s="1"/>
  <c r="BN56" i="1"/>
  <c r="BP56" i="1" s="1"/>
  <c r="BS56" i="1" s="1"/>
  <c r="BN66" i="1"/>
  <c r="BP66" i="1" s="1"/>
  <c r="BS66" i="1" s="1"/>
  <c r="BN74" i="1"/>
  <c r="BP74" i="1" s="1"/>
  <c r="BS74" i="1" s="1"/>
  <c r="BN47" i="1"/>
  <c r="BN57" i="1"/>
  <c r="BP57" i="1" s="1"/>
  <c r="BS57" i="1" s="1"/>
  <c r="BN67" i="1"/>
  <c r="BP67" i="1" s="1"/>
  <c r="BS67" i="1" s="1"/>
  <c r="BN75" i="1"/>
  <c r="BP75" i="1" s="1"/>
  <c r="BS75" i="1" s="1"/>
  <c r="BN52" i="1"/>
  <c r="BP52" i="1" s="1"/>
  <c r="BS52" i="1" s="1"/>
  <c r="BN62" i="1"/>
  <c r="BP62" i="1" s="1"/>
  <c r="BS62" i="1" s="1"/>
  <c r="BN70" i="1"/>
  <c r="BP70" i="1" s="1"/>
  <c r="BS70" i="1" s="1"/>
  <c r="BN78" i="1"/>
  <c r="BP78" i="1" s="1"/>
  <c r="BN53" i="1"/>
  <c r="BP53" i="1" s="1"/>
  <c r="BS53" i="1" s="1"/>
  <c r="BN63" i="1"/>
  <c r="BP63" i="1" s="1"/>
  <c r="BS63" i="1" s="1"/>
  <c r="BN71" i="1"/>
  <c r="BP71" i="1" s="1"/>
  <c r="BS71" i="1" s="1"/>
  <c r="BG12" i="1"/>
  <c r="BI12" i="1" s="1"/>
  <c r="BG32" i="1"/>
  <c r="BI32" i="1" s="1"/>
  <c r="BG19" i="1"/>
  <c r="BF47" i="1"/>
  <c r="BH29" i="1"/>
  <c r="BG40" i="1"/>
  <c r="BG39" i="1"/>
  <c r="BG27" i="1"/>
  <c r="BG36" i="1"/>
  <c r="BI36" i="1" s="1"/>
  <c r="BG14" i="1"/>
  <c r="BI14" i="1" s="1"/>
  <c r="BK14" i="1" s="1"/>
  <c r="BG29" i="1"/>
  <c r="BG11" i="1"/>
  <c r="BP51" i="1"/>
  <c r="BS51" i="1" s="1"/>
  <c r="BH26" i="1"/>
  <c r="BJ26" i="1" s="1"/>
  <c r="BH28" i="1"/>
  <c r="BJ28" i="1" s="1"/>
  <c r="BG18" i="1"/>
  <c r="BG34" i="1"/>
  <c r="BG10" i="1"/>
  <c r="BG22" i="1"/>
  <c r="BG31" i="1"/>
  <c r="BG8" i="1"/>
  <c r="BG25" i="1"/>
  <c r="BI25" i="1" s="1"/>
  <c r="BG20" i="1"/>
  <c r="BF13" i="1"/>
  <c r="BG24" i="1"/>
  <c r="BI24" i="1" s="1"/>
  <c r="BG23" i="1"/>
  <c r="BI23" i="1" s="1"/>
  <c r="BG9" i="1"/>
  <c r="BG33" i="1"/>
  <c r="BG16" i="1"/>
  <c r="BI16" i="1" s="1"/>
  <c r="BH15" i="1"/>
  <c r="BJ15" i="1" s="1"/>
  <c r="BL15" i="1" s="1"/>
  <c r="BH13" i="1"/>
  <c r="BJ13" i="1" s="1"/>
  <c r="BL13" i="1" s="1"/>
  <c r="BN15" i="1"/>
  <c r="BP15" i="1" s="1"/>
  <c r="BS15" i="1" s="1"/>
  <c r="BN19" i="1"/>
  <c r="BP19" i="1" s="1"/>
  <c r="BS19" i="1" s="1"/>
  <c r="BN23" i="1"/>
  <c r="BP23" i="1" s="1"/>
  <c r="BS23" i="1" s="1"/>
  <c r="BN27" i="1"/>
  <c r="BN31" i="1"/>
  <c r="BN35" i="1"/>
  <c r="BP35" i="1" s="1"/>
  <c r="BS35" i="1" s="1"/>
  <c r="BN39" i="1"/>
  <c r="BP39" i="1" s="1"/>
  <c r="BS39" i="1" s="1"/>
  <c r="BN17" i="1"/>
  <c r="BP17" i="1" s="1"/>
  <c r="BS17" i="1" s="1"/>
  <c r="BN22" i="1"/>
  <c r="BN28" i="1"/>
  <c r="BN33" i="1"/>
  <c r="BN12" i="1"/>
  <c r="BP12" i="1" s="1"/>
  <c r="BN18" i="1"/>
  <c r="BP18" i="1" s="1"/>
  <c r="BS18" i="1" s="1"/>
  <c r="BN24" i="1"/>
  <c r="BP24" i="1" s="1"/>
  <c r="BS24" i="1" s="1"/>
  <c r="BN29" i="1"/>
  <c r="BP29" i="1" s="1"/>
  <c r="BS29" i="1" s="1"/>
  <c r="BN34" i="1"/>
  <c r="BN38" i="1"/>
  <c r="BN16" i="1"/>
  <c r="BP16" i="1" s="1"/>
  <c r="BS16" i="1" s="1"/>
  <c r="BN26" i="1"/>
  <c r="BP26" i="1" s="1"/>
  <c r="BS26" i="1" s="1"/>
  <c r="BN37" i="1"/>
  <c r="BN13" i="1"/>
  <c r="BP13" i="1" s="1"/>
  <c r="BS13" i="1" s="1"/>
  <c r="BN20" i="1"/>
  <c r="BP20" i="1" s="1"/>
  <c r="BS20" i="1" s="1"/>
  <c r="BN30" i="1"/>
  <c r="BN21" i="1"/>
  <c r="BN32" i="1"/>
  <c r="BN14" i="1"/>
  <c r="BP14" i="1" s="1"/>
  <c r="BS14" i="1" s="1"/>
  <c r="BN25" i="1"/>
  <c r="BP25" i="1" s="1"/>
  <c r="BS25" i="1" s="1"/>
  <c r="BN36" i="1"/>
  <c r="BP55" i="1"/>
  <c r="BS55" i="1" s="1"/>
  <c r="BF52" i="1"/>
  <c r="BH11" i="1"/>
  <c r="BJ11" i="1" s="1"/>
  <c r="BH18" i="1"/>
  <c r="BJ18" i="1" s="1"/>
  <c r="BH21" i="1"/>
  <c r="BG30" i="1"/>
  <c r="BI30" i="1" s="1"/>
  <c r="BG35" i="1"/>
  <c r="BG28" i="1"/>
  <c r="BI28" i="1" s="1"/>
  <c r="BG38" i="1"/>
  <c r="BG15" i="1"/>
  <c r="BI15" i="1" s="1"/>
  <c r="BK15" i="1" s="1"/>
  <c r="BG26" i="1"/>
  <c r="BG37" i="1"/>
  <c r="BI37" i="1" s="1"/>
  <c r="BG21" i="1"/>
  <c r="BE49" i="1"/>
  <c r="BF49" i="1"/>
  <c r="BF48" i="1"/>
  <c r="BH42" i="1" s="1"/>
  <c r="BJ42" i="1" s="1"/>
  <c r="BI107" i="1"/>
  <c r="BI108" i="1"/>
  <c r="BI101" i="1"/>
  <c r="BI93" i="1"/>
  <c r="BI98" i="1"/>
  <c r="BI83" i="1"/>
  <c r="BI100" i="1"/>
  <c r="BI106" i="1"/>
  <c r="BI94" i="1"/>
  <c r="BI104" i="1"/>
  <c r="BI88" i="1"/>
  <c r="BI89" i="1"/>
  <c r="BI82" i="1"/>
  <c r="BI91" i="1"/>
  <c r="BI97" i="1"/>
  <c r="BI90" i="1"/>
  <c r="BI103" i="1"/>
  <c r="BI96" i="1"/>
  <c r="BI85" i="1"/>
  <c r="BI87" i="1"/>
  <c r="BI81" i="1"/>
  <c r="BI109" i="1"/>
  <c r="BI92" i="1"/>
  <c r="BP32" i="1"/>
  <c r="BS32" i="1" s="1"/>
  <c r="BI27" i="1"/>
  <c r="BK27" i="1" s="1"/>
  <c r="BI39" i="1"/>
  <c r="BK39" i="1" s="1"/>
  <c r="BI38" i="1"/>
  <c r="BI22" i="1"/>
  <c r="BI21" i="1"/>
  <c r="BK21" i="1" s="1"/>
  <c r="BI9" i="1"/>
  <c r="BP21" i="1"/>
  <c r="BS21" i="1" s="1"/>
  <c r="BP33" i="1"/>
  <c r="BS33" i="1" s="1"/>
  <c r="BP37" i="1"/>
  <c r="BS37" i="1" s="1"/>
  <c r="BP22" i="1"/>
  <c r="BS22" i="1" s="1"/>
  <c r="BP30" i="1"/>
  <c r="BS30" i="1" s="1"/>
  <c r="BP34" i="1"/>
  <c r="BS34" i="1" s="1"/>
  <c r="BP38" i="1"/>
  <c r="BP27" i="1"/>
  <c r="BS27" i="1" s="1"/>
  <c r="BP31" i="1"/>
  <c r="BS31" i="1" s="1"/>
  <c r="BP28" i="1"/>
  <c r="BS28" i="1" s="1"/>
  <c r="BP36" i="1"/>
  <c r="BS36" i="1" s="1"/>
  <c r="BI35" i="1"/>
  <c r="BI19" i="1"/>
  <c r="BI18" i="1"/>
  <c r="BI11" i="1"/>
  <c r="BI26" i="1"/>
  <c r="BI47" i="1"/>
  <c r="BK47" i="1" s="1"/>
  <c r="BF62" i="1"/>
  <c r="BI20" i="1"/>
  <c r="BK20" i="1" s="1"/>
  <c r="BI31" i="1"/>
  <c r="BI29" i="1"/>
  <c r="BI34" i="1"/>
  <c r="BK13" i="1"/>
  <c r="BJ21" i="1"/>
  <c r="BL21" i="1" s="1"/>
  <c r="BI10" i="1"/>
  <c r="BI33" i="1"/>
  <c r="BK33" i="1" s="1"/>
  <c r="BI40" i="1"/>
  <c r="BK40" i="1" s="1"/>
  <c r="BJ29" i="1"/>
  <c r="BH47" i="1" l="1"/>
  <c r="BH72" i="1"/>
  <c r="BH63" i="1"/>
  <c r="BJ63" i="1" s="1"/>
  <c r="BL63" i="1" s="1"/>
  <c r="BH46" i="1"/>
  <c r="BJ46" i="1" s="1"/>
  <c r="BL46" i="1" s="1"/>
  <c r="BH66" i="1"/>
  <c r="BH48" i="1"/>
  <c r="BI8" i="1"/>
  <c r="BH75" i="1"/>
  <c r="BJ75" i="1" s="1"/>
  <c r="BH69" i="1"/>
  <c r="BH44" i="1"/>
  <c r="BJ44" i="1" s="1"/>
  <c r="BH64" i="1"/>
  <c r="BH50" i="1"/>
  <c r="BJ50" i="1" s="1"/>
  <c r="BH60" i="1"/>
  <c r="BJ60" i="1" s="1"/>
  <c r="BL60" i="1" s="1"/>
  <c r="BO59" i="1"/>
  <c r="BQ59" i="1" s="1"/>
  <c r="BO60" i="1"/>
  <c r="BQ60" i="1" s="1"/>
  <c r="BH49" i="1"/>
  <c r="BJ49" i="1" s="1"/>
  <c r="BH51" i="1"/>
  <c r="BH54" i="1"/>
  <c r="BH73" i="1"/>
  <c r="BJ73" i="1" s="1"/>
  <c r="BH53" i="1"/>
  <c r="BJ53" i="1" s="1"/>
  <c r="BH55" i="1"/>
  <c r="BH74" i="1"/>
  <c r="BH56" i="1"/>
  <c r="BJ56" i="1" s="1"/>
  <c r="BG59" i="1"/>
  <c r="BI59" i="1" s="1"/>
  <c r="BK59" i="1" s="1"/>
  <c r="BH59" i="1"/>
  <c r="BJ59" i="1" s="1"/>
  <c r="BL59" i="1" s="1"/>
  <c r="BG56" i="1"/>
  <c r="BI56" i="1" s="1"/>
  <c r="BG64" i="1"/>
  <c r="BI64" i="1" s="1"/>
  <c r="BG73" i="1"/>
  <c r="BI73" i="1" s="1"/>
  <c r="BG55" i="1"/>
  <c r="BI55" i="1" s="1"/>
  <c r="BO14" i="1"/>
  <c r="BQ14" i="1" s="1"/>
  <c r="BT14" i="1" s="1"/>
  <c r="BO18" i="1"/>
  <c r="BQ18" i="1" s="1"/>
  <c r="BT18" i="1" s="1"/>
  <c r="BO22" i="1"/>
  <c r="BQ22" i="1" s="1"/>
  <c r="BT22" i="1" s="1"/>
  <c r="BO26" i="1"/>
  <c r="BQ26" i="1" s="1"/>
  <c r="BT26" i="1" s="1"/>
  <c r="BO30" i="1"/>
  <c r="BQ30" i="1" s="1"/>
  <c r="BT30" i="1" s="1"/>
  <c r="BO34" i="1"/>
  <c r="BQ34" i="1" s="1"/>
  <c r="BT34" i="1" s="1"/>
  <c r="BO38" i="1"/>
  <c r="BQ38" i="1" s="1"/>
  <c r="BO13" i="1"/>
  <c r="BQ13" i="1" s="1"/>
  <c r="BT13" i="1" s="1"/>
  <c r="BO15" i="1"/>
  <c r="BQ15" i="1" s="1"/>
  <c r="BT15" i="1" s="1"/>
  <c r="BO19" i="1"/>
  <c r="BQ19" i="1" s="1"/>
  <c r="BT19" i="1" s="1"/>
  <c r="BO23" i="1"/>
  <c r="BQ23" i="1" s="1"/>
  <c r="BT23" i="1" s="1"/>
  <c r="BO27" i="1"/>
  <c r="BQ27" i="1" s="1"/>
  <c r="BT27" i="1" s="1"/>
  <c r="BO20" i="1"/>
  <c r="BQ20" i="1" s="1"/>
  <c r="BT20" i="1" s="1"/>
  <c r="BO28" i="1"/>
  <c r="BQ28" i="1" s="1"/>
  <c r="BT28" i="1" s="1"/>
  <c r="BO33" i="1"/>
  <c r="BQ33" i="1" s="1"/>
  <c r="BT33" i="1" s="1"/>
  <c r="BO39" i="1"/>
  <c r="BQ39" i="1" s="1"/>
  <c r="BT39" i="1" s="1"/>
  <c r="BO21" i="1"/>
  <c r="BQ21" i="1" s="1"/>
  <c r="BT21" i="1" s="1"/>
  <c r="BO29" i="1"/>
  <c r="BQ29" i="1" s="1"/>
  <c r="BT29" i="1" s="1"/>
  <c r="BO35" i="1"/>
  <c r="BQ35" i="1" s="1"/>
  <c r="BT35" i="1" s="1"/>
  <c r="BO12" i="1"/>
  <c r="BQ12" i="1" s="1"/>
  <c r="BO17" i="1"/>
  <c r="BQ17" i="1" s="1"/>
  <c r="BT17" i="1" s="1"/>
  <c r="BO32" i="1"/>
  <c r="BQ32" i="1" s="1"/>
  <c r="BT32" i="1" s="1"/>
  <c r="BO24" i="1"/>
  <c r="BQ24" i="1" s="1"/>
  <c r="BT24" i="1" s="1"/>
  <c r="BO36" i="1"/>
  <c r="BQ36" i="1" s="1"/>
  <c r="BT36" i="1" s="1"/>
  <c r="BO25" i="1"/>
  <c r="BQ25" i="1" s="1"/>
  <c r="BT25" i="1" s="1"/>
  <c r="BO37" i="1"/>
  <c r="BQ37" i="1" s="1"/>
  <c r="BT37" i="1" s="1"/>
  <c r="BO16" i="1"/>
  <c r="BQ16" i="1" s="1"/>
  <c r="BT16" i="1" s="1"/>
  <c r="BO31" i="1"/>
  <c r="BQ31" i="1" s="1"/>
  <c r="BT31" i="1" s="1"/>
  <c r="BH20" i="1"/>
  <c r="BJ20" i="1" s="1"/>
  <c r="BL20" i="1" s="1"/>
  <c r="BH33" i="1"/>
  <c r="BJ33" i="1" s="1"/>
  <c r="BH10" i="1"/>
  <c r="BJ10" i="1" s="1"/>
  <c r="BH34" i="1"/>
  <c r="BJ34" i="1" s="1"/>
  <c r="BH17" i="1"/>
  <c r="BJ17" i="1" s="1"/>
  <c r="BH23" i="1"/>
  <c r="BJ23" i="1" s="1"/>
  <c r="BH38" i="1"/>
  <c r="BJ38" i="1" s="1"/>
  <c r="BH35" i="1"/>
  <c r="BJ35" i="1" s="1"/>
  <c r="BG52" i="1"/>
  <c r="BI52" i="1" s="1"/>
  <c r="BK52" i="1" s="1"/>
  <c r="BG58" i="1"/>
  <c r="BI58" i="1" s="1"/>
  <c r="BG71" i="1"/>
  <c r="BI71" i="1" s="1"/>
  <c r="BG53" i="1"/>
  <c r="BI53" i="1" s="1"/>
  <c r="BH25" i="1"/>
  <c r="BJ25" i="1" s="1"/>
  <c r="BO49" i="1"/>
  <c r="BQ49" i="1" s="1"/>
  <c r="BO53" i="1"/>
  <c r="BQ53" i="1" s="1"/>
  <c r="BT53" i="1" s="1"/>
  <c r="BO57" i="1"/>
  <c r="BQ57" i="1" s="1"/>
  <c r="BT57" i="1" s="1"/>
  <c r="BO50" i="1"/>
  <c r="BQ50" i="1" s="1"/>
  <c r="BT50" i="1" s="1"/>
  <c r="BO55" i="1"/>
  <c r="BQ55" i="1" s="1"/>
  <c r="BT55" i="1" s="1"/>
  <c r="BO62" i="1"/>
  <c r="BQ62" i="1" s="1"/>
  <c r="BT62" i="1" s="1"/>
  <c r="BO66" i="1"/>
  <c r="BQ66" i="1" s="1"/>
  <c r="BT66" i="1" s="1"/>
  <c r="BO70" i="1"/>
  <c r="BQ70" i="1" s="1"/>
  <c r="BT70" i="1" s="1"/>
  <c r="BO74" i="1"/>
  <c r="BQ74" i="1" s="1"/>
  <c r="BT74" i="1" s="1"/>
  <c r="BO51" i="1"/>
  <c r="BQ51" i="1" s="1"/>
  <c r="BT51" i="1" s="1"/>
  <c r="BO56" i="1"/>
  <c r="BQ56" i="1" s="1"/>
  <c r="BT56" i="1" s="1"/>
  <c r="BO63" i="1"/>
  <c r="BQ63" i="1" s="1"/>
  <c r="BT63" i="1" s="1"/>
  <c r="BO67" i="1"/>
  <c r="BQ67" i="1" s="1"/>
  <c r="BT67" i="1" s="1"/>
  <c r="BO71" i="1"/>
  <c r="BQ71" i="1" s="1"/>
  <c r="BT71" i="1" s="1"/>
  <c r="BO75" i="1"/>
  <c r="BQ75" i="1" s="1"/>
  <c r="BT75" i="1" s="1"/>
  <c r="BO48" i="1"/>
  <c r="BQ48" i="1" s="1"/>
  <c r="BO52" i="1"/>
  <c r="BQ52" i="1" s="1"/>
  <c r="BT52" i="1" s="1"/>
  <c r="BO58" i="1"/>
  <c r="BQ58" i="1" s="1"/>
  <c r="BT58" i="1" s="1"/>
  <c r="BO64" i="1"/>
  <c r="BQ64" i="1" s="1"/>
  <c r="BT64" i="1" s="1"/>
  <c r="BO68" i="1"/>
  <c r="BQ68" i="1" s="1"/>
  <c r="BT68" i="1" s="1"/>
  <c r="BO72" i="1"/>
  <c r="BQ72" i="1" s="1"/>
  <c r="BT72" i="1" s="1"/>
  <c r="BO76" i="1"/>
  <c r="BQ76" i="1" s="1"/>
  <c r="BT76" i="1" s="1"/>
  <c r="BO47" i="1"/>
  <c r="BQ47" i="1" s="1"/>
  <c r="BO69" i="1"/>
  <c r="BQ69" i="1" s="1"/>
  <c r="BT69" i="1" s="1"/>
  <c r="BO54" i="1"/>
  <c r="BQ54" i="1" s="1"/>
  <c r="BT54" i="1" s="1"/>
  <c r="BO73" i="1"/>
  <c r="BQ73" i="1" s="1"/>
  <c r="BT73" i="1" s="1"/>
  <c r="BO61" i="1"/>
  <c r="BQ61" i="1" s="1"/>
  <c r="BT61" i="1" s="1"/>
  <c r="BO77" i="1"/>
  <c r="BQ77" i="1" s="1"/>
  <c r="BO78" i="1"/>
  <c r="BQ78" i="1" s="1"/>
  <c r="BO65" i="1"/>
  <c r="BQ65" i="1" s="1"/>
  <c r="BH37" i="1"/>
  <c r="BJ37" i="1" s="1"/>
  <c r="BH39" i="1"/>
  <c r="BJ39" i="1" s="1"/>
  <c r="BL39" i="1" s="1"/>
  <c r="BH67" i="1"/>
  <c r="BJ67" i="1" s="1"/>
  <c r="BH57" i="1"/>
  <c r="BJ57" i="1" s="1"/>
  <c r="BH43" i="1"/>
  <c r="BJ43" i="1" s="1"/>
  <c r="BH65" i="1"/>
  <c r="BH41" i="1"/>
  <c r="BJ41" i="1" s="1"/>
  <c r="BH78" i="1"/>
  <c r="BJ78" i="1" s="1"/>
  <c r="BH70" i="1"/>
  <c r="BH62" i="1"/>
  <c r="BH52" i="1"/>
  <c r="BJ52" i="1" s="1"/>
  <c r="BL52" i="1" s="1"/>
  <c r="BH32" i="1"/>
  <c r="BJ32" i="1" s="1"/>
  <c r="BG45" i="1"/>
  <c r="BG66" i="1"/>
  <c r="BI66" i="1" s="1"/>
  <c r="BG48" i="1"/>
  <c r="BG72" i="1"/>
  <c r="BI72" i="1" s="1"/>
  <c r="BG54" i="1"/>
  <c r="BI54" i="1" s="1"/>
  <c r="BG77" i="1"/>
  <c r="BI77" i="1" s="1"/>
  <c r="BG69" i="1"/>
  <c r="BI69" i="1" s="1"/>
  <c r="BG61" i="1"/>
  <c r="BI61" i="1" s="1"/>
  <c r="BG51" i="1"/>
  <c r="BI51" i="1" s="1"/>
  <c r="BG44" i="1"/>
  <c r="BI44" i="1" s="1"/>
  <c r="BH8" i="1"/>
  <c r="BJ8" i="1" s="1"/>
  <c r="BH22" i="1"/>
  <c r="BJ22" i="1" s="1"/>
  <c r="BH27" i="1"/>
  <c r="BJ27" i="1" s="1"/>
  <c r="BL27" i="1" s="1"/>
  <c r="BG74" i="1"/>
  <c r="BI74" i="1" s="1"/>
  <c r="BG43" i="1"/>
  <c r="BI43" i="1" s="1"/>
  <c r="BG41" i="1"/>
  <c r="BI41" i="1" s="1"/>
  <c r="BG65" i="1"/>
  <c r="BI65" i="1" s="1"/>
  <c r="BG42" i="1"/>
  <c r="BI42" i="1" s="1"/>
  <c r="BG70" i="1"/>
  <c r="BI70" i="1" s="1"/>
  <c r="BG76" i="1"/>
  <c r="BI76" i="1" s="1"/>
  <c r="BG79" i="1"/>
  <c r="BI79" i="1" s="1"/>
  <c r="BG63" i="1"/>
  <c r="BI63" i="1" s="1"/>
  <c r="BK63" i="1" s="1"/>
  <c r="BG46" i="1"/>
  <c r="BH19" i="1"/>
  <c r="BJ19" i="1" s="1"/>
  <c r="BH9" i="1"/>
  <c r="BJ9" i="1" s="1"/>
  <c r="BH31" i="1"/>
  <c r="BJ31" i="1" s="1"/>
  <c r="BH14" i="1"/>
  <c r="BJ14" i="1" s="1"/>
  <c r="BL14" i="1" s="1"/>
  <c r="BH79" i="1"/>
  <c r="BJ79" i="1" s="1"/>
  <c r="BH71" i="1"/>
  <c r="BJ71" i="1" s="1"/>
  <c r="BH77" i="1"/>
  <c r="BJ77" i="1" s="1"/>
  <c r="BH61" i="1"/>
  <c r="BJ61" i="1" s="1"/>
  <c r="BH45" i="1"/>
  <c r="BJ45" i="1" s="1"/>
  <c r="BH76" i="1"/>
  <c r="BJ76" i="1" s="1"/>
  <c r="BH68" i="1"/>
  <c r="BJ68" i="1" s="1"/>
  <c r="BH58" i="1"/>
  <c r="BJ58" i="1" s="1"/>
  <c r="BH16" i="1"/>
  <c r="BJ16" i="1" s="1"/>
  <c r="BH30" i="1"/>
  <c r="BJ30" i="1" s="1"/>
  <c r="BG78" i="1"/>
  <c r="BI78" i="1" s="1"/>
  <c r="BG62" i="1"/>
  <c r="BI62" i="1" s="1"/>
  <c r="BK62" i="1" s="1"/>
  <c r="BG47" i="1"/>
  <c r="BG68" i="1"/>
  <c r="BI68" i="1" s="1"/>
  <c r="BG50" i="1"/>
  <c r="BI50" i="1" s="1"/>
  <c r="BG75" i="1"/>
  <c r="BI75" i="1" s="1"/>
  <c r="BG67" i="1"/>
  <c r="BI67" i="1" s="1"/>
  <c r="BG57" i="1"/>
  <c r="BI57" i="1" s="1"/>
  <c r="BG49" i="1"/>
  <c r="BI49" i="1" s="1"/>
  <c r="BK49" i="1" s="1"/>
  <c r="BH12" i="1"/>
  <c r="BJ12" i="1" s="1"/>
  <c r="BH36" i="1"/>
  <c r="BJ36" i="1" s="1"/>
  <c r="BH40" i="1"/>
  <c r="BJ40" i="1" s="1"/>
  <c r="BL40" i="1" s="1"/>
  <c r="BH24" i="1"/>
  <c r="BJ24" i="1" s="1"/>
  <c r="BI46" i="1"/>
  <c r="BK46" i="1" s="1"/>
  <c r="BM3" i="1"/>
  <c r="BN3" i="1"/>
  <c r="BI45" i="1"/>
  <c r="BI48" i="1"/>
  <c r="BK48" i="1" s="1"/>
  <c r="BJ97" i="1"/>
  <c r="BJ88" i="1"/>
  <c r="BJ104" i="1"/>
  <c r="BJ108" i="1"/>
  <c r="BJ66" i="1"/>
  <c r="BJ98" i="1"/>
  <c r="BJ65" i="1"/>
  <c r="BJ69" i="1"/>
  <c r="BJ74" i="1"/>
  <c r="BJ72" i="1"/>
  <c r="BJ101" i="1"/>
  <c r="BJ109" i="1"/>
  <c r="BJ89" i="1"/>
  <c r="BJ91" i="1"/>
  <c r="BJ102" i="1"/>
  <c r="BJ95" i="1"/>
  <c r="BJ90" i="1"/>
  <c r="BJ92" i="1"/>
  <c r="BJ106" i="1"/>
  <c r="BJ86" i="1"/>
  <c r="BJ82" i="1"/>
  <c r="BJ99" i="1"/>
  <c r="BJ93" i="1"/>
  <c r="BJ96" i="1"/>
  <c r="BJ100" i="1"/>
  <c r="BJ83" i="1"/>
  <c r="BJ70" i="1"/>
  <c r="BO3" i="1"/>
  <c r="BJ110" i="1"/>
  <c r="BJ84" i="1"/>
  <c r="BJ103" i="1"/>
  <c r="BJ94" i="1"/>
  <c r="BJ87" i="1"/>
  <c r="BJ81" i="1"/>
  <c r="BJ85" i="1"/>
  <c r="BJ105" i="1"/>
  <c r="BJ107" i="1"/>
  <c r="BJ80" i="1"/>
  <c r="BJ47" i="1"/>
  <c r="BL47" i="1" s="1"/>
  <c r="BJ48" i="1"/>
  <c r="BL48" i="1" s="1"/>
  <c r="BJ55" i="1"/>
  <c r="BJ64" i="1"/>
  <c r="BJ54" i="1"/>
  <c r="BJ51" i="1"/>
  <c r="BJ62" i="1"/>
  <c r="BL62" i="1" s="1"/>
  <c r="BP3" i="1"/>
  <c r="BN4" i="1" l="1"/>
  <c r="BM4" i="1"/>
  <c r="BP4" i="1"/>
  <c r="BO4" i="1"/>
</calcChain>
</file>

<file path=xl/sharedStrings.xml><?xml version="1.0" encoding="utf-8"?>
<sst xmlns="http://schemas.openxmlformats.org/spreadsheetml/2006/main" count="1216" uniqueCount="258">
  <si>
    <t>Type</t>
  </si>
  <si>
    <t>Bottle</t>
  </si>
  <si>
    <t>Depth</t>
  </si>
  <si>
    <t>I.S.T.</t>
  </si>
  <si>
    <t>Sal.</t>
  </si>
  <si>
    <t>Counts</t>
  </si>
  <si>
    <t>Runtime</t>
  </si>
  <si>
    <t>CT</t>
  </si>
  <si>
    <t>FactorCT</t>
  </si>
  <si>
    <t>Blank</t>
  </si>
  <si>
    <t>TCT</t>
  </si>
  <si>
    <t>LAST CT</t>
  </si>
  <si>
    <t>CMRCT</t>
  </si>
  <si>
    <t>LAST AT</t>
  </si>
  <si>
    <t>CRMAT</t>
  </si>
  <si>
    <t>CRM#</t>
  </si>
  <si>
    <t>AT</t>
  </si>
  <si>
    <t>FactorAT</t>
  </si>
  <si>
    <t>AT RMS</t>
  </si>
  <si>
    <t>CalcID</t>
  </si>
  <si>
    <t>Titrino</t>
  </si>
  <si>
    <t>A/B</t>
  </si>
  <si>
    <t>Pip.Vol.</t>
  </si>
  <si>
    <t>Comments</t>
  </si>
  <si>
    <t>Lat.</t>
  </si>
  <si>
    <t>Long.</t>
  </si>
  <si>
    <t>DOA</t>
  </si>
  <si>
    <t>TOA</t>
  </si>
  <si>
    <t>Cell ID</t>
  </si>
  <si>
    <t>CT GOOD?</t>
  </si>
  <si>
    <t>AT GOOD?</t>
  </si>
  <si>
    <t>Baseline</t>
  </si>
  <si>
    <t>CTFactor</t>
  </si>
  <si>
    <t>CT CORRECTED</t>
  </si>
  <si>
    <t>ATFactor</t>
  </si>
  <si>
    <t>AT CORRECTED</t>
  </si>
  <si>
    <t>Is CRM</t>
  </si>
  <si>
    <t>Is STD</t>
  </si>
  <si>
    <t>Is Junk</t>
  </si>
  <si>
    <t>Is SMP</t>
  </si>
  <si>
    <t>CRM Batch</t>
  </si>
  <si>
    <t>CT StDev</t>
  </si>
  <si>
    <t>AT StDev</t>
  </si>
  <si>
    <t>FROM DBS FILE</t>
  </si>
  <si>
    <t>ENTER CORRECT VALUES</t>
  </si>
  <si>
    <t>True SAL</t>
  </si>
  <si>
    <t>True AT pipvol</t>
  </si>
  <si>
    <t>True CT pipvol</t>
  </si>
  <si>
    <t>Working AT pipvol</t>
  </si>
  <si>
    <t>CALCULATED</t>
  </si>
  <si>
    <t>DateTime</t>
  </si>
  <si>
    <t>Year</t>
  </si>
  <si>
    <t>Month</t>
  </si>
  <si>
    <t>Day</t>
  </si>
  <si>
    <t>True TEMP</t>
  </si>
  <si>
    <t>Working density during analysis</t>
  </si>
  <si>
    <t>True density during analysis</t>
  </si>
  <si>
    <t>Recalculated CT</t>
  </si>
  <si>
    <t>Recalculated AT</t>
  </si>
  <si>
    <t>Working AT acid strenght</t>
  </si>
  <si>
    <t>True AT acid strength</t>
  </si>
  <si>
    <t>adj</t>
  </si>
  <si>
    <t>raw</t>
  </si>
  <si>
    <t>for stats only</t>
  </si>
  <si>
    <t>do not change anthing else in the yellow section!</t>
  </si>
  <si>
    <t>smooth CTFactor</t>
  </si>
  <si>
    <t>smooth ATFactor</t>
  </si>
  <si>
    <t>bottle</t>
  </si>
  <si>
    <t>CRM Batch 171</t>
  </si>
  <si>
    <t>Salinity33.434</t>
  </si>
  <si>
    <t>counter #CRM</t>
  </si>
  <si>
    <t>NaN</t>
  </si>
  <si>
    <t>red (1)</t>
  </si>
  <si>
    <t>NUTSLAB3</t>
  </si>
  <si>
    <t>NUTSLAB4</t>
  </si>
  <si>
    <t>Place</t>
  </si>
  <si>
    <t>Salinity</t>
  </si>
  <si>
    <t>TERSLG235</t>
  </si>
  <si>
    <t>WALCRN2</t>
  </si>
  <si>
    <t>WALCRN20</t>
  </si>
  <si>
    <t>WALCRN70</t>
  </si>
  <si>
    <t>SCHOUWN10</t>
  </si>
  <si>
    <t>GOERE2</t>
  </si>
  <si>
    <t>GOERE6</t>
  </si>
  <si>
    <t>NOORDWK2</t>
  </si>
  <si>
    <t>NOORDWK10</t>
  </si>
  <si>
    <t>NOORDWK20</t>
  </si>
  <si>
    <t>NOORDWK70</t>
  </si>
  <si>
    <t>TERSLG10</t>
  </si>
  <si>
    <t>TERSLG50</t>
  </si>
  <si>
    <t>TERSLG100</t>
  </si>
  <si>
    <t>TERSLG135</t>
  </si>
  <si>
    <t>Salinity measured with NIOZ Conductivity Probe</t>
  </si>
  <si>
    <t>Analysis Name</t>
  </si>
  <si>
    <t>Average</t>
  </si>
  <si>
    <t>Stdev</t>
  </si>
  <si>
    <t>STATISTICS for PRECISION and ACCURACY:</t>
  </si>
  <si>
    <t>INTERNAL LAB REFERENCE OCEAN WATER 300L</t>
  </si>
  <si>
    <t>offset  CT and AT set at 0 bias to Dickson standard seawater (CRM#171)</t>
  </si>
  <si>
    <t>Precision</t>
  </si>
  <si>
    <t>TERSLG175</t>
  </si>
  <si>
    <t>CT CORRECTED HgCl2</t>
  </si>
  <si>
    <t>AT CORRECTED HgCl2</t>
  </si>
  <si>
    <t>250uL HgCl2/250ml</t>
  </si>
  <si>
    <t>%</t>
  </si>
  <si>
    <t>run type</t>
  </si>
  <si>
    <t>station</t>
  </si>
  <si>
    <t>cast</t>
  </si>
  <si>
    <t>niskin</t>
  </si>
  <si>
    <t>depth</t>
  </si>
  <si>
    <t>i.s. temperature</t>
  </si>
  <si>
    <t>salinity</t>
  </si>
  <si>
    <t>counts</t>
  </si>
  <si>
    <t>run time</t>
  </si>
  <si>
    <t>factor CT</t>
  </si>
  <si>
    <t>blank</t>
  </si>
  <si>
    <t>last CRM CT</t>
  </si>
  <si>
    <t>cert. CRM CT</t>
  </si>
  <si>
    <t>last CRM AT</t>
  </si>
  <si>
    <t>cert. CRM AT</t>
  </si>
  <si>
    <t>batch</t>
  </si>
  <si>
    <t>factor AT</t>
  </si>
  <si>
    <t>rms</t>
  </si>
  <si>
    <t>calc ID</t>
  </si>
  <si>
    <t>sample line</t>
  </si>
  <si>
    <t>pip vol</t>
  </si>
  <si>
    <t>comment</t>
  </si>
  <si>
    <t>date</t>
  </si>
  <si>
    <t>time</t>
  </si>
  <si>
    <t>cell ID</t>
  </si>
  <si>
    <t>JUNK1</t>
  </si>
  <si>
    <t>C_May01-19_0805</t>
  </si>
  <si>
    <t>JUNK2</t>
  </si>
  <si>
    <t>JUNK3</t>
  </si>
  <si>
    <t>JUNK4</t>
  </si>
  <si>
    <t>NUTSLAB1</t>
  </si>
  <si>
    <t>CRM#171_0354</t>
  </si>
  <si>
    <t>CRM#171_0354B</t>
  </si>
  <si>
    <t>WALCRN2_2018005582</t>
  </si>
  <si>
    <t>WALCRN20_2018005594</t>
  </si>
  <si>
    <t>WALCRN70_2018005606</t>
  </si>
  <si>
    <t>WALCRN70B_2018005606</t>
  </si>
  <si>
    <t>SCHOUWN10_2018005618</t>
  </si>
  <si>
    <t>GOERE2_2018005630</t>
  </si>
  <si>
    <t>GOERE6_2018005642</t>
  </si>
  <si>
    <t>NOORDWK2_2018005654</t>
  </si>
  <si>
    <t>NOORDWK10_2018005666</t>
  </si>
  <si>
    <t>NOORDWK20_2018005678</t>
  </si>
  <si>
    <t>NOORDWK70_2018005690</t>
  </si>
  <si>
    <t>TERSLG10_2018005702</t>
  </si>
  <si>
    <t>TERSLG10B_2018005702</t>
  </si>
  <si>
    <t>TERSLG50_2018005714</t>
  </si>
  <si>
    <t>TERSLG100_2018005726</t>
  </si>
  <si>
    <t>TERSLG135_2018005738</t>
  </si>
  <si>
    <t>WALCRN2_2018005583</t>
  </si>
  <si>
    <t>WALCRN20_2018005595</t>
  </si>
  <si>
    <t>WALCRN70_2018005607</t>
  </si>
  <si>
    <t>SCHOUWN10_2018005619</t>
  </si>
  <si>
    <t>GOERE2_2018005631</t>
  </si>
  <si>
    <t>GOERE6_2018005643</t>
  </si>
  <si>
    <t>GOERE6B_2018005643</t>
  </si>
  <si>
    <t>NUTSLAB2</t>
  </si>
  <si>
    <t>CRM#171_0419</t>
  </si>
  <si>
    <t>JUNK#171_0419B</t>
  </si>
  <si>
    <t>JUNK</t>
  </si>
  <si>
    <t>JUNK7</t>
  </si>
  <si>
    <t>C_May02-19_0705</t>
  </si>
  <si>
    <t>JUNK8</t>
  </si>
  <si>
    <t>JUNK9</t>
  </si>
  <si>
    <t>CRM#171-0661</t>
  </si>
  <si>
    <t>CRM#171-0661B</t>
  </si>
  <si>
    <t>CRM#171-0714</t>
  </si>
  <si>
    <t>CRM#171-0714B</t>
  </si>
  <si>
    <t>NOORDWK2_2018005655</t>
  </si>
  <si>
    <t>NOORDWK10_2018005667</t>
  </si>
  <si>
    <t>NOORDWK20_2018005679</t>
  </si>
  <si>
    <t>NOORDWK70_2018005691</t>
  </si>
  <si>
    <t>TERSLG10_2018005703</t>
  </si>
  <si>
    <t>TERSLG50_2018005715</t>
  </si>
  <si>
    <t>TERSLG_2018005727</t>
  </si>
  <si>
    <t>TERSLG135_2018005739</t>
  </si>
  <si>
    <t>TERSLG135B_2018005739</t>
  </si>
  <si>
    <t>CMR#171-0979</t>
  </si>
  <si>
    <t>CMR#171-0979B</t>
  </si>
  <si>
    <t>WALCRN2_2019001603</t>
  </si>
  <si>
    <t>WALCRN20_2019001604</t>
  </si>
  <si>
    <t>WALCRN70_2019001605</t>
  </si>
  <si>
    <t>SCHOUWN10_2019001606</t>
  </si>
  <si>
    <t>SCHOUWN10_2019001606B</t>
  </si>
  <si>
    <t>GOERE2_2019001607</t>
  </si>
  <si>
    <t>GOERE6_2019001608</t>
  </si>
  <si>
    <t>NOORDWK2_2019001609</t>
  </si>
  <si>
    <t>NOORDWK10_2019001610</t>
  </si>
  <si>
    <t>NOORDWK20_2019001611</t>
  </si>
  <si>
    <t>NOORDWK70_2019001612</t>
  </si>
  <si>
    <t>NOORDWK70B_2019001612</t>
  </si>
  <si>
    <t>SCHOUWN10_2019003256</t>
  </si>
  <si>
    <t>GOERE2_2019003257</t>
  </si>
  <si>
    <t>GOERE6_2019003258</t>
  </si>
  <si>
    <t>CRM#171_0175</t>
  </si>
  <si>
    <t>CRM#171B_0175</t>
  </si>
  <si>
    <t>JUNK11</t>
  </si>
  <si>
    <t>C_May03-19_0705</t>
  </si>
  <si>
    <t>JUNK12</t>
  </si>
  <si>
    <t>JUNK13</t>
  </si>
  <si>
    <t>JUNK14</t>
  </si>
  <si>
    <t>NUTLSAB5</t>
  </si>
  <si>
    <t>CRM#171_1037</t>
  </si>
  <si>
    <t>CRM#171B_1037</t>
  </si>
  <si>
    <t>TERSLG10_2019001613</t>
  </si>
  <si>
    <t>TERSLG50_2019001614</t>
  </si>
  <si>
    <t>TERSLG100_2019001615</t>
  </si>
  <si>
    <t>TERSLG100B_2019001615</t>
  </si>
  <si>
    <t>TERSLG135_2019001616</t>
  </si>
  <si>
    <t>TERSLG175_2019001617</t>
  </si>
  <si>
    <t>TERSLG235_2019001618</t>
  </si>
  <si>
    <t>WALCRN2_2019003253</t>
  </si>
  <si>
    <t>WALCRN20_2019003254</t>
  </si>
  <si>
    <t>WALCRN70_2019003255</t>
  </si>
  <si>
    <t>CRM#171_0478</t>
  </si>
  <si>
    <t>CRM#171B_0478</t>
  </si>
  <si>
    <t>NOORDWK2_2019003259</t>
  </si>
  <si>
    <t>NOORDWK10_2019003260</t>
  </si>
  <si>
    <t>NOORDWK20_2019003261</t>
  </si>
  <si>
    <t>NOORDWK70_2019003262</t>
  </si>
  <si>
    <t>TERSLG10_2019003263</t>
  </si>
  <si>
    <t>TERSLG10B_2019003263</t>
  </si>
  <si>
    <t>TERSLG50_2019003264</t>
  </si>
  <si>
    <t>TERSLG100_2019003265</t>
  </si>
  <si>
    <t>TERSLG135_2019003266</t>
  </si>
  <si>
    <t>NUTSLAB6</t>
  </si>
  <si>
    <t>CRM#171_0788</t>
  </si>
  <si>
    <t>CRM#171B_0788</t>
  </si>
  <si>
    <t>CRM values replaced</t>
  </si>
  <si>
    <t xml:space="preserve">CT Hg CORRECTED </t>
  </si>
  <si>
    <t>AT Hg CORRECTED</t>
  </si>
  <si>
    <r>
      <t>WALCRN70</t>
    </r>
    <r>
      <rPr>
        <sz val="12"/>
        <color rgb="FFFF0000"/>
        <rFont val="Calibri"/>
        <family val="2"/>
        <scheme val="minor"/>
      </rPr>
      <t>B</t>
    </r>
    <r>
      <rPr>
        <sz val="12"/>
        <rFont val="Calibri"/>
        <family val="2"/>
        <scheme val="minor"/>
      </rPr>
      <t>_2018005606</t>
    </r>
  </si>
  <si>
    <r>
      <t>TERSLG10</t>
    </r>
    <r>
      <rPr>
        <sz val="12"/>
        <color rgb="FFFF0000"/>
        <rFont val="Calibri"/>
        <family val="2"/>
        <scheme val="minor"/>
      </rPr>
      <t>B</t>
    </r>
    <r>
      <rPr>
        <sz val="12"/>
        <rFont val="Calibri"/>
        <family val="2"/>
        <scheme val="minor"/>
      </rPr>
      <t>_2018005702</t>
    </r>
  </si>
  <si>
    <r>
      <t>GOERE6</t>
    </r>
    <r>
      <rPr>
        <sz val="12"/>
        <color rgb="FFFF0000"/>
        <rFont val="Calibri"/>
        <family val="2"/>
        <scheme val="minor"/>
      </rPr>
      <t>B</t>
    </r>
    <r>
      <rPr>
        <sz val="12"/>
        <rFont val="Calibri"/>
        <family val="2"/>
        <scheme val="minor"/>
      </rPr>
      <t>_2018005643</t>
    </r>
  </si>
  <si>
    <r>
      <t>TERSLG135</t>
    </r>
    <r>
      <rPr>
        <sz val="12"/>
        <color rgb="FFFF0000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_2018005739</t>
    </r>
  </si>
  <si>
    <r>
      <t>NOORDWK70</t>
    </r>
    <r>
      <rPr>
        <sz val="12"/>
        <color rgb="FFFF0000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_2019001612</t>
    </r>
  </si>
  <si>
    <r>
      <t>SCHOUWN10_2019001606</t>
    </r>
    <r>
      <rPr>
        <sz val="12"/>
        <color rgb="FFFF0000"/>
        <rFont val="Calibri"/>
        <family val="2"/>
        <scheme val="minor"/>
      </rPr>
      <t>B</t>
    </r>
  </si>
  <si>
    <r>
      <t>NOORDWK10</t>
    </r>
    <r>
      <rPr>
        <sz val="12"/>
        <color rgb="FFFF0000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_2018005667</t>
    </r>
  </si>
  <si>
    <t>NOORDWK10B_2018005667</t>
  </si>
  <si>
    <t>Duplicate</t>
  </si>
  <si>
    <t>Correction Factor</t>
  </si>
  <si>
    <r>
      <t>TERSLG100</t>
    </r>
    <r>
      <rPr>
        <sz val="12"/>
        <color rgb="FFFF0000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_2019001615</t>
    </r>
  </si>
  <si>
    <r>
      <t>TERSLG10</t>
    </r>
    <r>
      <rPr>
        <sz val="12"/>
        <color rgb="FFFF0000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_2019003263</t>
    </r>
  </si>
  <si>
    <t>Date/Time</t>
  </si>
  <si>
    <t>RWS ID</t>
  </si>
  <si>
    <t>DUPLICATES</t>
  </si>
  <si>
    <t>CT Delta</t>
  </si>
  <si>
    <t>AT Delta</t>
  </si>
  <si>
    <t>CT Stdev</t>
  </si>
  <si>
    <t>4.5 µM/kg</t>
  </si>
  <si>
    <t>1.8µM/kg</t>
  </si>
  <si>
    <t>(May 2019) VINDTA</t>
  </si>
  <si>
    <t>consistent leaking Ct system!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</si>
</sst>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0"/>
    <numFmt numFmtId="166" formatCode="0.000"/>
    <numFmt numFmtId="167" formatCode="mm/dd/yy"/>
    <numFmt numFmtId="168" formatCode="dd\-mmm\-yyyy\ hh:mm"/>
    <numFmt numFmtId="169" formatCode="0.00000"/>
    <numFmt numFmtId="170" formatCode="0.000000"/>
    <numFmt numFmtId="171" formatCode="0.0000000"/>
    <numFmt numFmtId="172" formatCode="#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u/>
      <sz val="11.6"/>
      <color indexed="36"/>
      <name val="Arial"/>
      <family val="2"/>
    </font>
    <font>
      <b/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omic Sans MS"/>
      <family val="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F1E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4" applyNumberFormat="0" applyAlignment="0" applyProtection="0"/>
    <xf numFmtId="0" fontId="20" fillId="10" borderId="5" applyNumberFormat="0" applyAlignment="0" applyProtection="0"/>
    <xf numFmtId="0" fontId="21" fillId="10" borderId="4" applyNumberFormat="0" applyAlignment="0" applyProtection="0"/>
    <xf numFmtId="0" fontId="22" fillId="0" borderId="6" applyNumberFormat="0" applyFill="0" applyAlignment="0" applyProtection="0"/>
    <xf numFmtId="0" fontId="23" fillId="11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7" fillId="36" borderId="0" applyNumberFormat="0" applyBorder="0" applyAlignment="0" applyProtection="0"/>
    <xf numFmtId="0" fontId="6" fillId="0" borderId="0"/>
    <xf numFmtId="0" fontId="6" fillId="12" borderId="8" applyNumberFormat="0" applyFont="0" applyAlignment="0" applyProtection="0"/>
    <xf numFmtId="0" fontId="5" fillId="0" borderId="0"/>
    <xf numFmtId="0" fontId="7" fillId="0" borderId="0"/>
    <xf numFmtId="0" fontId="35" fillId="0" borderId="0"/>
    <xf numFmtId="0" fontId="4" fillId="0" borderId="0"/>
    <xf numFmtId="0" fontId="7" fillId="0" borderId="0"/>
    <xf numFmtId="0" fontId="3" fillId="0" borderId="0"/>
    <xf numFmtId="0" fontId="2" fillId="0" borderId="0"/>
    <xf numFmtId="0" fontId="2" fillId="0" borderId="0"/>
  </cellStyleXfs>
  <cellXfs count="149">
    <xf numFmtId="0" fontId="0" fillId="0" borderId="0" xfId="0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 textRotation="90"/>
    </xf>
    <xf numFmtId="1" fontId="9" fillId="2" borderId="0" xfId="0" applyNumberFormat="1" applyFont="1" applyFill="1" applyBorder="1" applyAlignment="1">
      <alignment horizontal="center" vertical="center" textRotation="90"/>
    </xf>
    <xf numFmtId="1" fontId="9" fillId="3" borderId="0" xfId="0" applyNumberFormat="1" applyFont="1" applyFill="1" applyBorder="1" applyAlignment="1">
      <alignment horizontal="center" vertical="center" textRotation="90"/>
    </xf>
    <xf numFmtId="49" fontId="9" fillId="3" borderId="0" xfId="0" applyNumberFormat="1" applyFont="1" applyFill="1" applyBorder="1" applyAlignment="1">
      <alignment horizontal="center" vertical="center" textRotation="90"/>
    </xf>
    <xf numFmtId="0" fontId="9" fillId="3" borderId="0" xfId="0" applyFont="1" applyFill="1" applyBorder="1" applyAlignment="1">
      <alignment horizontal="center" vertical="center" textRotation="90"/>
    </xf>
    <xf numFmtId="164" fontId="9" fillId="2" borderId="0" xfId="0" applyNumberFormat="1" applyFont="1" applyFill="1" applyBorder="1" applyAlignment="1">
      <alignment horizontal="center" vertical="center" textRotation="90"/>
    </xf>
    <xf numFmtId="2" fontId="9" fillId="2" borderId="0" xfId="0" applyNumberFormat="1" applyFont="1" applyFill="1" applyBorder="1" applyAlignment="1">
      <alignment horizontal="center" vertical="center" textRotation="90"/>
    </xf>
    <xf numFmtId="165" fontId="9" fillId="2" borderId="0" xfId="0" applyNumberFormat="1" applyFont="1" applyFill="1" applyBorder="1" applyAlignment="1">
      <alignment horizontal="center" vertical="center" textRotation="90"/>
    </xf>
    <xf numFmtId="166" fontId="9" fillId="2" borderId="0" xfId="0" applyNumberFormat="1" applyFont="1" applyFill="1" applyBorder="1" applyAlignment="1">
      <alignment horizontal="center" vertical="center" textRotation="90"/>
    </xf>
    <xf numFmtId="167" fontId="9" fillId="2" borderId="0" xfId="0" applyNumberFormat="1" applyFont="1" applyFill="1" applyBorder="1" applyAlignment="1">
      <alignment horizontal="center" vertical="center" textRotation="90"/>
    </xf>
    <xf numFmtId="20" fontId="9" fillId="2" borderId="0" xfId="0" applyNumberFormat="1" applyFont="1" applyFill="1" applyBorder="1" applyAlignment="1">
      <alignment horizontal="center" vertical="center" textRotation="90"/>
    </xf>
    <xf numFmtId="166" fontId="9" fillId="3" borderId="0" xfId="0" applyNumberFormat="1" applyFont="1" applyFill="1" applyBorder="1" applyAlignment="1">
      <alignment horizontal="center" vertical="center" textRotation="90"/>
    </xf>
    <xf numFmtId="0" fontId="9" fillId="3" borderId="0" xfId="0" applyFont="1" applyFill="1" applyBorder="1" applyAlignment="1">
      <alignment horizontal="center" vertical="center" textRotation="90" wrapText="1"/>
    </xf>
    <xf numFmtId="0" fontId="9" fillId="4" borderId="0" xfId="0" applyFont="1" applyFill="1" applyBorder="1" applyAlignment="1">
      <alignment horizontal="center" vertical="center" textRotation="90"/>
    </xf>
    <xf numFmtId="1" fontId="9" fillId="4" borderId="0" xfId="0" applyNumberFormat="1" applyFont="1" applyFill="1" applyBorder="1" applyAlignment="1">
      <alignment horizontal="center" vertical="center" textRotation="90" wrapText="1"/>
    </xf>
    <xf numFmtId="164" fontId="9" fillId="4" borderId="0" xfId="0" applyNumberFormat="1" applyFont="1" applyFill="1" applyBorder="1" applyAlignment="1">
      <alignment horizontal="center" vertical="center" textRotation="90"/>
    </xf>
    <xf numFmtId="166" fontId="9" fillId="4" borderId="0" xfId="0" applyNumberFormat="1" applyFont="1" applyFill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166" fontId="11" fillId="4" borderId="0" xfId="0" applyNumberFormat="1" applyFont="1" applyFill="1" applyBorder="1" applyAlignment="1">
      <alignment horizontal="center" vertical="center" textRotation="90"/>
    </xf>
    <xf numFmtId="0" fontId="7" fillId="2" borderId="0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7" fontId="7" fillId="2" borderId="0" xfId="0" applyNumberFormat="1" applyFont="1" applyFill="1" applyBorder="1" applyAlignment="1">
      <alignment horizontal="center"/>
    </xf>
    <xf numFmtId="20" fontId="7" fillId="2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left"/>
    </xf>
    <xf numFmtId="1" fontId="9" fillId="5" borderId="0" xfId="0" applyNumberFormat="1" applyFont="1" applyFill="1" applyBorder="1" applyAlignment="1">
      <alignment horizontal="center" vertical="center" textRotation="90"/>
    </xf>
    <xf numFmtId="14" fontId="0" fillId="0" borderId="0" xfId="0" applyNumberFormat="1"/>
    <xf numFmtId="14" fontId="7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70" fontId="7" fillId="0" borderId="0" xfId="0" applyNumberFormat="1" applyFont="1" applyFill="1" applyBorder="1" applyAlignment="1">
      <alignment horizontal="center"/>
    </xf>
    <xf numFmtId="166" fontId="9" fillId="37" borderId="0" xfId="0" applyNumberFormat="1" applyFont="1" applyFill="1" applyBorder="1" applyAlignment="1">
      <alignment horizontal="center" vertical="center" textRotation="90"/>
    </xf>
    <xf numFmtId="0" fontId="9" fillId="0" borderId="0" xfId="0" applyFont="1" applyBorder="1" applyAlignment="1">
      <alignment horizontal="center" vertical="center" textRotation="90"/>
    </xf>
    <xf numFmtId="164" fontId="9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64" fontId="9" fillId="37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textRotation="90"/>
    </xf>
    <xf numFmtId="0" fontId="29" fillId="0" borderId="0" xfId="0" applyFont="1" applyBorder="1" applyAlignment="1">
      <alignment horizontal="left"/>
    </xf>
    <xf numFmtId="0" fontId="29" fillId="0" borderId="0" xfId="0" applyFont="1" applyBorder="1"/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/>
    <xf numFmtId="0" fontId="30" fillId="0" borderId="0" xfId="0" applyFont="1" applyBorder="1" applyAlignment="1">
      <alignment horizontal="left"/>
    </xf>
    <xf numFmtId="0" fontId="30" fillId="0" borderId="0" xfId="0" applyFont="1" applyBorder="1"/>
    <xf numFmtId="164" fontId="32" fillId="0" borderId="0" xfId="0" applyNumberFormat="1" applyFont="1" applyFill="1" applyBorder="1" applyAlignment="1">
      <alignment horizontal="center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33" fillId="0" borderId="0" xfId="0" applyNumberFormat="1" applyFont="1" applyBorder="1" applyAlignment="1">
      <alignment horizontal="center"/>
    </xf>
    <xf numFmtId="1" fontId="34" fillId="0" borderId="0" xfId="45" applyNumberFormat="1" applyFont="1" applyFill="1" applyBorder="1" applyAlignment="1">
      <alignment horizontal="left"/>
    </xf>
    <xf numFmtId="164" fontId="9" fillId="0" borderId="0" xfId="0" applyNumberFormat="1" applyFont="1" applyBorder="1" applyAlignment="1">
      <alignment horizontal="center"/>
    </xf>
    <xf numFmtId="166" fontId="9" fillId="39" borderId="0" xfId="0" applyNumberFormat="1" applyFont="1" applyFill="1" applyBorder="1" applyAlignment="1">
      <alignment horizontal="center" vertical="center" textRotation="90"/>
    </xf>
    <xf numFmtId="166" fontId="11" fillId="39" borderId="0" xfId="0" applyNumberFormat="1" applyFont="1" applyFill="1" applyBorder="1" applyAlignment="1">
      <alignment horizontal="center" vertical="center" textRotation="90"/>
    </xf>
    <xf numFmtId="0" fontId="3" fillId="0" borderId="0" xfId="49"/>
    <xf numFmtId="14" fontId="3" fillId="0" borderId="0" xfId="49" applyNumberFormat="1"/>
    <xf numFmtId="20" fontId="3" fillId="0" borderId="0" xfId="49" applyNumberFormat="1"/>
    <xf numFmtId="0" fontId="8" fillId="40" borderId="0" xfId="0" applyFont="1" applyFill="1" applyBorder="1" applyAlignment="1">
      <alignment horizontal="center"/>
    </xf>
    <xf numFmtId="0" fontId="3" fillId="40" borderId="0" xfId="49" applyFill="1"/>
    <xf numFmtId="0" fontId="0" fillId="40" borderId="0" xfId="0" applyFill="1"/>
    <xf numFmtId="14" fontId="3" fillId="40" borderId="0" xfId="49" applyNumberFormat="1" applyFill="1"/>
    <xf numFmtId="20" fontId="3" fillId="40" borderId="0" xfId="49" applyNumberFormat="1" applyFill="1"/>
    <xf numFmtId="0" fontId="7" fillId="40" borderId="0" xfId="0" applyFont="1" applyFill="1" applyBorder="1" applyAlignment="1">
      <alignment horizontal="center"/>
    </xf>
    <xf numFmtId="2" fontId="0" fillId="40" borderId="0" xfId="0" applyNumberFormat="1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165" fontId="0" fillId="40" borderId="0" xfId="0" applyNumberFormat="1" applyFill="1" applyBorder="1" applyAlignment="1">
      <alignment horizontal="center"/>
    </xf>
    <xf numFmtId="1" fontId="7" fillId="40" borderId="0" xfId="0" applyNumberFormat="1" applyFont="1" applyFill="1" applyBorder="1" applyAlignment="1">
      <alignment horizontal="center"/>
    </xf>
    <xf numFmtId="168" fontId="0" fillId="40" borderId="0" xfId="0" applyNumberFormat="1" applyFill="1" applyBorder="1" applyAlignment="1">
      <alignment horizontal="center"/>
    </xf>
    <xf numFmtId="165" fontId="7" fillId="40" borderId="0" xfId="0" applyNumberFormat="1" applyFont="1" applyFill="1" applyBorder="1" applyAlignment="1">
      <alignment horizontal="center"/>
    </xf>
    <xf numFmtId="164" fontId="7" fillId="40" borderId="0" xfId="0" applyNumberFormat="1" applyFont="1" applyFill="1" applyBorder="1" applyAlignment="1">
      <alignment horizontal="center"/>
    </xf>
    <xf numFmtId="166" fontId="7" fillId="40" borderId="0" xfId="0" applyNumberFormat="1" applyFont="1" applyFill="1" applyBorder="1" applyAlignment="1">
      <alignment horizontal="center"/>
    </xf>
    <xf numFmtId="169" fontId="7" fillId="40" borderId="0" xfId="0" applyNumberFormat="1" applyFont="1" applyFill="1" applyBorder="1" applyAlignment="1">
      <alignment horizontal="center"/>
    </xf>
    <xf numFmtId="164" fontId="9" fillId="40" borderId="0" xfId="0" applyNumberFormat="1" applyFont="1" applyFill="1" applyBorder="1" applyAlignment="1">
      <alignment horizontal="center"/>
    </xf>
    <xf numFmtId="2" fontId="7" fillId="40" borderId="0" xfId="0" applyNumberFormat="1" applyFont="1" applyFill="1" applyBorder="1" applyAlignment="1">
      <alignment horizontal="center"/>
    </xf>
    <xf numFmtId="167" fontId="7" fillId="40" borderId="0" xfId="0" applyNumberFormat="1" applyFont="1" applyFill="1" applyBorder="1" applyAlignment="1">
      <alignment horizontal="center"/>
    </xf>
    <xf numFmtId="20" fontId="7" fillId="40" borderId="0" xfId="0" applyNumberFormat="1" applyFont="1" applyFill="1" applyBorder="1" applyAlignment="1">
      <alignment horizontal="center"/>
    </xf>
    <xf numFmtId="164" fontId="0" fillId="4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6" fillId="0" borderId="0" xfId="49" applyFont="1"/>
    <xf numFmtId="164" fontId="9" fillId="39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" fontId="33" fillId="0" borderId="0" xfId="0" applyNumberFormat="1" applyFont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1" fontId="33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14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/>
    <xf numFmtId="164" fontId="33" fillId="0" borderId="0" xfId="0" applyNumberFormat="1" applyFont="1" applyFill="1" applyBorder="1" applyAlignment="1">
      <alignment horizontal="center"/>
    </xf>
    <xf numFmtId="14" fontId="30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22" fontId="30" fillId="0" borderId="0" xfId="0" applyNumberFormat="1" applyFont="1" applyBorder="1"/>
    <xf numFmtId="172" fontId="32" fillId="0" borderId="0" xfId="0" applyNumberFormat="1" applyFont="1" applyBorder="1" applyAlignment="1" applyProtection="1">
      <alignment horizontal="center"/>
      <protection locked="0"/>
    </xf>
    <xf numFmtId="0" fontId="30" fillId="0" borderId="0" xfId="49" applyFont="1" applyBorder="1"/>
    <xf numFmtId="164" fontId="32" fillId="37" borderId="0" xfId="0" applyNumberFormat="1" applyFont="1" applyFill="1" applyBorder="1" applyAlignment="1">
      <alignment horizontal="center"/>
    </xf>
    <xf numFmtId="164" fontId="32" fillId="0" borderId="0" xfId="0" applyNumberFormat="1" applyFont="1" applyBorder="1" applyAlignment="1">
      <alignment horizontal="center"/>
    </xf>
    <xf numFmtId="22" fontId="30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164" fontId="32" fillId="39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22" fontId="30" fillId="0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29" fillId="0" borderId="0" xfId="44" applyFont="1" applyBorder="1" applyAlignment="1">
      <alignment horizontal="left"/>
    </xf>
    <xf numFmtId="2" fontId="33" fillId="0" borderId="0" xfId="0" applyNumberFormat="1" applyFont="1" applyBorder="1" applyAlignment="1">
      <alignment horizontal="center"/>
    </xf>
    <xf numFmtId="166" fontId="33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/>
    <xf numFmtId="0" fontId="33" fillId="38" borderId="0" xfId="0" applyFont="1" applyFill="1" applyBorder="1"/>
    <xf numFmtId="0" fontId="30" fillId="38" borderId="0" xfId="0" applyFont="1" applyFill="1" applyBorder="1" applyAlignment="1">
      <alignment horizontal="center"/>
    </xf>
    <xf numFmtId="0" fontId="9" fillId="37" borderId="0" xfId="0" applyFont="1" applyFill="1" applyBorder="1" applyAlignment="1">
      <alignment horizontal="center"/>
    </xf>
    <xf numFmtId="0" fontId="1" fillId="0" borderId="0" xfId="49" applyFon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Followed Hyperlink_mermaid.xls" xfId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rmal 3" xfId="44"/>
    <cellStyle name="Normal 3 2" xfId="47"/>
    <cellStyle name="Normal 3 3" xfId="51"/>
    <cellStyle name="Normal 4" xfId="45"/>
    <cellStyle name="Normal 4 2" xfId="46"/>
    <cellStyle name="Normal 5" xfId="48"/>
    <cellStyle name="Normal 6" xfId="49"/>
    <cellStyle name="Normal 7" xfId="50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Medium4"/>
  <colors>
    <mruColors>
      <color rgb="FF9CF1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DBS!$AZ$8:$AZ$110</c:f>
              <c:numCache>
                <c:formatCode>dd\-mmm\-yyyy\ hh:mm</c:formatCode>
                <c:ptCount val="103"/>
                <c:pt idx="0">
                  <c:v>43586.366666666669</c:v>
                </c:pt>
                <c:pt idx="1">
                  <c:v>43586.379166666666</c:v>
                </c:pt>
                <c:pt idx="2">
                  <c:v>43586.390277777777</c:v>
                </c:pt>
                <c:pt idx="3">
                  <c:v>43586.401388888888</c:v>
                </c:pt>
                <c:pt idx="4">
                  <c:v>43586.413194444445</c:v>
                </c:pt>
                <c:pt idx="5">
                  <c:v>43586.424305555556</c:v>
                </c:pt>
                <c:pt idx="6">
                  <c:v>43586.443749999999</c:v>
                </c:pt>
                <c:pt idx="7">
                  <c:v>43586.456250000003</c:v>
                </c:pt>
                <c:pt idx="8">
                  <c:v>43586.467361111114</c:v>
                </c:pt>
                <c:pt idx="9">
                  <c:v>43586.479166666664</c:v>
                </c:pt>
                <c:pt idx="10">
                  <c:v>43586.490277777775</c:v>
                </c:pt>
                <c:pt idx="11">
                  <c:v>43586.501388888886</c:v>
                </c:pt>
                <c:pt idx="12">
                  <c:v>43586.512499999997</c:v>
                </c:pt>
                <c:pt idx="13">
                  <c:v>43586.525000000001</c:v>
                </c:pt>
                <c:pt idx="14">
                  <c:v>43586.536111111112</c:v>
                </c:pt>
                <c:pt idx="15">
                  <c:v>43586.547222222223</c:v>
                </c:pt>
                <c:pt idx="16">
                  <c:v>43586.558333333334</c:v>
                </c:pt>
                <c:pt idx="17">
                  <c:v>43586.569444444445</c:v>
                </c:pt>
                <c:pt idx="18">
                  <c:v>43586.580555555556</c:v>
                </c:pt>
                <c:pt idx="19">
                  <c:v>43586.59097222222</c:v>
                </c:pt>
                <c:pt idx="20">
                  <c:v>43586.602083333331</c:v>
                </c:pt>
                <c:pt idx="21">
                  <c:v>43586.613194444442</c:v>
                </c:pt>
                <c:pt idx="22">
                  <c:v>43586.625</c:v>
                </c:pt>
                <c:pt idx="23">
                  <c:v>43586.636805555558</c:v>
                </c:pt>
                <c:pt idx="24">
                  <c:v>43586.648611111108</c:v>
                </c:pt>
                <c:pt idx="25">
                  <c:v>43586.659722222219</c:v>
                </c:pt>
                <c:pt idx="26">
                  <c:v>43586.67083333333</c:v>
                </c:pt>
                <c:pt idx="27">
                  <c:v>43586.681250000001</c:v>
                </c:pt>
                <c:pt idx="28">
                  <c:v>43586.692361111112</c:v>
                </c:pt>
                <c:pt idx="29">
                  <c:v>43586.703472222223</c:v>
                </c:pt>
                <c:pt idx="30">
                  <c:v>43586.714583333334</c:v>
                </c:pt>
                <c:pt idx="31">
                  <c:v>43586.727083333331</c:v>
                </c:pt>
                <c:pt idx="32">
                  <c:v>43586.750694444447</c:v>
                </c:pt>
                <c:pt idx="33">
                  <c:v>43586.765277777777</c:v>
                </c:pt>
                <c:pt idx="34">
                  <c:v>43587.350694444445</c:v>
                </c:pt>
                <c:pt idx="35">
                  <c:v>43587.361805555556</c:v>
                </c:pt>
                <c:pt idx="36">
                  <c:v>43587.372916666667</c:v>
                </c:pt>
                <c:pt idx="37">
                  <c:v>43587.384027777778</c:v>
                </c:pt>
                <c:pt idx="38">
                  <c:v>43587.395138888889</c:v>
                </c:pt>
                <c:pt idx="39">
                  <c:v>43587.40625</c:v>
                </c:pt>
                <c:pt idx="40">
                  <c:v>43587.54791666667</c:v>
                </c:pt>
                <c:pt idx="41">
                  <c:v>43587.559027777781</c:v>
                </c:pt>
                <c:pt idx="42">
                  <c:v>43587.442361111112</c:v>
                </c:pt>
                <c:pt idx="43">
                  <c:v>43587.453472222223</c:v>
                </c:pt>
                <c:pt idx="44">
                  <c:v>43587.464583333334</c:v>
                </c:pt>
                <c:pt idx="45">
                  <c:v>43587.475694444445</c:v>
                </c:pt>
                <c:pt idx="46">
                  <c:v>43587.486805555556</c:v>
                </c:pt>
                <c:pt idx="47">
                  <c:v>43587.497916666667</c:v>
                </c:pt>
                <c:pt idx="48">
                  <c:v>43587.51458333333</c:v>
                </c:pt>
                <c:pt idx="49">
                  <c:v>43587.525694444441</c:v>
                </c:pt>
                <c:pt idx="50">
                  <c:v>43587.536805555559</c:v>
                </c:pt>
                <c:pt idx="51">
                  <c:v>43587.54791666667</c:v>
                </c:pt>
                <c:pt idx="52">
                  <c:v>43587.559027777781</c:v>
                </c:pt>
                <c:pt idx="53">
                  <c:v>43587.570138888892</c:v>
                </c:pt>
                <c:pt idx="54">
                  <c:v>43587.581250000003</c:v>
                </c:pt>
                <c:pt idx="55">
                  <c:v>43587.591666666667</c:v>
                </c:pt>
                <c:pt idx="56">
                  <c:v>43587.603472222225</c:v>
                </c:pt>
                <c:pt idx="57">
                  <c:v>43587.614583333336</c:v>
                </c:pt>
                <c:pt idx="58">
                  <c:v>43587.625694444447</c:v>
                </c:pt>
                <c:pt idx="59">
                  <c:v>43587.636805555558</c:v>
                </c:pt>
                <c:pt idx="60">
                  <c:v>43587.647916666669</c:v>
                </c:pt>
                <c:pt idx="61">
                  <c:v>43587.65902777778</c:v>
                </c:pt>
                <c:pt idx="62">
                  <c:v>43587.670138888891</c:v>
                </c:pt>
                <c:pt idx="63">
                  <c:v>43587.680555555555</c:v>
                </c:pt>
                <c:pt idx="64">
                  <c:v>43587.691666666666</c:v>
                </c:pt>
                <c:pt idx="65">
                  <c:v>43587.702777777777</c:v>
                </c:pt>
                <c:pt idx="66">
                  <c:v>43587.713888888888</c:v>
                </c:pt>
                <c:pt idx="67">
                  <c:v>43587.724999999999</c:v>
                </c:pt>
                <c:pt idx="68">
                  <c:v>43587.736111111109</c:v>
                </c:pt>
                <c:pt idx="69">
                  <c:v>43587.74722222222</c:v>
                </c:pt>
                <c:pt idx="70">
                  <c:v>43587.758333333331</c:v>
                </c:pt>
                <c:pt idx="71">
                  <c:v>43587.770833333336</c:v>
                </c:pt>
                <c:pt idx="72">
                  <c:v>43588.30972222222</c:v>
                </c:pt>
                <c:pt idx="73">
                  <c:v>43588.320833333331</c:v>
                </c:pt>
                <c:pt idx="74">
                  <c:v>43588.331944444442</c:v>
                </c:pt>
                <c:pt idx="75">
                  <c:v>43588.342361111114</c:v>
                </c:pt>
                <c:pt idx="76">
                  <c:v>43588.353472222225</c:v>
                </c:pt>
                <c:pt idx="77">
                  <c:v>43588.364583333336</c:v>
                </c:pt>
                <c:pt idx="78">
                  <c:v>43588.377083333333</c:v>
                </c:pt>
                <c:pt idx="79">
                  <c:v>43588.388888888891</c:v>
                </c:pt>
                <c:pt idx="80">
                  <c:v>43588.4</c:v>
                </c:pt>
                <c:pt idx="81">
                  <c:v>43588.411111111112</c:v>
                </c:pt>
                <c:pt idx="82">
                  <c:v>43588.422222222223</c:v>
                </c:pt>
                <c:pt idx="83">
                  <c:v>43588.433333333334</c:v>
                </c:pt>
                <c:pt idx="84">
                  <c:v>43588.444444444445</c:v>
                </c:pt>
                <c:pt idx="85">
                  <c:v>43588.455555555556</c:v>
                </c:pt>
                <c:pt idx="86">
                  <c:v>43588.46597222222</c:v>
                </c:pt>
                <c:pt idx="87">
                  <c:v>43588.477083333331</c:v>
                </c:pt>
                <c:pt idx="88">
                  <c:v>43588.488194444442</c:v>
                </c:pt>
                <c:pt idx="89">
                  <c:v>43588.5</c:v>
                </c:pt>
                <c:pt idx="90">
                  <c:v>43588.511111111111</c:v>
                </c:pt>
                <c:pt idx="91">
                  <c:v>43588.522222222222</c:v>
                </c:pt>
                <c:pt idx="92">
                  <c:v>43588.533333333333</c:v>
                </c:pt>
                <c:pt idx="93">
                  <c:v>43588.544444444444</c:v>
                </c:pt>
                <c:pt idx="94">
                  <c:v>43588.555555555555</c:v>
                </c:pt>
                <c:pt idx="95">
                  <c:v>43588.566666666666</c:v>
                </c:pt>
                <c:pt idx="96">
                  <c:v>43588.577777777777</c:v>
                </c:pt>
                <c:pt idx="97">
                  <c:v>43588.588888888888</c:v>
                </c:pt>
                <c:pt idx="98">
                  <c:v>43588.6</c:v>
                </c:pt>
                <c:pt idx="99">
                  <c:v>43588.611111111109</c:v>
                </c:pt>
                <c:pt idx="100">
                  <c:v>43588.621527777781</c:v>
                </c:pt>
                <c:pt idx="101">
                  <c:v>43588.632638888892</c:v>
                </c:pt>
                <c:pt idx="102">
                  <c:v>43588.643750000003</c:v>
                </c:pt>
              </c:numCache>
            </c:numRef>
          </c:xVal>
          <c:yVal>
            <c:numRef>
              <c:f>DBS!$BE$8:$BE$110</c:f>
              <c:numCache>
                <c:formatCode>0.000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">
                  <c:v>0</c:v>
                </c:pt>
                <c:pt idx="5">
                  <c:v>0.97990369990212767</c:v>
                </c:pt>
                <c:pt idx="6">
                  <c:v>0.97956988207029749</c:v>
                </c:pt>
                <c:pt idx="7" formatCode="0.000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0.97579191200529969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0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0.99306036143282772</c:v>
                </c:pt>
                <c:pt idx="41">
                  <c:v>0.99363262057310786</c:v>
                </c:pt>
                <c:pt idx="42" formatCode="0.0000000">
                  <c:v>0</c:v>
                </c:pt>
                <c:pt idx="43" formatCode="0.0000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0.99396113970919475</c:v>
                </c:pt>
                <c:pt idx="71">
                  <c:v>0.9928378162116076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0.99344716622209128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0.99226025837558418</c:v>
                </c:pt>
                <c:pt idx="90">
                  <c:v>0.99281132273289097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0.99290140056052778</c:v>
                </c:pt>
                <c:pt idx="102">
                  <c:v>0.99273184229674105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DBS!$AZ$8:$AZ$110</c:f>
              <c:numCache>
                <c:formatCode>dd\-mmm\-yyyy\ hh:mm</c:formatCode>
                <c:ptCount val="103"/>
                <c:pt idx="0">
                  <c:v>43586.366666666669</c:v>
                </c:pt>
                <c:pt idx="1">
                  <c:v>43586.379166666666</c:v>
                </c:pt>
                <c:pt idx="2">
                  <c:v>43586.390277777777</c:v>
                </c:pt>
                <c:pt idx="3">
                  <c:v>43586.401388888888</c:v>
                </c:pt>
                <c:pt idx="4">
                  <c:v>43586.413194444445</c:v>
                </c:pt>
                <c:pt idx="5">
                  <c:v>43586.424305555556</c:v>
                </c:pt>
                <c:pt idx="6">
                  <c:v>43586.443749999999</c:v>
                </c:pt>
                <c:pt idx="7">
                  <c:v>43586.456250000003</c:v>
                </c:pt>
                <c:pt idx="8">
                  <c:v>43586.467361111114</c:v>
                </c:pt>
                <c:pt idx="9">
                  <c:v>43586.479166666664</c:v>
                </c:pt>
                <c:pt idx="10">
                  <c:v>43586.490277777775</c:v>
                </c:pt>
                <c:pt idx="11">
                  <c:v>43586.501388888886</c:v>
                </c:pt>
                <c:pt idx="12">
                  <c:v>43586.512499999997</c:v>
                </c:pt>
                <c:pt idx="13">
                  <c:v>43586.525000000001</c:v>
                </c:pt>
                <c:pt idx="14">
                  <c:v>43586.536111111112</c:v>
                </c:pt>
                <c:pt idx="15">
                  <c:v>43586.547222222223</c:v>
                </c:pt>
                <c:pt idx="16">
                  <c:v>43586.558333333334</c:v>
                </c:pt>
                <c:pt idx="17">
                  <c:v>43586.569444444445</c:v>
                </c:pt>
                <c:pt idx="18">
                  <c:v>43586.580555555556</c:v>
                </c:pt>
                <c:pt idx="19">
                  <c:v>43586.59097222222</c:v>
                </c:pt>
                <c:pt idx="20">
                  <c:v>43586.602083333331</c:v>
                </c:pt>
                <c:pt idx="21">
                  <c:v>43586.613194444442</c:v>
                </c:pt>
                <c:pt idx="22">
                  <c:v>43586.625</c:v>
                </c:pt>
                <c:pt idx="23">
                  <c:v>43586.636805555558</c:v>
                </c:pt>
                <c:pt idx="24">
                  <c:v>43586.648611111108</c:v>
                </c:pt>
                <c:pt idx="25">
                  <c:v>43586.659722222219</c:v>
                </c:pt>
                <c:pt idx="26">
                  <c:v>43586.67083333333</c:v>
                </c:pt>
                <c:pt idx="27">
                  <c:v>43586.681250000001</c:v>
                </c:pt>
                <c:pt idx="28">
                  <c:v>43586.692361111112</c:v>
                </c:pt>
                <c:pt idx="29">
                  <c:v>43586.703472222223</c:v>
                </c:pt>
                <c:pt idx="30">
                  <c:v>43586.714583333334</c:v>
                </c:pt>
                <c:pt idx="31">
                  <c:v>43586.727083333331</c:v>
                </c:pt>
                <c:pt idx="32">
                  <c:v>43586.750694444447</c:v>
                </c:pt>
                <c:pt idx="33">
                  <c:v>43586.765277777777</c:v>
                </c:pt>
                <c:pt idx="34">
                  <c:v>43587.350694444445</c:v>
                </c:pt>
                <c:pt idx="35">
                  <c:v>43587.361805555556</c:v>
                </c:pt>
                <c:pt idx="36">
                  <c:v>43587.372916666667</c:v>
                </c:pt>
                <c:pt idx="37">
                  <c:v>43587.384027777778</c:v>
                </c:pt>
                <c:pt idx="38">
                  <c:v>43587.395138888889</c:v>
                </c:pt>
                <c:pt idx="39">
                  <c:v>43587.40625</c:v>
                </c:pt>
                <c:pt idx="40">
                  <c:v>43587.54791666667</c:v>
                </c:pt>
                <c:pt idx="41">
                  <c:v>43587.559027777781</c:v>
                </c:pt>
                <c:pt idx="42">
                  <c:v>43587.442361111112</c:v>
                </c:pt>
                <c:pt idx="43">
                  <c:v>43587.453472222223</c:v>
                </c:pt>
                <c:pt idx="44">
                  <c:v>43587.464583333334</c:v>
                </c:pt>
                <c:pt idx="45">
                  <c:v>43587.475694444445</c:v>
                </c:pt>
                <c:pt idx="46">
                  <c:v>43587.486805555556</c:v>
                </c:pt>
                <c:pt idx="47">
                  <c:v>43587.497916666667</c:v>
                </c:pt>
                <c:pt idx="48">
                  <c:v>43587.51458333333</c:v>
                </c:pt>
                <c:pt idx="49">
                  <c:v>43587.525694444441</c:v>
                </c:pt>
                <c:pt idx="50">
                  <c:v>43587.536805555559</c:v>
                </c:pt>
                <c:pt idx="51">
                  <c:v>43587.54791666667</c:v>
                </c:pt>
                <c:pt idx="52">
                  <c:v>43587.559027777781</c:v>
                </c:pt>
                <c:pt idx="53">
                  <c:v>43587.570138888892</c:v>
                </c:pt>
                <c:pt idx="54">
                  <c:v>43587.581250000003</c:v>
                </c:pt>
                <c:pt idx="55">
                  <c:v>43587.591666666667</c:v>
                </c:pt>
                <c:pt idx="56">
                  <c:v>43587.603472222225</c:v>
                </c:pt>
                <c:pt idx="57">
                  <c:v>43587.614583333336</c:v>
                </c:pt>
                <c:pt idx="58">
                  <c:v>43587.625694444447</c:v>
                </c:pt>
                <c:pt idx="59">
                  <c:v>43587.636805555558</c:v>
                </c:pt>
                <c:pt idx="60">
                  <c:v>43587.647916666669</c:v>
                </c:pt>
                <c:pt idx="61">
                  <c:v>43587.65902777778</c:v>
                </c:pt>
                <c:pt idx="62">
                  <c:v>43587.670138888891</c:v>
                </c:pt>
                <c:pt idx="63">
                  <c:v>43587.680555555555</c:v>
                </c:pt>
                <c:pt idx="64">
                  <c:v>43587.691666666666</c:v>
                </c:pt>
                <c:pt idx="65">
                  <c:v>43587.702777777777</c:v>
                </c:pt>
                <c:pt idx="66">
                  <c:v>43587.713888888888</c:v>
                </c:pt>
                <c:pt idx="67">
                  <c:v>43587.724999999999</c:v>
                </c:pt>
                <c:pt idx="68">
                  <c:v>43587.736111111109</c:v>
                </c:pt>
                <c:pt idx="69">
                  <c:v>43587.74722222222</c:v>
                </c:pt>
                <c:pt idx="70">
                  <c:v>43587.758333333331</c:v>
                </c:pt>
                <c:pt idx="71">
                  <c:v>43587.770833333336</c:v>
                </c:pt>
                <c:pt idx="72">
                  <c:v>43588.30972222222</c:v>
                </c:pt>
                <c:pt idx="73">
                  <c:v>43588.320833333331</c:v>
                </c:pt>
                <c:pt idx="74">
                  <c:v>43588.331944444442</c:v>
                </c:pt>
                <c:pt idx="75">
                  <c:v>43588.342361111114</c:v>
                </c:pt>
                <c:pt idx="76">
                  <c:v>43588.353472222225</c:v>
                </c:pt>
                <c:pt idx="77">
                  <c:v>43588.364583333336</c:v>
                </c:pt>
                <c:pt idx="78">
                  <c:v>43588.377083333333</c:v>
                </c:pt>
                <c:pt idx="79">
                  <c:v>43588.388888888891</c:v>
                </c:pt>
                <c:pt idx="80">
                  <c:v>43588.4</c:v>
                </c:pt>
                <c:pt idx="81">
                  <c:v>43588.411111111112</c:v>
                </c:pt>
                <c:pt idx="82">
                  <c:v>43588.422222222223</c:v>
                </c:pt>
                <c:pt idx="83">
                  <c:v>43588.433333333334</c:v>
                </c:pt>
                <c:pt idx="84">
                  <c:v>43588.444444444445</c:v>
                </c:pt>
                <c:pt idx="85">
                  <c:v>43588.455555555556</c:v>
                </c:pt>
                <c:pt idx="86">
                  <c:v>43588.46597222222</c:v>
                </c:pt>
                <c:pt idx="87">
                  <c:v>43588.477083333331</c:v>
                </c:pt>
                <c:pt idx="88">
                  <c:v>43588.488194444442</c:v>
                </c:pt>
                <c:pt idx="89">
                  <c:v>43588.5</c:v>
                </c:pt>
                <c:pt idx="90">
                  <c:v>43588.511111111111</c:v>
                </c:pt>
                <c:pt idx="91">
                  <c:v>43588.522222222222</c:v>
                </c:pt>
                <c:pt idx="92">
                  <c:v>43588.533333333333</c:v>
                </c:pt>
                <c:pt idx="93">
                  <c:v>43588.544444444444</c:v>
                </c:pt>
                <c:pt idx="94">
                  <c:v>43588.555555555555</c:v>
                </c:pt>
                <c:pt idx="95">
                  <c:v>43588.566666666666</c:v>
                </c:pt>
                <c:pt idx="96">
                  <c:v>43588.577777777777</c:v>
                </c:pt>
                <c:pt idx="97">
                  <c:v>43588.588888888888</c:v>
                </c:pt>
                <c:pt idx="98">
                  <c:v>43588.6</c:v>
                </c:pt>
                <c:pt idx="99">
                  <c:v>43588.611111111109</c:v>
                </c:pt>
                <c:pt idx="100">
                  <c:v>43588.621527777781</c:v>
                </c:pt>
                <c:pt idx="101">
                  <c:v>43588.632638888892</c:v>
                </c:pt>
                <c:pt idx="102">
                  <c:v>43588.643750000003</c:v>
                </c:pt>
              </c:numCache>
            </c:numRef>
          </c:xVal>
          <c:yVal>
            <c:numRef>
              <c:f>DBS!$BG$8:$BG$110</c:f>
              <c:numCache>
                <c:formatCode>0.0000</c:formatCode>
                <c:ptCount val="103"/>
                <c:pt idx="0">
                  <c:v>0.97842183132590821</c:v>
                </c:pt>
                <c:pt idx="1">
                  <c:v>0.97842183132590821</c:v>
                </c:pt>
                <c:pt idx="2">
                  <c:v>0.97842183132590821</c:v>
                </c:pt>
                <c:pt idx="3">
                  <c:v>0.97842183132590821</c:v>
                </c:pt>
                <c:pt idx="4">
                  <c:v>0.97842183132590821</c:v>
                </c:pt>
                <c:pt idx="5">
                  <c:v>0.97842183132590821</c:v>
                </c:pt>
                <c:pt idx="6">
                  <c:v>0.97842183132590821</c:v>
                </c:pt>
                <c:pt idx="7">
                  <c:v>0.97842183132590821</c:v>
                </c:pt>
                <c:pt idx="8">
                  <c:v>0.97842183132590821</c:v>
                </c:pt>
                <c:pt idx="9">
                  <c:v>0.97842183132590821</c:v>
                </c:pt>
                <c:pt idx="10">
                  <c:v>0.97842183132590821</c:v>
                </c:pt>
                <c:pt idx="11">
                  <c:v>0.97842183132590821</c:v>
                </c:pt>
                <c:pt idx="12">
                  <c:v>0.97842183132590821</c:v>
                </c:pt>
                <c:pt idx="13">
                  <c:v>0.97842183132590821</c:v>
                </c:pt>
                <c:pt idx="14">
                  <c:v>0.97842183132590821</c:v>
                </c:pt>
                <c:pt idx="15">
                  <c:v>0.97842183132590821</c:v>
                </c:pt>
                <c:pt idx="16">
                  <c:v>0.97842183132590821</c:v>
                </c:pt>
                <c:pt idx="17">
                  <c:v>0.97842183132590821</c:v>
                </c:pt>
                <c:pt idx="18">
                  <c:v>0.97842183132590821</c:v>
                </c:pt>
                <c:pt idx="19">
                  <c:v>0.97842183132590821</c:v>
                </c:pt>
                <c:pt idx="20">
                  <c:v>0.97842183132590821</c:v>
                </c:pt>
                <c:pt idx="21">
                  <c:v>0.97842183132590821</c:v>
                </c:pt>
                <c:pt idx="22">
                  <c:v>0.97842183132590821</c:v>
                </c:pt>
                <c:pt idx="23">
                  <c:v>0.97842183132590821</c:v>
                </c:pt>
                <c:pt idx="24">
                  <c:v>0.97842183132590821</c:v>
                </c:pt>
                <c:pt idx="25">
                  <c:v>0.97842183132590821</c:v>
                </c:pt>
                <c:pt idx="26">
                  <c:v>0.97842183132590821</c:v>
                </c:pt>
                <c:pt idx="27">
                  <c:v>0.97842183132590821</c:v>
                </c:pt>
                <c:pt idx="28">
                  <c:v>0.97842183132590821</c:v>
                </c:pt>
                <c:pt idx="29">
                  <c:v>0.97842183132590821</c:v>
                </c:pt>
                <c:pt idx="30">
                  <c:v>0.97842183132590821</c:v>
                </c:pt>
                <c:pt idx="31">
                  <c:v>0.97842183132590821</c:v>
                </c:pt>
                <c:pt idx="32">
                  <c:v>0.97842183132590821</c:v>
                </c:pt>
                <c:pt idx="33">
                  <c:v>0.99337298448168454</c:v>
                </c:pt>
                <c:pt idx="34">
                  <c:v>0.99337298448168454</c:v>
                </c:pt>
                <c:pt idx="35">
                  <c:v>0.99337298448168454</c:v>
                </c:pt>
                <c:pt idx="36">
                  <c:v>0.99337298448168454</c:v>
                </c:pt>
                <c:pt idx="37">
                  <c:v>0.99337298448168454</c:v>
                </c:pt>
                <c:pt idx="38">
                  <c:v>0.99337298448168454</c:v>
                </c:pt>
                <c:pt idx="39">
                  <c:v>0.99337298448168454</c:v>
                </c:pt>
                <c:pt idx="40">
                  <c:v>0.99337298448168454</c:v>
                </c:pt>
                <c:pt idx="41">
                  <c:v>0.99337298448168454</c:v>
                </c:pt>
                <c:pt idx="42">
                  <c:v>0.99337298448168454</c:v>
                </c:pt>
                <c:pt idx="43">
                  <c:v>0.99337298448168454</c:v>
                </c:pt>
                <c:pt idx="44">
                  <c:v>0.99337298448168454</c:v>
                </c:pt>
                <c:pt idx="45">
                  <c:v>0.99337298448168454</c:v>
                </c:pt>
                <c:pt idx="46">
                  <c:v>0.99337298448168454</c:v>
                </c:pt>
                <c:pt idx="47">
                  <c:v>0.99337298448168454</c:v>
                </c:pt>
                <c:pt idx="48">
                  <c:v>0.99337298448168454</c:v>
                </c:pt>
                <c:pt idx="49">
                  <c:v>0.99337298448168454</c:v>
                </c:pt>
                <c:pt idx="50">
                  <c:v>0.99337298448168454</c:v>
                </c:pt>
                <c:pt idx="51">
                  <c:v>0.99337298448168454</c:v>
                </c:pt>
                <c:pt idx="52">
                  <c:v>0.99337298448168454</c:v>
                </c:pt>
                <c:pt idx="53">
                  <c:v>0.99337298448168454</c:v>
                </c:pt>
                <c:pt idx="54">
                  <c:v>0.99337298448168454</c:v>
                </c:pt>
                <c:pt idx="55">
                  <c:v>0.99337298448168454</c:v>
                </c:pt>
                <c:pt idx="56">
                  <c:v>0.99337298448168454</c:v>
                </c:pt>
                <c:pt idx="57">
                  <c:v>0.99337298448168454</c:v>
                </c:pt>
                <c:pt idx="58">
                  <c:v>0.99337298448168454</c:v>
                </c:pt>
                <c:pt idx="59">
                  <c:v>0.99337298448168454</c:v>
                </c:pt>
                <c:pt idx="60">
                  <c:v>0.99337298448168454</c:v>
                </c:pt>
                <c:pt idx="61">
                  <c:v>0.99337298448168454</c:v>
                </c:pt>
                <c:pt idx="62">
                  <c:v>0.99337298448168454</c:v>
                </c:pt>
                <c:pt idx="63">
                  <c:v>0.99337298448168454</c:v>
                </c:pt>
                <c:pt idx="64">
                  <c:v>0.99337298448168454</c:v>
                </c:pt>
                <c:pt idx="65">
                  <c:v>0.99337298448168454</c:v>
                </c:pt>
                <c:pt idx="66">
                  <c:v>0.99337298448168454</c:v>
                </c:pt>
                <c:pt idx="67">
                  <c:v>0.99337298448168454</c:v>
                </c:pt>
                <c:pt idx="68">
                  <c:v>0.99337298448168454</c:v>
                </c:pt>
                <c:pt idx="69">
                  <c:v>0.99337298448168454</c:v>
                </c:pt>
                <c:pt idx="70">
                  <c:v>0.99337298448168454</c:v>
                </c:pt>
                <c:pt idx="71">
                  <c:v>0.99337298448168454</c:v>
                </c:pt>
                <c:pt idx="72">
                  <c:v>0.99283039803756701</c:v>
                </c:pt>
                <c:pt idx="73">
                  <c:v>0.99283039803756701</c:v>
                </c:pt>
                <c:pt idx="74">
                  <c:v>0.99283039803756701</c:v>
                </c:pt>
                <c:pt idx="75">
                  <c:v>0.99283039803756701</c:v>
                </c:pt>
                <c:pt idx="76">
                  <c:v>0.99283039803756701</c:v>
                </c:pt>
                <c:pt idx="77">
                  <c:v>0.99283039803756701</c:v>
                </c:pt>
                <c:pt idx="78">
                  <c:v>0.99283039803756701</c:v>
                </c:pt>
                <c:pt idx="79">
                  <c:v>0.99283039803756701</c:v>
                </c:pt>
                <c:pt idx="80">
                  <c:v>0.99283039803756701</c:v>
                </c:pt>
                <c:pt idx="81">
                  <c:v>0.99283039803756701</c:v>
                </c:pt>
                <c:pt idx="82">
                  <c:v>0.99283039803756701</c:v>
                </c:pt>
                <c:pt idx="83">
                  <c:v>0.99283039803756701</c:v>
                </c:pt>
                <c:pt idx="84">
                  <c:v>0.99283039803756701</c:v>
                </c:pt>
                <c:pt idx="85">
                  <c:v>0.99283039803756701</c:v>
                </c:pt>
                <c:pt idx="86">
                  <c:v>0.99283039803756701</c:v>
                </c:pt>
                <c:pt idx="87">
                  <c:v>0.99283039803756701</c:v>
                </c:pt>
                <c:pt idx="88">
                  <c:v>0.99283039803756701</c:v>
                </c:pt>
                <c:pt idx="89">
                  <c:v>0.99283039803756701</c:v>
                </c:pt>
                <c:pt idx="90">
                  <c:v>0.99283039803756701</c:v>
                </c:pt>
                <c:pt idx="91">
                  <c:v>0.99283039803756701</c:v>
                </c:pt>
                <c:pt idx="92">
                  <c:v>0.99283039803756701</c:v>
                </c:pt>
                <c:pt idx="93">
                  <c:v>0.99283039803756701</c:v>
                </c:pt>
                <c:pt idx="94">
                  <c:v>0.99283039803756701</c:v>
                </c:pt>
                <c:pt idx="95">
                  <c:v>0.99283039803756701</c:v>
                </c:pt>
                <c:pt idx="96">
                  <c:v>0.99283039803756701</c:v>
                </c:pt>
                <c:pt idx="97">
                  <c:v>0.99283039803756701</c:v>
                </c:pt>
                <c:pt idx="98">
                  <c:v>0.99283039803756701</c:v>
                </c:pt>
                <c:pt idx="99">
                  <c:v>0.99283039803756701</c:v>
                </c:pt>
                <c:pt idx="100">
                  <c:v>0.99283039803756701</c:v>
                </c:pt>
                <c:pt idx="101">
                  <c:v>0.99283039803756701</c:v>
                </c:pt>
                <c:pt idx="102">
                  <c:v>0.99283039803756701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1664"/>
        <c:axId val="35044352"/>
      </c:scatterChart>
      <c:valAx>
        <c:axId val="350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044352"/>
        <c:crosses val="autoZero"/>
        <c:crossBetween val="midCat"/>
      </c:valAx>
      <c:valAx>
        <c:axId val="3504435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0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43586.366666666669</c:v>
                </c:pt>
                <c:pt idx="1">
                  <c:v>43586.379166666666</c:v>
                </c:pt>
                <c:pt idx="2">
                  <c:v>43586.390277777777</c:v>
                </c:pt>
                <c:pt idx="3">
                  <c:v>43586.401388888888</c:v>
                </c:pt>
                <c:pt idx="4">
                  <c:v>43586.413194444445</c:v>
                </c:pt>
                <c:pt idx="5">
                  <c:v>43586.424305555556</c:v>
                </c:pt>
                <c:pt idx="6">
                  <c:v>43586.443749999999</c:v>
                </c:pt>
                <c:pt idx="7">
                  <c:v>43586.456250000003</c:v>
                </c:pt>
                <c:pt idx="8">
                  <c:v>43586.467361111114</c:v>
                </c:pt>
                <c:pt idx="9">
                  <c:v>43586.479166666664</c:v>
                </c:pt>
                <c:pt idx="10">
                  <c:v>43586.490277777775</c:v>
                </c:pt>
                <c:pt idx="11">
                  <c:v>43586.501388888886</c:v>
                </c:pt>
                <c:pt idx="12">
                  <c:v>43586.512499999997</c:v>
                </c:pt>
                <c:pt idx="13">
                  <c:v>43586.525000000001</c:v>
                </c:pt>
                <c:pt idx="14">
                  <c:v>43586.536111111112</c:v>
                </c:pt>
                <c:pt idx="15">
                  <c:v>43586.547222222223</c:v>
                </c:pt>
                <c:pt idx="16">
                  <c:v>43586.558333333334</c:v>
                </c:pt>
                <c:pt idx="17">
                  <c:v>43586.569444444445</c:v>
                </c:pt>
                <c:pt idx="18">
                  <c:v>43586.580555555556</c:v>
                </c:pt>
                <c:pt idx="19">
                  <c:v>43586.59097222222</c:v>
                </c:pt>
                <c:pt idx="20">
                  <c:v>43586.602083333331</c:v>
                </c:pt>
                <c:pt idx="21">
                  <c:v>43586.613194444442</c:v>
                </c:pt>
                <c:pt idx="22">
                  <c:v>43586.625</c:v>
                </c:pt>
                <c:pt idx="23">
                  <c:v>43586.636805555558</c:v>
                </c:pt>
                <c:pt idx="24">
                  <c:v>43586.648611111108</c:v>
                </c:pt>
                <c:pt idx="25">
                  <c:v>43586.659722222219</c:v>
                </c:pt>
                <c:pt idx="26">
                  <c:v>43586.67083333333</c:v>
                </c:pt>
                <c:pt idx="27">
                  <c:v>43586.681250000001</c:v>
                </c:pt>
                <c:pt idx="28">
                  <c:v>43586.692361111112</c:v>
                </c:pt>
                <c:pt idx="29">
                  <c:v>43586.703472222223</c:v>
                </c:pt>
                <c:pt idx="30">
                  <c:v>43586.714583333334</c:v>
                </c:pt>
                <c:pt idx="31">
                  <c:v>43586.727083333331</c:v>
                </c:pt>
                <c:pt idx="32">
                  <c:v>43586.750694444447</c:v>
                </c:pt>
                <c:pt idx="33">
                  <c:v>43586.765277777777</c:v>
                </c:pt>
                <c:pt idx="34">
                  <c:v>43587.350694444445</c:v>
                </c:pt>
                <c:pt idx="35">
                  <c:v>43587.361805555556</c:v>
                </c:pt>
                <c:pt idx="36">
                  <c:v>43587.372916666667</c:v>
                </c:pt>
                <c:pt idx="37">
                  <c:v>43587.384027777778</c:v>
                </c:pt>
                <c:pt idx="38">
                  <c:v>43587.395138888889</c:v>
                </c:pt>
                <c:pt idx="39">
                  <c:v>43587.40625</c:v>
                </c:pt>
                <c:pt idx="40">
                  <c:v>43587.54791666667</c:v>
                </c:pt>
                <c:pt idx="41">
                  <c:v>43587.559027777781</c:v>
                </c:pt>
                <c:pt idx="42">
                  <c:v>43587.442361111112</c:v>
                </c:pt>
                <c:pt idx="43">
                  <c:v>43587.453472222223</c:v>
                </c:pt>
                <c:pt idx="44">
                  <c:v>43587.464583333334</c:v>
                </c:pt>
                <c:pt idx="45">
                  <c:v>43587.475694444445</c:v>
                </c:pt>
                <c:pt idx="46">
                  <c:v>43587.486805555556</c:v>
                </c:pt>
                <c:pt idx="47">
                  <c:v>43587.497916666667</c:v>
                </c:pt>
                <c:pt idx="48">
                  <c:v>43587.51458333333</c:v>
                </c:pt>
                <c:pt idx="49">
                  <c:v>43587.525694444441</c:v>
                </c:pt>
                <c:pt idx="50">
                  <c:v>43587.536805555559</c:v>
                </c:pt>
                <c:pt idx="51">
                  <c:v>43587.54791666667</c:v>
                </c:pt>
                <c:pt idx="52">
                  <c:v>43587.559027777781</c:v>
                </c:pt>
                <c:pt idx="53">
                  <c:v>43587.570138888892</c:v>
                </c:pt>
                <c:pt idx="54">
                  <c:v>43587.581250000003</c:v>
                </c:pt>
                <c:pt idx="55">
                  <c:v>43587.591666666667</c:v>
                </c:pt>
                <c:pt idx="56">
                  <c:v>43587.603472222225</c:v>
                </c:pt>
              </c:numCache>
            </c:numRef>
          </c:xVal>
          <c:yVal>
            <c:numRef>
              <c:f>DBS!$BF$8:$BF$64</c:f>
              <c:numCache>
                <c:formatCode>0.000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00">
                  <c:v>0</c:v>
                </c:pt>
                <c:pt idx="5">
                  <c:v>1.0075945249635418</c:v>
                </c:pt>
                <c:pt idx="6">
                  <c:v>1.0073724191125484</c:v>
                </c:pt>
                <c:pt idx="7" formatCode="0.000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0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1.0076081232809497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000">
                  <c:v>0</c:v>
                </c:pt>
                <c:pt idx="37">
                  <c:v>0</c:v>
                </c:pt>
                <c:pt idx="38">
                  <c:v>1.008056867755406</c:v>
                </c:pt>
                <c:pt idx="39">
                  <c:v>1.0088365046201184</c:v>
                </c:pt>
                <c:pt idx="40">
                  <c:v>1.007893687946513</c:v>
                </c:pt>
                <c:pt idx="41">
                  <c:v>1.0092081919625973</c:v>
                </c:pt>
                <c:pt idx="42" formatCode="0.000000">
                  <c:v>0</c:v>
                </c:pt>
                <c:pt idx="43" formatCode="0.0000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DBS!$AZ$8:$AZ$64</c:f>
              <c:numCache>
                <c:formatCode>dd\-mmm\-yyyy\ hh:mm</c:formatCode>
                <c:ptCount val="57"/>
                <c:pt idx="0">
                  <c:v>43586.366666666669</c:v>
                </c:pt>
                <c:pt idx="1">
                  <c:v>43586.379166666666</c:v>
                </c:pt>
                <c:pt idx="2">
                  <c:v>43586.390277777777</c:v>
                </c:pt>
                <c:pt idx="3">
                  <c:v>43586.401388888888</c:v>
                </c:pt>
                <c:pt idx="4">
                  <c:v>43586.413194444445</c:v>
                </c:pt>
                <c:pt idx="5">
                  <c:v>43586.424305555556</c:v>
                </c:pt>
                <c:pt idx="6">
                  <c:v>43586.443749999999</c:v>
                </c:pt>
                <c:pt idx="7">
                  <c:v>43586.456250000003</c:v>
                </c:pt>
                <c:pt idx="8">
                  <c:v>43586.467361111114</c:v>
                </c:pt>
                <c:pt idx="9">
                  <c:v>43586.479166666664</c:v>
                </c:pt>
                <c:pt idx="10">
                  <c:v>43586.490277777775</c:v>
                </c:pt>
                <c:pt idx="11">
                  <c:v>43586.501388888886</c:v>
                </c:pt>
                <c:pt idx="12">
                  <c:v>43586.512499999997</c:v>
                </c:pt>
                <c:pt idx="13">
                  <c:v>43586.525000000001</c:v>
                </c:pt>
                <c:pt idx="14">
                  <c:v>43586.536111111112</c:v>
                </c:pt>
                <c:pt idx="15">
                  <c:v>43586.547222222223</c:v>
                </c:pt>
                <c:pt idx="16">
                  <c:v>43586.558333333334</c:v>
                </c:pt>
                <c:pt idx="17">
                  <c:v>43586.569444444445</c:v>
                </c:pt>
                <c:pt idx="18">
                  <c:v>43586.580555555556</c:v>
                </c:pt>
                <c:pt idx="19">
                  <c:v>43586.59097222222</c:v>
                </c:pt>
                <c:pt idx="20">
                  <c:v>43586.602083333331</c:v>
                </c:pt>
                <c:pt idx="21">
                  <c:v>43586.613194444442</c:v>
                </c:pt>
                <c:pt idx="22">
                  <c:v>43586.625</c:v>
                </c:pt>
                <c:pt idx="23">
                  <c:v>43586.636805555558</c:v>
                </c:pt>
                <c:pt idx="24">
                  <c:v>43586.648611111108</c:v>
                </c:pt>
                <c:pt idx="25">
                  <c:v>43586.659722222219</c:v>
                </c:pt>
                <c:pt idx="26">
                  <c:v>43586.67083333333</c:v>
                </c:pt>
                <c:pt idx="27">
                  <c:v>43586.681250000001</c:v>
                </c:pt>
                <c:pt idx="28">
                  <c:v>43586.692361111112</c:v>
                </c:pt>
                <c:pt idx="29">
                  <c:v>43586.703472222223</c:v>
                </c:pt>
                <c:pt idx="30">
                  <c:v>43586.714583333334</c:v>
                </c:pt>
                <c:pt idx="31">
                  <c:v>43586.727083333331</c:v>
                </c:pt>
                <c:pt idx="32">
                  <c:v>43586.750694444447</c:v>
                </c:pt>
                <c:pt idx="33">
                  <c:v>43586.765277777777</c:v>
                </c:pt>
                <c:pt idx="34">
                  <c:v>43587.350694444445</c:v>
                </c:pt>
                <c:pt idx="35">
                  <c:v>43587.361805555556</c:v>
                </c:pt>
                <c:pt idx="36">
                  <c:v>43587.372916666667</c:v>
                </c:pt>
                <c:pt idx="37">
                  <c:v>43587.384027777778</c:v>
                </c:pt>
                <c:pt idx="38">
                  <c:v>43587.395138888889</c:v>
                </c:pt>
                <c:pt idx="39">
                  <c:v>43587.40625</c:v>
                </c:pt>
                <c:pt idx="40">
                  <c:v>43587.54791666667</c:v>
                </c:pt>
                <c:pt idx="41">
                  <c:v>43587.559027777781</c:v>
                </c:pt>
                <c:pt idx="42">
                  <c:v>43587.442361111112</c:v>
                </c:pt>
                <c:pt idx="43">
                  <c:v>43587.453472222223</c:v>
                </c:pt>
                <c:pt idx="44">
                  <c:v>43587.464583333334</c:v>
                </c:pt>
                <c:pt idx="45">
                  <c:v>43587.475694444445</c:v>
                </c:pt>
                <c:pt idx="46">
                  <c:v>43587.486805555556</c:v>
                </c:pt>
                <c:pt idx="47">
                  <c:v>43587.497916666667</c:v>
                </c:pt>
                <c:pt idx="48">
                  <c:v>43587.51458333333</c:v>
                </c:pt>
                <c:pt idx="49">
                  <c:v>43587.525694444441</c:v>
                </c:pt>
                <c:pt idx="50">
                  <c:v>43587.536805555559</c:v>
                </c:pt>
                <c:pt idx="51">
                  <c:v>43587.54791666667</c:v>
                </c:pt>
                <c:pt idx="52">
                  <c:v>43587.559027777781</c:v>
                </c:pt>
                <c:pt idx="53">
                  <c:v>43587.570138888892</c:v>
                </c:pt>
                <c:pt idx="54">
                  <c:v>43587.581250000003</c:v>
                </c:pt>
                <c:pt idx="55">
                  <c:v>43587.591666666667</c:v>
                </c:pt>
                <c:pt idx="56">
                  <c:v>43587.603472222225</c:v>
                </c:pt>
              </c:numCache>
            </c:numRef>
          </c:xVal>
          <c:yVal>
            <c:numRef>
              <c:f>DBS!$BH$8:$BH$64</c:f>
              <c:numCache>
                <c:formatCode>0.0000</c:formatCode>
                <c:ptCount val="57"/>
                <c:pt idx="0">
                  <c:v>1.0075250224523467</c:v>
                </c:pt>
                <c:pt idx="1">
                  <c:v>1.0075250224523467</c:v>
                </c:pt>
                <c:pt idx="2">
                  <c:v>1.0075250224523467</c:v>
                </c:pt>
                <c:pt idx="3">
                  <c:v>1.0075250224523467</c:v>
                </c:pt>
                <c:pt idx="4">
                  <c:v>1.0075250224523467</c:v>
                </c:pt>
                <c:pt idx="5">
                  <c:v>1.0075250224523467</c:v>
                </c:pt>
                <c:pt idx="6">
                  <c:v>1.0075250224523467</c:v>
                </c:pt>
                <c:pt idx="7">
                  <c:v>1.0075250224523467</c:v>
                </c:pt>
                <c:pt idx="8">
                  <c:v>1.0075250224523467</c:v>
                </c:pt>
                <c:pt idx="9">
                  <c:v>1.0075250224523467</c:v>
                </c:pt>
                <c:pt idx="10">
                  <c:v>1.0075250224523467</c:v>
                </c:pt>
                <c:pt idx="11">
                  <c:v>1.0075250224523467</c:v>
                </c:pt>
                <c:pt idx="12">
                  <c:v>1.0075250224523467</c:v>
                </c:pt>
                <c:pt idx="13">
                  <c:v>1.0075250224523467</c:v>
                </c:pt>
                <c:pt idx="14">
                  <c:v>1.0075250224523467</c:v>
                </c:pt>
                <c:pt idx="15">
                  <c:v>1.0075250224523467</c:v>
                </c:pt>
                <c:pt idx="16">
                  <c:v>1.0075250224523467</c:v>
                </c:pt>
                <c:pt idx="17">
                  <c:v>1.0075250224523467</c:v>
                </c:pt>
                <c:pt idx="18">
                  <c:v>1.0075250224523467</c:v>
                </c:pt>
                <c:pt idx="19">
                  <c:v>1.0075250224523467</c:v>
                </c:pt>
                <c:pt idx="20">
                  <c:v>1.0075250224523467</c:v>
                </c:pt>
                <c:pt idx="21">
                  <c:v>1.0075250224523467</c:v>
                </c:pt>
                <c:pt idx="22">
                  <c:v>1.0075250224523467</c:v>
                </c:pt>
                <c:pt idx="23">
                  <c:v>1.0075250224523467</c:v>
                </c:pt>
                <c:pt idx="24">
                  <c:v>1.0075250224523467</c:v>
                </c:pt>
                <c:pt idx="25">
                  <c:v>1.0075250224523467</c:v>
                </c:pt>
                <c:pt idx="26">
                  <c:v>1.0075250224523467</c:v>
                </c:pt>
                <c:pt idx="27">
                  <c:v>1.0075250224523467</c:v>
                </c:pt>
                <c:pt idx="28">
                  <c:v>1.0075250224523467</c:v>
                </c:pt>
                <c:pt idx="29">
                  <c:v>1.0075250224523467</c:v>
                </c:pt>
                <c:pt idx="30">
                  <c:v>1.0075250224523467</c:v>
                </c:pt>
                <c:pt idx="31">
                  <c:v>1.0075250224523467</c:v>
                </c:pt>
                <c:pt idx="32">
                  <c:v>1.0075250224523467</c:v>
                </c:pt>
                <c:pt idx="33">
                  <c:v>1.008413445856321</c:v>
                </c:pt>
                <c:pt idx="34">
                  <c:v>1.008413445856321</c:v>
                </c:pt>
                <c:pt idx="35">
                  <c:v>1.008413445856321</c:v>
                </c:pt>
                <c:pt idx="36">
                  <c:v>1.008413445856321</c:v>
                </c:pt>
                <c:pt idx="37">
                  <c:v>1.008413445856321</c:v>
                </c:pt>
                <c:pt idx="38">
                  <c:v>1.008413445856321</c:v>
                </c:pt>
                <c:pt idx="39">
                  <c:v>1.008413445856321</c:v>
                </c:pt>
                <c:pt idx="40">
                  <c:v>1.008413445856321</c:v>
                </c:pt>
                <c:pt idx="41">
                  <c:v>1.008413445856321</c:v>
                </c:pt>
                <c:pt idx="42">
                  <c:v>1.008413445856321</c:v>
                </c:pt>
                <c:pt idx="43">
                  <c:v>1.008413445856321</c:v>
                </c:pt>
                <c:pt idx="44">
                  <c:v>1.008413445856321</c:v>
                </c:pt>
                <c:pt idx="45">
                  <c:v>1.008413445856321</c:v>
                </c:pt>
                <c:pt idx="46">
                  <c:v>1.008413445856321</c:v>
                </c:pt>
                <c:pt idx="47">
                  <c:v>1.008413445856321</c:v>
                </c:pt>
                <c:pt idx="48">
                  <c:v>1.008413445856321</c:v>
                </c:pt>
                <c:pt idx="49">
                  <c:v>1.008413445856321</c:v>
                </c:pt>
                <c:pt idx="50">
                  <c:v>1.008413445856321</c:v>
                </c:pt>
                <c:pt idx="51">
                  <c:v>1.008413445856321</c:v>
                </c:pt>
                <c:pt idx="52">
                  <c:v>1.008413445856321</c:v>
                </c:pt>
                <c:pt idx="53">
                  <c:v>1.008413445856321</c:v>
                </c:pt>
                <c:pt idx="54">
                  <c:v>1.008413445856321</c:v>
                </c:pt>
                <c:pt idx="55">
                  <c:v>1.008413445856321</c:v>
                </c:pt>
                <c:pt idx="56">
                  <c:v>1.008413445856321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2144"/>
        <c:axId val="110344448"/>
      </c:scatterChart>
      <c:valAx>
        <c:axId val="1103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344448"/>
        <c:crosses val="autoZero"/>
        <c:crossBetween val="midCat"/>
      </c:valAx>
      <c:valAx>
        <c:axId val="11034444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3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106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106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workbookViewId="0">
      <selection activeCell="H34" sqref="H34"/>
    </sheetView>
  </sheetViews>
  <sheetFormatPr defaultRowHeight="15" x14ac:dyDescent="0.25"/>
  <cols>
    <col min="1" max="6" width="9.140625" style="88"/>
    <col min="7" max="7" width="15.42578125" style="88" bestFit="1" customWidth="1"/>
    <col min="8" max="14" width="9.140625" style="88"/>
    <col min="15" max="15" width="11.140625" style="88" bestFit="1" customWidth="1"/>
    <col min="16" max="16" width="9.140625" style="88"/>
    <col min="17" max="17" width="11.28515625" style="88" bestFit="1" customWidth="1"/>
    <col min="18" max="31" width="9.140625" style="88"/>
    <col min="32" max="32" width="16.7109375" style="88" bestFit="1" customWidth="1"/>
    <col min="33" max="16384" width="9.140625" style="88"/>
  </cols>
  <sheetData>
    <row r="1" spans="1:32" x14ac:dyDescent="0.25">
      <c r="A1" s="88" t="s">
        <v>105</v>
      </c>
      <c r="B1" s="88" t="s">
        <v>67</v>
      </c>
      <c r="C1" s="88" t="s">
        <v>106</v>
      </c>
      <c r="D1" s="88" t="s">
        <v>107</v>
      </c>
      <c r="E1" s="88" t="s">
        <v>108</v>
      </c>
      <c r="F1" s="88" t="s">
        <v>109</v>
      </c>
      <c r="G1" s="88" t="s">
        <v>110</v>
      </c>
      <c r="H1" s="88" t="s">
        <v>111</v>
      </c>
      <c r="I1" s="88" t="s">
        <v>112</v>
      </c>
      <c r="J1" s="88" t="s">
        <v>113</v>
      </c>
      <c r="K1" s="88" t="s">
        <v>7</v>
      </c>
      <c r="L1" s="88" t="s">
        <v>114</v>
      </c>
      <c r="M1" s="88" t="s">
        <v>115</v>
      </c>
      <c r="N1" s="88" t="s">
        <v>10</v>
      </c>
      <c r="O1" s="88" t="s">
        <v>116</v>
      </c>
      <c r="P1" s="88" t="s">
        <v>117</v>
      </c>
      <c r="Q1" s="88" t="s">
        <v>118</v>
      </c>
      <c r="R1" s="88" t="s">
        <v>119</v>
      </c>
      <c r="S1" s="88" t="s">
        <v>120</v>
      </c>
      <c r="T1" s="88" t="s">
        <v>16</v>
      </c>
      <c r="U1" s="88" t="s">
        <v>121</v>
      </c>
      <c r="V1" s="88" t="s">
        <v>122</v>
      </c>
      <c r="W1" s="88" t="s">
        <v>123</v>
      </c>
      <c r="X1" s="88" t="s">
        <v>20</v>
      </c>
      <c r="Y1" s="88" t="s">
        <v>124</v>
      </c>
      <c r="Z1" s="88" t="s">
        <v>125</v>
      </c>
      <c r="AA1" s="88" t="s">
        <v>126</v>
      </c>
      <c r="AB1" s="88" t="s">
        <v>24</v>
      </c>
      <c r="AC1" s="88" t="s">
        <v>25</v>
      </c>
      <c r="AD1" s="88" t="s">
        <v>127</v>
      </c>
      <c r="AE1" s="88" t="s">
        <v>128</v>
      </c>
      <c r="AF1" s="88" t="s">
        <v>129</v>
      </c>
    </row>
    <row r="2" spans="1:32" x14ac:dyDescent="0.25">
      <c r="A2" s="88" t="s">
        <v>67</v>
      </c>
      <c r="B2" s="88" t="s">
        <v>130</v>
      </c>
      <c r="C2" s="88">
        <v>0</v>
      </c>
      <c r="D2" s="88">
        <v>0</v>
      </c>
      <c r="E2" s="88">
        <v>0</v>
      </c>
      <c r="F2" s="88">
        <v>0</v>
      </c>
      <c r="G2" s="88">
        <v>4</v>
      </c>
      <c r="H2" s="88">
        <v>28</v>
      </c>
      <c r="I2" s="88">
        <v>217475</v>
      </c>
      <c r="J2" s="88">
        <v>12</v>
      </c>
      <c r="K2" s="88">
        <v>2340.9</v>
      </c>
      <c r="L2" s="88">
        <v>1</v>
      </c>
      <c r="M2" s="88">
        <v>50</v>
      </c>
      <c r="N2" s="88">
        <v>0</v>
      </c>
      <c r="O2" s="88">
        <v>0</v>
      </c>
      <c r="P2" s="88">
        <v>2037.68</v>
      </c>
      <c r="Q2" s="88">
        <v>0</v>
      </c>
      <c r="R2" s="88">
        <v>2224.3000000000002</v>
      </c>
      <c r="S2" s="88">
        <v>154</v>
      </c>
      <c r="T2" s="88">
        <v>2433.59</v>
      </c>
      <c r="V2" s="88">
        <v>1.35E-4</v>
      </c>
      <c r="W2" s="88">
        <v>1</v>
      </c>
      <c r="Y2" s="88" t="s">
        <v>72</v>
      </c>
      <c r="Z2" s="88">
        <v>18.8599</v>
      </c>
      <c r="AB2" s="88">
        <v>0</v>
      </c>
      <c r="AC2" s="88">
        <v>0</v>
      </c>
      <c r="AD2" s="89">
        <v>43470</v>
      </c>
      <c r="AE2" s="90">
        <v>0.3666666666666667</v>
      </c>
      <c r="AF2" s="88" t="s">
        <v>131</v>
      </c>
    </row>
    <row r="3" spans="1:32" x14ac:dyDescent="0.25">
      <c r="A3" s="88" t="s">
        <v>67</v>
      </c>
      <c r="B3" s="88" t="s">
        <v>132</v>
      </c>
      <c r="C3" s="88">
        <v>0</v>
      </c>
      <c r="D3" s="88">
        <v>0</v>
      </c>
      <c r="E3" s="88">
        <v>0</v>
      </c>
      <c r="F3" s="88">
        <v>0</v>
      </c>
      <c r="G3" s="88">
        <v>4</v>
      </c>
      <c r="H3" s="88">
        <v>28</v>
      </c>
      <c r="I3" s="88">
        <v>217334</v>
      </c>
      <c r="J3" s="88">
        <v>12</v>
      </c>
      <c r="K3" s="88">
        <v>2339.37</v>
      </c>
      <c r="L3" s="88">
        <v>1</v>
      </c>
      <c r="M3" s="88">
        <v>50</v>
      </c>
      <c r="N3" s="88">
        <v>0.5</v>
      </c>
      <c r="O3" s="88">
        <v>0</v>
      </c>
      <c r="P3" s="88">
        <v>2037.68</v>
      </c>
      <c r="Q3" s="88">
        <v>0</v>
      </c>
      <c r="R3" s="88">
        <v>2224.3000000000002</v>
      </c>
      <c r="S3" s="88">
        <v>154</v>
      </c>
      <c r="T3" s="88">
        <v>2436.1799999999998</v>
      </c>
      <c r="V3" s="88">
        <v>1.13E-4</v>
      </c>
      <c r="W3" s="88">
        <v>1</v>
      </c>
      <c r="Y3" s="88" t="s">
        <v>72</v>
      </c>
      <c r="Z3" s="88">
        <v>18.8599</v>
      </c>
      <c r="AB3" s="88">
        <v>0</v>
      </c>
      <c r="AC3" s="88">
        <v>0</v>
      </c>
      <c r="AD3" s="89">
        <v>43470</v>
      </c>
      <c r="AE3" s="90">
        <v>0.37916666666666665</v>
      </c>
      <c r="AF3" s="88" t="s">
        <v>131</v>
      </c>
    </row>
    <row r="4" spans="1:32" x14ac:dyDescent="0.25">
      <c r="A4" s="88" t="s">
        <v>67</v>
      </c>
      <c r="B4" s="88" t="s">
        <v>133</v>
      </c>
      <c r="C4" s="88">
        <v>0</v>
      </c>
      <c r="D4" s="88">
        <v>0</v>
      </c>
      <c r="E4" s="88">
        <v>0</v>
      </c>
      <c r="F4" s="88">
        <v>0</v>
      </c>
      <c r="G4" s="88">
        <v>4</v>
      </c>
      <c r="H4" s="88">
        <v>28</v>
      </c>
      <c r="I4" s="88">
        <v>217280</v>
      </c>
      <c r="J4" s="88">
        <v>12</v>
      </c>
      <c r="K4" s="88">
        <v>2338.79</v>
      </c>
      <c r="L4" s="88">
        <v>1</v>
      </c>
      <c r="M4" s="88">
        <v>50</v>
      </c>
      <c r="N4" s="88">
        <v>1.1000000000000001</v>
      </c>
      <c r="O4" s="88">
        <v>0</v>
      </c>
      <c r="P4" s="88">
        <v>2037.68</v>
      </c>
      <c r="Q4" s="88">
        <v>0</v>
      </c>
      <c r="R4" s="88">
        <v>2224.3000000000002</v>
      </c>
      <c r="S4" s="88">
        <v>154</v>
      </c>
      <c r="T4" s="88">
        <v>2443.29</v>
      </c>
      <c r="V4" s="88">
        <v>1.07E-4</v>
      </c>
      <c r="W4" s="88">
        <v>1</v>
      </c>
      <c r="Y4" s="88" t="s">
        <v>72</v>
      </c>
      <c r="Z4" s="88">
        <v>18.8599</v>
      </c>
      <c r="AB4" s="88">
        <v>0</v>
      </c>
      <c r="AC4" s="88">
        <v>0</v>
      </c>
      <c r="AD4" s="89">
        <v>43470</v>
      </c>
      <c r="AE4" s="90">
        <v>0.39027777777777778</v>
      </c>
      <c r="AF4" s="88" t="s">
        <v>131</v>
      </c>
    </row>
    <row r="5" spans="1:32" x14ac:dyDescent="0.25">
      <c r="A5" s="88" t="s">
        <v>67</v>
      </c>
      <c r="B5" s="88" t="s">
        <v>134</v>
      </c>
      <c r="C5" s="88">
        <v>0</v>
      </c>
      <c r="D5" s="88">
        <v>0</v>
      </c>
      <c r="E5" s="88">
        <v>0</v>
      </c>
      <c r="F5" s="88">
        <v>0</v>
      </c>
      <c r="G5" s="88">
        <v>4</v>
      </c>
      <c r="H5" s="88">
        <v>28</v>
      </c>
      <c r="I5" s="88">
        <v>217197</v>
      </c>
      <c r="J5" s="88">
        <v>12</v>
      </c>
      <c r="K5" s="88">
        <v>2337.9</v>
      </c>
      <c r="L5" s="88">
        <v>1</v>
      </c>
      <c r="M5" s="88">
        <v>50</v>
      </c>
      <c r="N5" s="88">
        <v>1.6</v>
      </c>
      <c r="O5" s="88">
        <v>0</v>
      </c>
      <c r="P5" s="88">
        <v>2037.68</v>
      </c>
      <c r="Q5" s="88">
        <v>0</v>
      </c>
      <c r="R5" s="88">
        <v>2224.3000000000002</v>
      </c>
      <c r="S5" s="88">
        <v>154</v>
      </c>
      <c r="T5" s="88">
        <v>2435.96</v>
      </c>
      <c r="V5" s="88">
        <v>1.63E-4</v>
      </c>
      <c r="W5" s="88">
        <v>1</v>
      </c>
      <c r="Y5" s="88" t="s">
        <v>72</v>
      </c>
      <c r="Z5" s="88">
        <v>18.8599</v>
      </c>
      <c r="AB5" s="88">
        <v>0</v>
      </c>
      <c r="AC5" s="88">
        <v>0</v>
      </c>
      <c r="AD5" s="89">
        <v>43470</v>
      </c>
      <c r="AE5" s="90">
        <v>0.40138888888888885</v>
      </c>
      <c r="AF5" s="88" t="s">
        <v>131</v>
      </c>
    </row>
    <row r="6" spans="1:32" x14ac:dyDescent="0.25">
      <c r="A6" s="88" t="s">
        <v>67</v>
      </c>
      <c r="B6" s="88" t="s">
        <v>135</v>
      </c>
      <c r="C6" s="88">
        <v>1</v>
      </c>
      <c r="D6" s="88">
        <v>0</v>
      </c>
      <c r="E6" s="88">
        <v>0</v>
      </c>
      <c r="F6" s="88">
        <v>0</v>
      </c>
      <c r="G6" s="88">
        <v>4</v>
      </c>
      <c r="H6" s="88">
        <v>35</v>
      </c>
      <c r="I6" s="88">
        <v>186173</v>
      </c>
      <c r="J6" s="88">
        <v>12</v>
      </c>
      <c r="K6" s="88">
        <v>1992.69</v>
      </c>
      <c r="L6" s="88">
        <v>1</v>
      </c>
      <c r="M6" s="88">
        <v>50</v>
      </c>
      <c r="N6" s="88">
        <v>2.2000000000000002</v>
      </c>
      <c r="O6" s="88">
        <v>0</v>
      </c>
      <c r="P6" s="88">
        <v>2037.68</v>
      </c>
      <c r="Q6" s="88">
        <v>0</v>
      </c>
      <c r="R6" s="88">
        <v>2224.3000000000002</v>
      </c>
      <c r="S6" s="88">
        <v>154</v>
      </c>
      <c r="T6" s="88">
        <v>2254.5</v>
      </c>
      <c r="V6" s="88">
        <v>1.05E-4</v>
      </c>
      <c r="W6" s="88">
        <v>1</v>
      </c>
      <c r="Y6" s="88" t="s">
        <v>72</v>
      </c>
      <c r="Z6" s="88">
        <v>18.8599</v>
      </c>
      <c r="AB6" s="88">
        <v>0</v>
      </c>
      <c r="AC6" s="88">
        <v>0</v>
      </c>
      <c r="AD6" s="89">
        <v>43470</v>
      </c>
      <c r="AE6" s="90">
        <v>0.41319444444444442</v>
      </c>
      <c r="AF6" s="88" t="s">
        <v>131</v>
      </c>
    </row>
    <row r="7" spans="1:32" x14ac:dyDescent="0.25">
      <c r="A7" s="88" t="s">
        <v>67</v>
      </c>
      <c r="B7" s="88" t="s">
        <v>136</v>
      </c>
      <c r="C7" s="88">
        <v>666</v>
      </c>
      <c r="D7" s="88">
        <v>0</v>
      </c>
      <c r="E7" s="88">
        <v>0</v>
      </c>
      <c r="F7" s="88">
        <v>0</v>
      </c>
      <c r="G7" s="88">
        <v>4</v>
      </c>
      <c r="H7" s="88">
        <v>33.433999999999997</v>
      </c>
      <c r="I7" s="88">
        <v>185533</v>
      </c>
      <c r="J7" s="88">
        <v>12</v>
      </c>
      <c r="K7" s="88">
        <v>1988.11</v>
      </c>
      <c r="L7" s="88">
        <v>1</v>
      </c>
      <c r="M7" s="88">
        <v>50</v>
      </c>
      <c r="N7" s="88">
        <v>3.1</v>
      </c>
      <c r="O7" s="88">
        <v>0</v>
      </c>
      <c r="P7" s="88">
        <v>2037.68</v>
      </c>
      <c r="Q7" s="88">
        <v>0</v>
      </c>
      <c r="R7" s="88">
        <v>2224.3000000000002</v>
      </c>
      <c r="S7" s="88">
        <v>154</v>
      </c>
      <c r="T7" s="88">
        <v>2222.91</v>
      </c>
      <c r="V7" s="88">
        <v>2.4699999999999999E-4</v>
      </c>
      <c r="W7" s="88">
        <v>1</v>
      </c>
      <c r="Y7" s="88" t="s">
        <v>72</v>
      </c>
      <c r="Z7" s="88">
        <v>18.8599</v>
      </c>
      <c r="AB7" s="88">
        <v>0</v>
      </c>
      <c r="AC7" s="88">
        <v>0</v>
      </c>
      <c r="AD7" s="89">
        <v>43470</v>
      </c>
      <c r="AE7" s="90">
        <v>0.42430555555555555</v>
      </c>
      <c r="AF7" s="88" t="s">
        <v>131</v>
      </c>
    </row>
    <row r="8" spans="1:32" x14ac:dyDescent="0.25">
      <c r="A8" s="88" t="s">
        <v>67</v>
      </c>
      <c r="B8" s="88" t="s">
        <v>137</v>
      </c>
      <c r="C8" s="88">
        <v>666</v>
      </c>
      <c r="D8" s="88">
        <v>0</v>
      </c>
      <c r="E8" s="88">
        <v>0</v>
      </c>
      <c r="F8" s="88">
        <v>0</v>
      </c>
      <c r="G8" s="88">
        <v>4</v>
      </c>
      <c r="H8" s="88">
        <v>33.433999999999997</v>
      </c>
      <c r="I8" s="88">
        <v>185470</v>
      </c>
      <c r="J8" s="88">
        <v>12</v>
      </c>
      <c r="K8" s="88">
        <v>1987.44</v>
      </c>
      <c r="L8" s="88">
        <v>1</v>
      </c>
      <c r="M8" s="88">
        <v>50</v>
      </c>
      <c r="N8" s="88">
        <v>3.1</v>
      </c>
      <c r="O8" s="88">
        <v>0</v>
      </c>
      <c r="P8" s="88">
        <v>2037.68</v>
      </c>
      <c r="Q8" s="88">
        <v>0</v>
      </c>
      <c r="R8" s="88">
        <v>2224.3000000000002</v>
      </c>
      <c r="S8" s="88">
        <v>154</v>
      </c>
      <c r="T8" s="88">
        <v>2222.42</v>
      </c>
      <c r="V8" s="88">
        <v>2.1599999999999999E-4</v>
      </c>
      <c r="W8" s="88">
        <v>1</v>
      </c>
      <c r="Y8" s="88" t="s">
        <v>72</v>
      </c>
      <c r="Z8" s="88">
        <v>18.8599</v>
      </c>
      <c r="AB8" s="88">
        <v>0</v>
      </c>
      <c r="AC8" s="88">
        <v>0</v>
      </c>
      <c r="AD8" s="89">
        <v>43470</v>
      </c>
      <c r="AE8" s="90">
        <v>0.44375000000000003</v>
      </c>
      <c r="AF8" s="88" t="s">
        <v>131</v>
      </c>
    </row>
    <row r="9" spans="1:32" x14ac:dyDescent="0.25">
      <c r="A9" s="88" t="s">
        <v>67</v>
      </c>
      <c r="B9" s="88" t="s">
        <v>138</v>
      </c>
      <c r="C9" s="88">
        <v>12</v>
      </c>
      <c r="D9" s="88">
        <v>11</v>
      </c>
      <c r="E9" s="88">
        <v>18</v>
      </c>
      <c r="F9" s="88">
        <v>0</v>
      </c>
      <c r="G9" s="88">
        <v>4</v>
      </c>
      <c r="H9" s="88">
        <v>32.409999999999997</v>
      </c>
      <c r="I9" s="88">
        <v>207372</v>
      </c>
      <c r="J9" s="88">
        <v>12</v>
      </c>
      <c r="K9" s="88">
        <v>2224.58</v>
      </c>
      <c r="L9" s="88">
        <v>1</v>
      </c>
      <c r="M9" s="88">
        <v>50</v>
      </c>
      <c r="N9" s="88">
        <v>3.6</v>
      </c>
      <c r="O9" s="88">
        <v>0</v>
      </c>
      <c r="P9" s="88">
        <v>2037.68</v>
      </c>
      <c r="Q9" s="88">
        <v>0</v>
      </c>
      <c r="R9" s="88">
        <v>2224.3000000000002</v>
      </c>
      <c r="S9" s="88">
        <v>154</v>
      </c>
      <c r="T9" s="88">
        <v>2430.12</v>
      </c>
      <c r="V9" s="88">
        <v>1.94E-4</v>
      </c>
      <c r="W9" s="88">
        <v>1</v>
      </c>
      <c r="Y9" s="88" t="s">
        <v>72</v>
      </c>
      <c r="Z9" s="88">
        <v>18.8599</v>
      </c>
      <c r="AB9" s="88">
        <v>0</v>
      </c>
      <c r="AC9" s="88">
        <v>0</v>
      </c>
      <c r="AD9" s="89">
        <v>43470</v>
      </c>
      <c r="AE9" s="90">
        <v>0.45624999999999999</v>
      </c>
      <c r="AF9" s="88" t="s">
        <v>131</v>
      </c>
    </row>
    <row r="10" spans="1:32" x14ac:dyDescent="0.25">
      <c r="A10" s="88" t="s">
        <v>67</v>
      </c>
      <c r="B10" s="88" t="s">
        <v>139</v>
      </c>
      <c r="C10" s="88">
        <v>12</v>
      </c>
      <c r="D10" s="88">
        <v>11</v>
      </c>
      <c r="E10" s="88">
        <v>18</v>
      </c>
      <c r="F10" s="88">
        <v>0</v>
      </c>
      <c r="G10" s="88">
        <v>4</v>
      </c>
      <c r="H10" s="88">
        <v>33.01</v>
      </c>
      <c r="I10" s="88">
        <v>203747</v>
      </c>
      <c r="J10" s="88">
        <v>12</v>
      </c>
      <c r="K10" s="88">
        <v>2184.61</v>
      </c>
      <c r="L10" s="88">
        <v>1</v>
      </c>
      <c r="M10" s="88">
        <v>50</v>
      </c>
      <c r="N10" s="88">
        <v>4.0999999999999996</v>
      </c>
      <c r="O10" s="88">
        <v>0</v>
      </c>
      <c r="P10" s="88">
        <v>2037.68</v>
      </c>
      <c r="Q10" s="88">
        <v>0</v>
      </c>
      <c r="R10" s="88">
        <v>2224.3000000000002</v>
      </c>
      <c r="S10" s="88">
        <v>154</v>
      </c>
      <c r="T10" s="88">
        <v>2423.2800000000002</v>
      </c>
      <c r="V10" s="88">
        <v>2.5500000000000002E-4</v>
      </c>
      <c r="W10" s="88">
        <v>1</v>
      </c>
      <c r="Y10" s="88" t="s">
        <v>72</v>
      </c>
      <c r="Z10" s="88">
        <v>18.8599</v>
      </c>
      <c r="AB10" s="88">
        <v>0</v>
      </c>
      <c r="AC10" s="88">
        <v>0</v>
      </c>
      <c r="AD10" s="89">
        <v>43470</v>
      </c>
      <c r="AE10" s="90">
        <v>0.46736111111111112</v>
      </c>
      <c r="AF10" s="88" t="s">
        <v>131</v>
      </c>
    </row>
    <row r="11" spans="1:32" x14ac:dyDescent="0.25">
      <c r="A11" s="88" t="s">
        <v>67</v>
      </c>
      <c r="B11" s="88" t="s">
        <v>140</v>
      </c>
      <c r="C11" s="88">
        <v>13</v>
      </c>
      <c r="D11" s="88">
        <v>11</v>
      </c>
      <c r="E11" s="88">
        <v>18</v>
      </c>
      <c r="F11" s="88">
        <v>0</v>
      </c>
      <c r="G11" s="88">
        <v>4</v>
      </c>
      <c r="H11" s="88">
        <v>35.020000000000003</v>
      </c>
      <c r="I11" s="88">
        <v>193552</v>
      </c>
      <c r="J11" s="88">
        <v>12</v>
      </c>
      <c r="K11" s="88">
        <v>2071.89</v>
      </c>
      <c r="L11" s="88">
        <v>1</v>
      </c>
      <c r="M11" s="88">
        <v>50</v>
      </c>
      <c r="N11" s="88">
        <v>4.5999999999999996</v>
      </c>
      <c r="O11" s="88">
        <v>0</v>
      </c>
      <c r="P11" s="88">
        <v>2037.68</v>
      </c>
      <c r="Q11" s="88">
        <v>0</v>
      </c>
      <c r="R11" s="88">
        <v>2224.3000000000002</v>
      </c>
      <c r="S11" s="88">
        <v>154</v>
      </c>
      <c r="T11" s="88">
        <v>2326.0700000000002</v>
      </c>
      <c r="V11" s="88">
        <v>3.2499999999999999E-4</v>
      </c>
      <c r="W11" s="88">
        <v>1</v>
      </c>
      <c r="Y11" s="88" t="s">
        <v>72</v>
      </c>
      <c r="Z11" s="88">
        <v>18.8599</v>
      </c>
      <c r="AB11" s="88">
        <v>0</v>
      </c>
      <c r="AC11" s="88">
        <v>0</v>
      </c>
      <c r="AD11" s="89">
        <v>43470</v>
      </c>
      <c r="AE11" s="90">
        <v>0.47916666666666669</v>
      </c>
      <c r="AF11" s="88" t="s">
        <v>131</v>
      </c>
    </row>
    <row r="12" spans="1:32" x14ac:dyDescent="0.25">
      <c r="A12" s="88" t="s">
        <v>67</v>
      </c>
      <c r="B12" s="88" t="s">
        <v>141</v>
      </c>
      <c r="C12" s="88">
        <v>13</v>
      </c>
      <c r="D12" s="88">
        <v>11</v>
      </c>
      <c r="E12" s="88">
        <v>18</v>
      </c>
      <c r="F12" s="88">
        <v>2</v>
      </c>
      <c r="G12" s="88">
        <v>4</v>
      </c>
      <c r="H12" s="88">
        <v>35.020000000000003</v>
      </c>
      <c r="I12" s="88">
        <v>193623</v>
      </c>
      <c r="J12" s="88">
        <v>12</v>
      </c>
      <c r="K12" s="88">
        <v>2072.65</v>
      </c>
      <c r="L12" s="88">
        <v>1</v>
      </c>
      <c r="M12" s="88">
        <v>50</v>
      </c>
      <c r="N12" s="88">
        <v>5.0999999999999996</v>
      </c>
      <c r="O12" s="88">
        <v>0</v>
      </c>
      <c r="P12" s="88">
        <v>2037.68</v>
      </c>
      <c r="Q12" s="88">
        <v>0</v>
      </c>
      <c r="R12" s="88">
        <v>2224.3000000000002</v>
      </c>
      <c r="S12" s="88">
        <v>154</v>
      </c>
      <c r="T12" s="88">
        <v>2329.11</v>
      </c>
      <c r="V12" s="88">
        <v>6.2E-4</v>
      </c>
      <c r="W12" s="88">
        <v>1</v>
      </c>
      <c r="Y12" s="88" t="s">
        <v>72</v>
      </c>
      <c r="Z12" s="88">
        <v>18.8599</v>
      </c>
      <c r="AB12" s="88">
        <v>0</v>
      </c>
      <c r="AC12" s="88">
        <v>0</v>
      </c>
      <c r="AD12" s="89">
        <v>43470</v>
      </c>
      <c r="AE12" s="90">
        <v>0.49027777777777781</v>
      </c>
      <c r="AF12" s="88" t="s">
        <v>131</v>
      </c>
    </row>
    <row r="13" spans="1:32" x14ac:dyDescent="0.25">
      <c r="A13" s="88" t="s">
        <v>67</v>
      </c>
      <c r="B13" s="88" t="s">
        <v>142</v>
      </c>
      <c r="C13" s="88">
        <v>12</v>
      </c>
      <c r="D13" s="88">
        <v>11</v>
      </c>
      <c r="E13" s="88">
        <v>18</v>
      </c>
      <c r="F13" s="88">
        <v>0</v>
      </c>
      <c r="G13" s="88">
        <v>4</v>
      </c>
      <c r="H13" s="88">
        <v>32.590000000000003</v>
      </c>
      <c r="I13" s="88">
        <v>205094</v>
      </c>
      <c r="J13" s="88">
        <v>12</v>
      </c>
      <c r="K13" s="88">
        <v>2199.7800000000002</v>
      </c>
      <c r="L13" s="88">
        <v>1</v>
      </c>
      <c r="M13" s="88">
        <v>50</v>
      </c>
      <c r="N13" s="88">
        <v>5.5</v>
      </c>
      <c r="O13" s="88">
        <v>0</v>
      </c>
      <c r="P13" s="88">
        <v>2037.68</v>
      </c>
      <c r="Q13" s="88">
        <v>0</v>
      </c>
      <c r="R13" s="88">
        <v>2224.3000000000002</v>
      </c>
      <c r="S13" s="88">
        <v>154</v>
      </c>
      <c r="T13" s="88">
        <v>2426.38</v>
      </c>
      <c r="V13" s="88">
        <v>2.3599999999999999E-4</v>
      </c>
      <c r="W13" s="88">
        <v>1</v>
      </c>
      <c r="Y13" s="88" t="s">
        <v>72</v>
      </c>
      <c r="Z13" s="88">
        <v>18.8599</v>
      </c>
      <c r="AB13" s="88">
        <v>0</v>
      </c>
      <c r="AC13" s="88">
        <v>0</v>
      </c>
      <c r="AD13" s="89">
        <v>43470</v>
      </c>
      <c r="AE13" s="90">
        <v>0.50138888888888888</v>
      </c>
      <c r="AF13" s="88" t="s">
        <v>131</v>
      </c>
    </row>
    <row r="14" spans="1:32" x14ac:dyDescent="0.25">
      <c r="A14" s="88" t="s">
        <v>67</v>
      </c>
      <c r="B14" s="88" t="s">
        <v>143</v>
      </c>
      <c r="C14" s="88">
        <v>12</v>
      </c>
      <c r="D14" s="88">
        <v>11</v>
      </c>
      <c r="E14" s="88">
        <v>18</v>
      </c>
      <c r="F14" s="88">
        <v>0</v>
      </c>
      <c r="G14" s="88">
        <v>4</v>
      </c>
      <c r="H14" s="88">
        <v>31.52</v>
      </c>
      <c r="I14" s="88">
        <v>206973</v>
      </c>
      <c r="J14" s="88">
        <v>12</v>
      </c>
      <c r="K14" s="88">
        <v>2221.75</v>
      </c>
      <c r="L14" s="88">
        <v>1</v>
      </c>
      <c r="M14" s="88">
        <v>50</v>
      </c>
      <c r="N14" s="88">
        <v>6.1</v>
      </c>
      <c r="O14" s="88">
        <v>0</v>
      </c>
      <c r="P14" s="88">
        <v>2037.68</v>
      </c>
      <c r="Q14" s="88">
        <v>0</v>
      </c>
      <c r="R14" s="88">
        <v>2224.3000000000002</v>
      </c>
      <c r="S14" s="88">
        <v>154</v>
      </c>
      <c r="T14" s="88">
        <v>2436.38</v>
      </c>
      <c r="V14" s="88">
        <v>1.4799999999999999E-4</v>
      </c>
      <c r="W14" s="88">
        <v>1</v>
      </c>
      <c r="Y14" s="88" t="s">
        <v>72</v>
      </c>
      <c r="Z14" s="88">
        <v>18.8599</v>
      </c>
      <c r="AB14" s="88">
        <v>0</v>
      </c>
      <c r="AC14" s="88">
        <v>0</v>
      </c>
      <c r="AD14" s="89">
        <v>43470</v>
      </c>
      <c r="AE14" s="90">
        <v>0.51250000000000007</v>
      </c>
      <c r="AF14" s="88" t="s">
        <v>131</v>
      </c>
    </row>
    <row r="15" spans="1:32" x14ac:dyDescent="0.25">
      <c r="A15" s="88" t="s">
        <v>67</v>
      </c>
      <c r="B15" s="88" t="s">
        <v>144</v>
      </c>
      <c r="C15" s="88">
        <v>12</v>
      </c>
      <c r="D15" s="88">
        <v>11</v>
      </c>
      <c r="E15" s="88">
        <v>18</v>
      </c>
      <c r="F15" s="88">
        <v>0</v>
      </c>
      <c r="G15" s="88">
        <v>4</v>
      </c>
      <c r="H15" s="88">
        <v>31.45</v>
      </c>
      <c r="I15" s="88">
        <v>206576</v>
      </c>
      <c r="J15" s="88">
        <v>12</v>
      </c>
      <c r="K15" s="88">
        <v>2217.59</v>
      </c>
      <c r="L15" s="88">
        <v>1</v>
      </c>
      <c r="M15" s="88">
        <v>50</v>
      </c>
      <c r="N15" s="88">
        <v>6.6</v>
      </c>
      <c r="O15" s="88">
        <v>0</v>
      </c>
      <c r="P15" s="88">
        <v>2037.68</v>
      </c>
      <c r="Q15" s="88">
        <v>0</v>
      </c>
      <c r="R15" s="88">
        <v>2224.3000000000002</v>
      </c>
      <c r="S15" s="88">
        <v>154</v>
      </c>
      <c r="T15" s="88">
        <v>2441.6</v>
      </c>
      <c r="V15" s="88">
        <v>2.1000000000000001E-4</v>
      </c>
      <c r="W15" s="88">
        <v>1</v>
      </c>
      <c r="Y15" s="88" t="s">
        <v>72</v>
      </c>
      <c r="Z15" s="88">
        <v>18.8599</v>
      </c>
      <c r="AB15" s="88">
        <v>0</v>
      </c>
      <c r="AC15" s="88">
        <v>0</v>
      </c>
      <c r="AD15" s="89">
        <v>43470</v>
      </c>
      <c r="AE15" s="90">
        <v>0.52500000000000002</v>
      </c>
      <c r="AF15" s="88" t="s">
        <v>131</v>
      </c>
    </row>
    <row r="16" spans="1:32" x14ac:dyDescent="0.25">
      <c r="A16" s="88" t="s">
        <v>67</v>
      </c>
      <c r="B16" s="88" t="s">
        <v>145</v>
      </c>
      <c r="C16" s="88">
        <v>15</v>
      </c>
      <c r="D16" s="88">
        <v>11</v>
      </c>
      <c r="E16" s="88">
        <v>18</v>
      </c>
      <c r="F16" s="88">
        <v>0</v>
      </c>
      <c r="G16" s="88">
        <v>4</v>
      </c>
      <c r="H16" s="88">
        <v>30.72</v>
      </c>
      <c r="I16" s="88">
        <v>207478</v>
      </c>
      <c r="J16" s="88">
        <v>12</v>
      </c>
      <c r="K16" s="88">
        <v>2228.5</v>
      </c>
      <c r="L16" s="88">
        <v>1</v>
      </c>
      <c r="M16" s="88">
        <v>50</v>
      </c>
      <c r="N16" s="88">
        <v>7.1</v>
      </c>
      <c r="O16" s="88">
        <v>0</v>
      </c>
      <c r="P16" s="88">
        <v>2037.68</v>
      </c>
      <c r="Q16" s="88">
        <v>0</v>
      </c>
      <c r="R16" s="88">
        <v>2224.3000000000002</v>
      </c>
      <c r="S16" s="88">
        <v>154</v>
      </c>
      <c r="T16" s="88">
        <v>2455.84</v>
      </c>
      <c r="V16" s="88">
        <v>2.7799999999999998E-4</v>
      </c>
      <c r="W16" s="88">
        <v>1</v>
      </c>
      <c r="Y16" s="88" t="s">
        <v>72</v>
      </c>
      <c r="Z16" s="88">
        <v>18.8599</v>
      </c>
      <c r="AB16" s="88">
        <v>0</v>
      </c>
      <c r="AC16" s="88">
        <v>0</v>
      </c>
      <c r="AD16" s="89">
        <v>43470</v>
      </c>
      <c r="AE16" s="90">
        <v>0.53611111111111109</v>
      </c>
      <c r="AF16" s="88" t="s">
        <v>131</v>
      </c>
    </row>
    <row r="17" spans="1:32" x14ac:dyDescent="0.25">
      <c r="A17" s="88" t="s">
        <v>67</v>
      </c>
      <c r="B17" s="88" t="s">
        <v>146</v>
      </c>
      <c r="C17" s="88">
        <v>15</v>
      </c>
      <c r="D17" s="88">
        <v>11</v>
      </c>
      <c r="E17" s="88">
        <v>18</v>
      </c>
      <c r="F17" s="88">
        <v>0</v>
      </c>
      <c r="G17" s="88">
        <v>4</v>
      </c>
      <c r="H17" s="88">
        <v>31.52</v>
      </c>
      <c r="I17" s="88">
        <v>204435</v>
      </c>
      <c r="J17" s="88">
        <v>12</v>
      </c>
      <c r="K17" s="88">
        <v>2194.42</v>
      </c>
      <c r="L17" s="88">
        <v>1</v>
      </c>
      <c r="M17" s="88">
        <v>50</v>
      </c>
      <c r="N17" s="88">
        <v>7.6</v>
      </c>
      <c r="O17" s="88">
        <v>0</v>
      </c>
      <c r="P17" s="88">
        <v>2037.68</v>
      </c>
      <c r="Q17" s="88">
        <v>0</v>
      </c>
      <c r="R17" s="88">
        <v>2224.3000000000002</v>
      </c>
      <c r="S17" s="88">
        <v>154</v>
      </c>
      <c r="T17" s="88">
        <v>2439.91</v>
      </c>
      <c r="V17" s="88">
        <v>3.4499999999999998E-4</v>
      </c>
      <c r="W17" s="88">
        <v>1</v>
      </c>
      <c r="Y17" s="88" t="s">
        <v>72</v>
      </c>
      <c r="Z17" s="88">
        <v>18.8599</v>
      </c>
      <c r="AB17" s="88">
        <v>0</v>
      </c>
      <c r="AC17" s="88">
        <v>0</v>
      </c>
      <c r="AD17" s="89">
        <v>43470</v>
      </c>
      <c r="AE17" s="90">
        <v>0.54722222222222217</v>
      </c>
      <c r="AF17" s="88" t="s">
        <v>131</v>
      </c>
    </row>
    <row r="18" spans="1:32" x14ac:dyDescent="0.25">
      <c r="A18" s="88" t="s">
        <v>67</v>
      </c>
      <c r="B18" s="88" t="s">
        <v>147</v>
      </c>
      <c r="C18" s="88">
        <v>15</v>
      </c>
      <c r="D18" s="88">
        <v>11</v>
      </c>
      <c r="E18" s="88">
        <v>18</v>
      </c>
      <c r="F18" s="88">
        <v>0</v>
      </c>
      <c r="G18" s="88">
        <v>4</v>
      </c>
      <c r="H18" s="88">
        <v>31.95</v>
      </c>
      <c r="I18" s="88">
        <v>202918</v>
      </c>
      <c r="J18" s="88">
        <v>12</v>
      </c>
      <c r="K18" s="88">
        <v>2177.4</v>
      </c>
      <c r="L18" s="88">
        <v>1</v>
      </c>
      <c r="M18" s="88">
        <v>50</v>
      </c>
      <c r="N18" s="88">
        <v>8.1</v>
      </c>
      <c r="O18" s="88">
        <v>0</v>
      </c>
      <c r="P18" s="88">
        <v>2037.68</v>
      </c>
      <c r="Q18" s="88">
        <v>0</v>
      </c>
      <c r="R18" s="88">
        <v>2224.3000000000002</v>
      </c>
      <c r="S18" s="88">
        <v>154</v>
      </c>
      <c r="T18" s="88">
        <v>2431.9299999999998</v>
      </c>
      <c r="V18" s="88">
        <v>3.3399999999999999E-4</v>
      </c>
      <c r="W18" s="88">
        <v>1</v>
      </c>
      <c r="Y18" s="88" t="s">
        <v>72</v>
      </c>
      <c r="Z18" s="88">
        <v>18.8599</v>
      </c>
      <c r="AB18" s="88">
        <v>0</v>
      </c>
      <c r="AC18" s="88">
        <v>0</v>
      </c>
      <c r="AD18" s="89">
        <v>43470</v>
      </c>
      <c r="AE18" s="90">
        <v>0.55833333333333335</v>
      </c>
      <c r="AF18" s="88" t="s">
        <v>131</v>
      </c>
    </row>
    <row r="19" spans="1:32" x14ac:dyDescent="0.25">
      <c r="A19" s="88" t="s">
        <v>67</v>
      </c>
      <c r="B19" s="88" t="s">
        <v>148</v>
      </c>
      <c r="C19" s="88">
        <v>14</v>
      </c>
      <c r="D19" s="88">
        <v>11</v>
      </c>
      <c r="E19" s="88">
        <v>18</v>
      </c>
      <c r="F19" s="88">
        <v>0</v>
      </c>
      <c r="G19" s="88">
        <v>4</v>
      </c>
      <c r="H19" s="88">
        <v>34.96</v>
      </c>
      <c r="I19" s="88">
        <v>193016</v>
      </c>
      <c r="J19" s="88">
        <v>12</v>
      </c>
      <c r="K19" s="88">
        <v>2066.23</v>
      </c>
      <c r="L19" s="88">
        <v>1</v>
      </c>
      <c r="M19" s="88">
        <v>50</v>
      </c>
      <c r="N19" s="88">
        <v>8.6</v>
      </c>
      <c r="O19" s="88">
        <v>0</v>
      </c>
      <c r="P19" s="88">
        <v>2037.68</v>
      </c>
      <c r="Q19" s="88">
        <v>0</v>
      </c>
      <c r="R19" s="88">
        <v>2224.3000000000002</v>
      </c>
      <c r="S19" s="88">
        <v>154</v>
      </c>
      <c r="T19" s="88">
        <v>2353.14</v>
      </c>
      <c r="V19" s="88">
        <v>4.2400000000000001E-4</v>
      </c>
      <c r="W19" s="88">
        <v>1</v>
      </c>
      <c r="Y19" s="88" t="s">
        <v>72</v>
      </c>
      <c r="Z19" s="88">
        <v>18.8599</v>
      </c>
      <c r="AB19" s="88">
        <v>0</v>
      </c>
      <c r="AC19" s="88">
        <v>0</v>
      </c>
      <c r="AD19" s="89">
        <v>43470</v>
      </c>
      <c r="AE19" s="90">
        <v>0.56944444444444442</v>
      </c>
      <c r="AF19" s="88" t="s">
        <v>131</v>
      </c>
    </row>
    <row r="20" spans="1:32" x14ac:dyDescent="0.25">
      <c r="A20" s="88" t="s">
        <v>67</v>
      </c>
      <c r="B20" s="88" t="s">
        <v>149</v>
      </c>
      <c r="C20" s="88">
        <v>13</v>
      </c>
      <c r="D20" s="88">
        <v>11</v>
      </c>
      <c r="E20" s="88">
        <v>18</v>
      </c>
      <c r="F20" s="88">
        <v>0</v>
      </c>
      <c r="G20" s="88">
        <v>4</v>
      </c>
      <c r="H20" s="88">
        <v>33.35</v>
      </c>
      <c r="I20" s="88">
        <v>198221</v>
      </c>
      <c r="J20" s="88">
        <v>12</v>
      </c>
      <c r="K20" s="88">
        <v>2124.65</v>
      </c>
      <c r="L20" s="88">
        <v>1</v>
      </c>
      <c r="M20" s="88">
        <v>50</v>
      </c>
      <c r="N20" s="88">
        <v>9.1</v>
      </c>
      <c r="O20" s="88">
        <v>0</v>
      </c>
      <c r="P20" s="88">
        <v>2037.68</v>
      </c>
      <c r="Q20" s="88">
        <v>0</v>
      </c>
      <c r="R20" s="88">
        <v>2224.3000000000002</v>
      </c>
      <c r="S20" s="88">
        <v>154</v>
      </c>
      <c r="T20" s="88">
        <v>2387.6</v>
      </c>
      <c r="V20" s="88">
        <v>2.9399999999999999E-4</v>
      </c>
      <c r="W20" s="88">
        <v>1</v>
      </c>
      <c r="Y20" s="88" t="s">
        <v>72</v>
      </c>
      <c r="Z20" s="88">
        <v>18.8599</v>
      </c>
      <c r="AB20" s="88">
        <v>0</v>
      </c>
      <c r="AC20" s="88">
        <v>0</v>
      </c>
      <c r="AD20" s="89">
        <v>43470</v>
      </c>
      <c r="AE20" s="90">
        <v>0.5805555555555556</v>
      </c>
      <c r="AF20" s="88" t="s">
        <v>131</v>
      </c>
    </row>
    <row r="21" spans="1:32" x14ac:dyDescent="0.25">
      <c r="A21" s="88" t="s">
        <v>67</v>
      </c>
      <c r="B21" s="88" t="s">
        <v>150</v>
      </c>
      <c r="C21" s="88">
        <v>13</v>
      </c>
      <c r="D21" s="88">
        <v>11</v>
      </c>
      <c r="E21" s="88">
        <v>18</v>
      </c>
      <c r="F21" s="88">
        <v>0</v>
      </c>
      <c r="G21" s="88">
        <v>4</v>
      </c>
      <c r="H21" s="88">
        <v>33.35</v>
      </c>
      <c r="I21" s="88">
        <v>198054</v>
      </c>
      <c r="J21" s="88">
        <v>12</v>
      </c>
      <c r="K21" s="88">
        <v>2122.85</v>
      </c>
      <c r="L21" s="88">
        <v>1</v>
      </c>
      <c r="M21" s="88">
        <v>50</v>
      </c>
      <c r="N21" s="88">
        <v>9.6</v>
      </c>
      <c r="O21" s="88">
        <v>0</v>
      </c>
      <c r="P21" s="88">
        <v>2037.68</v>
      </c>
      <c r="Q21" s="88">
        <v>0</v>
      </c>
      <c r="R21" s="88">
        <v>2224.3000000000002</v>
      </c>
      <c r="S21" s="88">
        <v>154</v>
      </c>
      <c r="T21" s="88">
        <v>2389.0500000000002</v>
      </c>
      <c r="V21" s="88">
        <v>3.6299999999999999E-4</v>
      </c>
      <c r="W21" s="88">
        <v>1</v>
      </c>
      <c r="Y21" s="88" t="s">
        <v>72</v>
      </c>
      <c r="Z21" s="88">
        <v>18.8599</v>
      </c>
      <c r="AB21" s="88">
        <v>0</v>
      </c>
      <c r="AC21" s="88">
        <v>0</v>
      </c>
      <c r="AD21" s="89">
        <v>43470</v>
      </c>
      <c r="AE21" s="90">
        <v>0.59097222222222223</v>
      </c>
      <c r="AF21" s="88" t="s">
        <v>131</v>
      </c>
    </row>
    <row r="22" spans="1:32" x14ac:dyDescent="0.25">
      <c r="A22" s="88" t="s">
        <v>67</v>
      </c>
      <c r="B22" s="88" t="s">
        <v>151</v>
      </c>
      <c r="C22" s="88">
        <v>13</v>
      </c>
      <c r="D22" s="88">
        <v>11</v>
      </c>
      <c r="E22" s="88">
        <v>18</v>
      </c>
      <c r="F22" s="88">
        <v>0</v>
      </c>
      <c r="G22" s="88">
        <v>4</v>
      </c>
      <c r="H22" s="88">
        <v>34.22</v>
      </c>
      <c r="I22" s="88">
        <v>191838</v>
      </c>
      <c r="J22" s="88">
        <v>12</v>
      </c>
      <c r="K22" s="88">
        <v>2054.6999999999998</v>
      </c>
      <c r="L22" s="88">
        <v>1</v>
      </c>
      <c r="M22" s="88">
        <v>50</v>
      </c>
      <c r="N22" s="88">
        <v>10.1</v>
      </c>
      <c r="O22" s="88">
        <v>0</v>
      </c>
      <c r="P22" s="88">
        <v>2037.68</v>
      </c>
      <c r="Q22" s="88">
        <v>0</v>
      </c>
      <c r="R22" s="88">
        <v>2224.3000000000002</v>
      </c>
      <c r="S22" s="88">
        <v>154</v>
      </c>
      <c r="T22" s="88">
        <v>2326.75</v>
      </c>
      <c r="V22" s="88">
        <v>3.1100000000000002E-4</v>
      </c>
      <c r="W22" s="88">
        <v>1</v>
      </c>
      <c r="Y22" s="88" t="s">
        <v>72</v>
      </c>
      <c r="Z22" s="88">
        <v>18.8599</v>
      </c>
      <c r="AB22" s="88">
        <v>0</v>
      </c>
      <c r="AC22" s="88">
        <v>0</v>
      </c>
      <c r="AD22" s="89">
        <v>43470</v>
      </c>
      <c r="AE22" s="90">
        <v>0.6020833333333333</v>
      </c>
      <c r="AF22" s="88" t="s">
        <v>131</v>
      </c>
    </row>
    <row r="23" spans="1:32" x14ac:dyDescent="0.25">
      <c r="A23" s="88" t="s">
        <v>67</v>
      </c>
      <c r="B23" s="88" t="s">
        <v>152</v>
      </c>
      <c r="C23" s="88">
        <v>13</v>
      </c>
      <c r="D23" s="88">
        <v>11</v>
      </c>
      <c r="E23" s="88">
        <v>18</v>
      </c>
      <c r="F23" s="88">
        <v>0</v>
      </c>
      <c r="G23" s="88">
        <v>4</v>
      </c>
      <c r="H23" s="88">
        <v>34.71</v>
      </c>
      <c r="I23" s="88">
        <v>194060</v>
      </c>
      <c r="J23" s="88">
        <v>12</v>
      </c>
      <c r="K23" s="88">
        <v>2077.8200000000002</v>
      </c>
      <c r="L23" s="88">
        <v>1</v>
      </c>
      <c r="M23" s="88">
        <v>50</v>
      </c>
      <c r="N23" s="88">
        <v>10.6</v>
      </c>
      <c r="O23" s="88">
        <v>0</v>
      </c>
      <c r="P23" s="88">
        <v>2037.68</v>
      </c>
      <c r="Q23" s="88">
        <v>0</v>
      </c>
      <c r="R23" s="88">
        <v>2224.3000000000002</v>
      </c>
      <c r="S23" s="88">
        <v>154</v>
      </c>
      <c r="T23" s="88">
        <v>2333.56</v>
      </c>
      <c r="V23" s="88">
        <v>4.5600000000000003E-4</v>
      </c>
      <c r="W23" s="88">
        <v>1</v>
      </c>
      <c r="Y23" s="88" t="s">
        <v>72</v>
      </c>
      <c r="Z23" s="88">
        <v>18.8599</v>
      </c>
      <c r="AB23" s="88">
        <v>0</v>
      </c>
      <c r="AC23" s="88">
        <v>0</v>
      </c>
      <c r="AD23" s="89">
        <v>43470</v>
      </c>
      <c r="AE23" s="90">
        <v>0.61319444444444449</v>
      </c>
      <c r="AF23" s="88" t="s">
        <v>131</v>
      </c>
    </row>
    <row r="24" spans="1:32" x14ac:dyDescent="0.25">
      <c r="A24" s="88" t="s">
        <v>67</v>
      </c>
      <c r="B24" s="88" t="s">
        <v>153</v>
      </c>
      <c r="C24" s="88">
        <v>14</v>
      </c>
      <c r="D24" s="88">
        <v>11</v>
      </c>
      <c r="E24" s="88">
        <v>18</v>
      </c>
      <c r="F24" s="88">
        <v>0</v>
      </c>
      <c r="G24" s="88">
        <v>4</v>
      </c>
      <c r="H24" s="88">
        <v>34.770000000000003</v>
      </c>
      <c r="I24" s="88">
        <v>194032</v>
      </c>
      <c r="J24" s="88">
        <v>12</v>
      </c>
      <c r="K24" s="88">
        <v>2077.4299999999998</v>
      </c>
      <c r="L24" s="88">
        <v>1</v>
      </c>
      <c r="M24" s="88">
        <v>50</v>
      </c>
      <c r="N24" s="88">
        <v>11.1</v>
      </c>
      <c r="O24" s="88">
        <v>0</v>
      </c>
      <c r="P24" s="88">
        <v>2037.68</v>
      </c>
      <c r="Q24" s="88">
        <v>0</v>
      </c>
      <c r="R24" s="88">
        <v>2224.3000000000002</v>
      </c>
      <c r="S24" s="88">
        <v>154</v>
      </c>
      <c r="T24" s="88">
        <v>2327.88</v>
      </c>
      <c r="V24" s="88">
        <v>2.9999999999999997E-4</v>
      </c>
      <c r="W24" s="88">
        <v>1</v>
      </c>
      <c r="Y24" s="88" t="s">
        <v>72</v>
      </c>
      <c r="Z24" s="88">
        <v>18.8599</v>
      </c>
      <c r="AB24" s="88">
        <v>0</v>
      </c>
      <c r="AC24" s="88">
        <v>0</v>
      </c>
      <c r="AD24" s="89">
        <v>43470</v>
      </c>
      <c r="AE24" s="90">
        <v>0.625</v>
      </c>
      <c r="AF24" s="88" t="s">
        <v>131</v>
      </c>
    </row>
    <row r="25" spans="1:32" x14ac:dyDescent="0.25">
      <c r="A25" s="88" t="s">
        <v>67</v>
      </c>
      <c r="B25" s="88" t="s">
        <v>154</v>
      </c>
      <c r="C25" s="88">
        <v>10</v>
      </c>
      <c r="D25" s="88">
        <v>12</v>
      </c>
      <c r="E25" s="88">
        <v>18</v>
      </c>
      <c r="F25" s="88">
        <v>0</v>
      </c>
      <c r="G25" s="88">
        <v>4</v>
      </c>
      <c r="H25" s="88">
        <v>32.590000000000003</v>
      </c>
      <c r="I25" s="88">
        <v>207616</v>
      </c>
      <c r="J25" s="88">
        <v>12</v>
      </c>
      <c r="K25" s="88">
        <v>2226.91</v>
      </c>
      <c r="L25" s="88">
        <v>1</v>
      </c>
      <c r="M25" s="88">
        <v>50</v>
      </c>
      <c r="N25" s="88">
        <v>11.5</v>
      </c>
      <c r="O25" s="88">
        <v>0</v>
      </c>
      <c r="P25" s="88">
        <v>2037.68</v>
      </c>
      <c r="Q25" s="88">
        <v>0</v>
      </c>
      <c r="R25" s="88">
        <v>2224.3000000000002</v>
      </c>
      <c r="S25" s="88">
        <v>154</v>
      </c>
      <c r="T25" s="88">
        <v>2438.0500000000002</v>
      </c>
      <c r="V25" s="88">
        <v>2.7999999999999998E-4</v>
      </c>
      <c r="W25" s="88">
        <v>1</v>
      </c>
      <c r="Y25" s="88" t="s">
        <v>72</v>
      </c>
      <c r="Z25" s="88">
        <v>18.8599</v>
      </c>
      <c r="AB25" s="88">
        <v>0</v>
      </c>
      <c r="AC25" s="88">
        <v>0</v>
      </c>
      <c r="AD25" s="89">
        <v>43470</v>
      </c>
      <c r="AE25" s="90">
        <v>0.63680555555555551</v>
      </c>
      <c r="AF25" s="88" t="s">
        <v>131</v>
      </c>
    </row>
    <row r="26" spans="1:32" x14ac:dyDescent="0.25">
      <c r="A26" s="88" t="s">
        <v>67</v>
      </c>
      <c r="B26" s="88" t="s">
        <v>155</v>
      </c>
      <c r="C26" s="88">
        <v>11</v>
      </c>
      <c r="D26" s="88">
        <v>12</v>
      </c>
      <c r="E26" s="88">
        <v>18</v>
      </c>
      <c r="F26" s="88">
        <v>0</v>
      </c>
      <c r="G26" s="88">
        <v>4</v>
      </c>
      <c r="H26" s="88">
        <v>33.46</v>
      </c>
      <c r="I26" s="88">
        <v>204362</v>
      </c>
      <c r="J26" s="88">
        <v>12</v>
      </c>
      <c r="K26" s="88">
        <v>2190.4899999999998</v>
      </c>
      <c r="L26" s="88">
        <v>1</v>
      </c>
      <c r="M26" s="88">
        <v>50</v>
      </c>
      <c r="N26" s="88">
        <v>12.1</v>
      </c>
      <c r="O26" s="88">
        <v>0</v>
      </c>
      <c r="P26" s="88">
        <v>2037.68</v>
      </c>
      <c r="Q26" s="88">
        <v>0</v>
      </c>
      <c r="R26" s="88">
        <v>2224.3000000000002</v>
      </c>
      <c r="S26" s="88">
        <v>154</v>
      </c>
      <c r="T26" s="88">
        <v>2402.69</v>
      </c>
      <c r="V26" s="88">
        <v>2.1599999999999999E-4</v>
      </c>
      <c r="W26" s="88">
        <v>1</v>
      </c>
      <c r="Y26" s="88" t="s">
        <v>72</v>
      </c>
      <c r="Z26" s="88">
        <v>18.8599</v>
      </c>
      <c r="AB26" s="88">
        <v>0</v>
      </c>
      <c r="AC26" s="88">
        <v>0</v>
      </c>
      <c r="AD26" s="89">
        <v>43470</v>
      </c>
      <c r="AE26" s="90">
        <v>0.64861111111111114</v>
      </c>
      <c r="AF26" s="88" t="s">
        <v>131</v>
      </c>
    </row>
    <row r="27" spans="1:32" x14ac:dyDescent="0.25">
      <c r="A27" s="88" t="s">
        <v>67</v>
      </c>
      <c r="B27" s="88" t="s">
        <v>156</v>
      </c>
      <c r="C27" s="88">
        <v>11</v>
      </c>
      <c r="D27" s="88">
        <v>12</v>
      </c>
      <c r="E27" s="88">
        <v>18</v>
      </c>
      <c r="F27" s="88">
        <v>0</v>
      </c>
      <c r="G27" s="88">
        <v>4</v>
      </c>
      <c r="H27" s="88">
        <v>34.950000000000003</v>
      </c>
      <c r="I27" s="88">
        <v>194653</v>
      </c>
      <c r="J27" s="88">
        <v>12</v>
      </c>
      <c r="K27" s="88">
        <v>2083.8200000000002</v>
      </c>
      <c r="L27" s="88">
        <v>1</v>
      </c>
      <c r="M27" s="88">
        <v>50</v>
      </c>
      <c r="N27" s="88">
        <v>12.6</v>
      </c>
      <c r="O27" s="88">
        <v>0</v>
      </c>
      <c r="P27" s="88">
        <v>2037.68</v>
      </c>
      <c r="Q27" s="88">
        <v>0</v>
      </c>
      <c r="R27" s="88">
        <v>2224.3000000000002</v>
      </c>
      <c r="S27" s="88">
        <v>154</v>
      </c>
      <c r="T27" s="88">
        <v>2317.66</v>
      </c>
      <c r="V27" s="88">
        <v>2.9500000000000001E-4</v>
      </c>
      <c r="W27" s="88">
        <v>1</v>
      </c>
      <c r="Y27" s="88" t="s">
        <v>72</v>
      </c>
      <c r="Z27" s="88">
        <v>18.8599</v>
      </c>
      <c r="AB27" s="88">
        <v>0</v>
      </c>
      <c r="AC27" s="88">
        <v>0</v>
      </c>
      <c r="AD27" s="89">
        <v>43470</v>
      </c>
      <c r="AE27" s="90">
        <v>0.65972222222222221</v>
      </c>
      <c r="AF27" s="88" t="s">
        <v>131</v>
      </c>
    </row>
    <row r="28" spans="1:32" x14ac:dyDescent="0.25">
      <c r="A28" s="88" t="s">
        <v>67</v>
      </c>
      <c r="B28" s="88" t="s">
        <v>157</v>
      </c>
      <c r="C28" s="88">
        <v>10</v>
      </c>
      <c r="D28" s="88">
        <v>12</v>
      </c>
      <c r="E28" s="88">
        <v>18</v>
      </c>
      <c r="F28" s="88">
        <v>0</v>
      </c>
      <c r="G28" s="88">
        <v>4</v>
      </c>
      <c r="H28" s="88">
        <v>32.83</v>
      </c>
      <c r="I28" s="88">
        <v>206427</v>
      </c>
      <c r="J28" s="88">
        <v>12</v>
      </c>
      <c r="K28" s="88">
        <v>2213.7199999999998</v>
      </c>
      <c r="L28" s="88">
        <v>1</v>
      </c>
      <c r="M28" s="88">
        <v>50</v>
      </c>
      <c r="N28" s="88">
        <v>13</v>
      </c>
      <c r="O28" s="88">
        <v>0</v>
      </c>
      <c r="P28" s="88">
        <v>2037.68</v>
      </c>
      <c r="Q28" s="88">
        <v>0</v>
      </c>
      <c r="R28" s="88">
        <v>2224.3000000000002</v>
      </c>
      <c r="S28" s="88">
        <v>154</v>
      </c>
      <c r="T28" s="88">
        <v>2428.3000000000002</v>
      </c>
      <c r="V28" s="88">
        <v>2.0000000000000001E-4</v>
      </c>
      <c r="W28" s="88">
        <v>1</v>
      </c>
      <c r="Y28" s="88" t="s">
        <v>72</v>
      </c>
      <c r="Z28" s="88">
        <v>18.8599</v>
      </c>
      <c r="AB28" s="88">
        <v>0</v>
      </c>
      <c r="AC28" s="88">
        <v>0</v>
      </c>
      <c r="AD28" s="89">
        <v>43470</v>
      </c>
      <c r="AE28" s="90">
        <v>0.67083333333333339</v>
      </c>
      <c r="AF28" s="88" t="s">
        <v>131</v>
      </c>
    </row>
    <row r="29" spans="1:32" x14ac:dyDescent="0.25">
      <c r="A29" s="88" t="s">
        <v>67</v>
      </c>
      <c r="B29" s="88" t="s">
        <v>158</v>
      </c>
      <c r="C29" s="88">
        <v>10</v>
      </c>
      <c r="D29" s="88">
        <v>12</v>
      </c>
      <c r="E29" s="88">
        <v>18</v>
      </c>
      <c r="F29" s="88">
        <v>0</v>
      </c>
      <c r="G29" s="88">
        <v>4</v>
      </c>
      <c r="H29" s="88">
        <v>32.549999999999997</v>
      </c>
      <c r="I29" s="88">
        <v>207369</v>
      </c>
      <c r="J29" s="88">
        <v>12</v>
      </c>
      <c r="K29" s="88">
        <v>2224.3200000000002</v>
      </c>
      <c r="L29" s="88">
        <v>1</v>
      </c>
      <c r="M29" s="88">
        <v>50</v>
      </c>
      <c r="N29" s="88">
        <v>13.6</v>
      </c>
      <c r="O29" s="88">
        <v>0</v>
      </c>
      <c r="P29" s="88">
        <v>2037.68</v>
      </c>
      <c r="Q29" s="88">
        <v>0</v>
      </c>
      <c r="R29" s="88">
        <v>2224.3000000000002</v>
      </c>
      <c r="S29" s="88">
        <v>154</v>
      </c>
      <c r="T29" s="88">
        <v>2432.71</v>
      </c>
      <c r="V29" s="88">
        <v>2.2599999999999999E-4</v>
      </c>
      <c r="W29" s="88">
        <v>1</v>
      </c>
      <c r="Y29" s="88" t="s">
        <v>72</v>
      </c>
      <c r="Z29" s="88">
        <v>18.8599</v>
      </c>
      <c r="AB29" s="88">
        <v>0</v>
      </c>
      <c r="AC29" s="88">
        <v>0</v>
      </c>
      <c r="AD29" s="89">
        <v>43470</v>
      </c>
      <c r="AE29" s="90">
        <v>0.68125000000000002</v>
      </c>
      <c r="AF29" s="88" t="s">
        <v>131</v>
      </c>
    </row>
    <row r="30" spans="1:32" x14ac:dyDescent="0.25">
      <c r="A30" s="88" t="s">
        <v>67</v>
      </c>
      <c r="B30" s="88" t="s">
        <v>159</v>
      </c>
      <c r="C30" s="88">
        <v>10</v>
      </c>
      <c r="D30" s="88">
        <v>12</v>
      </c>
      <c r="E30" s="88">
        <v>18</v>
      </c>
      <c r="F30" s="88">
        <v>0</v>
      </c>
      <c r="G30" s="88">
        <v>4</v>
      </c>
      <c r="H30" s="88">
        <v>32.25</v>
      </c>
      <c r="I30" s="88">
        <v>207481</v>
      </c>
      <c r="J30" s="88">
        <v>12</v>
      </c>
      <c r="K30" s="88">
        <v>2226.0100000000002</v>
      </c>
      <c r="L30" s="88">
        <v>1</v>
      </c>
      <c r="M30" s="88">
        <v>50</v>
      </c>
      <c r="N30" s="88">
        <v>14.1</v>
      </c>
      <c r="O30" s="88">
        <v>0</v>
      </c>
      <c r="P30" s="88">
        <v>2037.68</v>
      </c>
      <c r="Q30" s="88">
        <v>0</v>
      </c>
      <c r="R30" s="88">
        <v>2224.3000000000002</v>
      </c>
      <c r="S30" s="88">
        <v>154</v>
      </c>
      <c r="T30" s="88">
        <v>2437.62</v>
      </c>
      <c r="V30" s="88">
        <v>3.0600000000000001E-4</v>
      </c>
      <c r="W30" s="88">
        <v>1</v>
      </c>
      <c r="Y30" s="88" t="s">
        <v>72</v>
      </c>
      <c r="Z30" s="88">
        <v>18.8599</v>
      </c>
      <c r="AB30" s="88">
        <v>0</v>
      </c>
      <c r="AC30" s="88">
        <v>0</v>
      </c>
      <c r="AD30" s="89">
        <v>43470</v>
      </c>
      <c r="AE30" s="90">
        <v>0.69236111111111109</v>
      </c>
      <c r="AF30" s="88" t="s">
        <v>131</v>
      </c>
    </row>
    <row r="31" spans="1:32" x14ac:dyDescent="0.25">
      <c r="A31" s="88" t="s">
        <v>67</v>
      </c>
      <c r="B31" s="88" t="s">
        <v>160</v>
      </c>
      <c r="C31" s="88">
        <v>10</v>
      </c>
      <c r="D31" s="88">
        <v>12</v>
      </c>
      <c r="E31" s="88">
        <v>18</v>
      </c>
      <c r="F31" s="88">
        <v>0</v>
      </c>
      <c r="G31" s="88">
        <v>4</v>
      </c>
      <c r="H31" s="88">
        <v>32.25</v>
      </c>
      <c r="I31" s="88">
        <v>207452</v>
      </c>
      <c r="J31" s="88">
        <v>12</v>
      </c>
      <c r="K31" s="88">
        <v>2225.6999999999998</v>
      </c>
      <c r="L31" s="88">
        <v>1</v>
      </c>
      <c r="M31" s="88">
        <v>50</v>
      </c>
      <c r="N31" s="88">
        <v>14.6</v>
      </c>
      <c r="O31" s="88">
        <v>0</v>
      </c>
      <c r="P31" s="88">
        <v>2037.68</v>
      </c>
      <c r="Q31" s="88">
        <v>0</v>
      </c>
      <c r="R31" s="88">
        <v>2224.3000000000002</v>
      </c>
      <c r="S31" s="88">
        <v>154</v>
      </c>
      <c r="T31" s="88">
        <v>2437.2399999999998</v>
      </c>
      <c r="V31" s="88">
        <v>2.4499999999999999E-4</v>
      </c>
      <c r="W31" s="88">
        <v>1</v>
      </c>
      <c r="Y31" s="88" t="s">
        <v>72</v>
      </c>
      <c r="Z31" s="88">
        <v>18.8599</v>
      </c>
      <c r="AB31" s="88">
        <v>0</v>
      </c>
      <c r="AC31" s="88">
        <v>0</v>
      </c>
      <c r="AD31" s="89">
        <v>43470</v>
      </c>
      <c r="AE31" s="90">
        <v>0.70347222222222217</v>
      </c>
      <c r="AF31" s="88" t="s">
        <v>131</v>
      </c>
    </row>
    <row r="32" spans="1:32" x14ac:dyDescent="0.25">
      <c r="A32" s="88" t="s">
        <v>67</v>
      </c>
      <c r="B32" s="88" t="s">
        <v>161</v>
      </c>
      <c r="C32" s="88">
        <v>1</v>
      </c>
      <c r="D32" s="88">
        <v>0</v>
      </c>
      <c r="E32" s="88">
        <v>0</v>
      </c>
      <c r="F32" s="88">
        <v>0</v>
      </c>
      <c r="G32" s="88">
        <v>4</v>
      </c>
      <c r="H32" s="88">
        <v>35</v>
      </c>
      <c r="I32" s="88">
        <v>185372</v>
      </c>
      <c r="J32" s="88">
        <v>12</v>
      </c>
      <c r="K32" s="88">
        <v>1984.09</v>
      </c>
      <c r="L32" s="88">
        <v>1</v>
      </c>
      <c r="M32" s="88">
        <v>50</v>
      </c>
      <c r="N32" s="88">
        <v>15.1</v>
      </c>
      <c r="O32" s="88">
        <v>0</v>
      </c>
      <c r="P32" s="88">
        <v>2037.68</v>
      </c>
      <c r="Q32" s="88">
        <v>0</v>
      </c>
      <c r="R32" s="88">
        <v>2224.3000000000002</v>
      </c>
      <c r="S32" s="88">
        <v>154</v>
      </c>
      <c r="T32" s="88">
        <v>2254.38</v>
      </c>
      <c r="V32" s="88">
        <v>1.3200000000000001E-4</v>
      </c>
      <c r="W32" s="88">
        <v>1</v>
      </c>
      <c r="Y32" s="88" t="s">
        <v>72</v>
      </c>
      <c r="Z32" s="88">
        <v>18.8599</v>
      </c>
      <c r="AB32" s="88">
        <v>0</v>
      </c>
      <c r="AC32" s="88">
        <v>0</v>
      </c>
      <c r="AD32" s="89">
        <v>43470</v>
      </c>
      <c r="AE32" s="90">
        <v>0.71458333333333324</v>
      </c>
      <c r="AF32" s="88" t="s">
        <v>131</v>
      </c>
    </row>
    <row r="33" spans="1:32" x14ac:dyDescent="0.25">
      <c r="A33" s="88" t="s">
        <v>67</v>
      </c>
      <c r="B33" s="88" t="s">
        <v>162</v>
      </c>
      <c r="C33" s="88">
        <v>666</v>
      </c>
      <c r="D33" s="88">
        <v>0</v>
      </c>
      <c r="E33" s="88">
        <v>0</v>
      </c>
      <c r="F33" s="88">
        <v>0</v>
      </c>
      <c r="G33" s="88">
        <v>4</v>
      </c>
      <c r="H33" s="88">
        <v>33.433999999999997</v>
      </c>
      <c r="I33" s="88">
        <v>184757</v>
      </c>
      <c r="J33" s="88">
        <v>12</v>
      </c>
      <c r="K33" s="88">
        <v>1979.77</v>
      </c>
      <c r="L33" s="88">
        <v>1</v>
      </c>
      <c r="M33" s="88">
        <v>50</v>
      </c>
      <c r="N33" s="88">
        <v>15.6</v>
      </c>
      <c r="O33" s="88">
        <v>0</v>
      </c>
      <c r="P33" s="88">
        <v>2037.68</v>
      </c>
      <c r="Q33" s="88">
        <v>0</v>
      </c>
      <c r="R33" s="88">
        <v>2224.3000000000002</v>
      </c>
      <c r="S33" s="88">
        <v>154</v>
      </c>
      <c r="T33" s="88">
        <v>2222.94</v>
      </c>
      <c r="V33" s="88">
        <v>2.41E-4</v>
      </c>
      <c r="W33" s="88">
        <v>1</v>
      </c>
      <c r="Y33" s="88" t="s">
        <v>72</v>
      </c>
      <c r="Z33" s="88">
        <v>18.8599</v>
      </c>
      <c r="AB33" s="88">
        <v>0</v>
      </c>
      <c r="AC33" s="88">
        <v>0</v>
      </c>
      <c r="AD33" s="89">
        <v>43470</v>
      </c>
      <c r="AE33" s="90">
        <v>0.7270833333333333</v>
      </c>
      <c r="AF33" s="88" t="s">
        <v>131</v>
      </c>
    </row>
    <row r="34" spans="1:32" x14ac:dyDescent="0.25">
      <c r="A34" s="88" t="s">
        <v>67</v>
      </c>
      <c r="B34" s="88" t="s">
        <v>163</v>
      </c>
      <c r="C34" s="88">
        <v>666</v>
      </c>
      <c r="D34" s="88">
        <v>0</v>
      </c>
      <c r="E34" s="88">
        <v>0</v>
      </c>
      <c r="F34" s="88">
        <v>0</v>
      </c>
      <c r="G34" s="88">
        <v>4</v>
      </c>
      <c r="H34" s="88">
        <v>33.433999999999997</v>
      </c>
      <c r="I34" s="88">
        <v>154285</v>
      </c>
      <c r="J34" s="88">
        <v>12</v>
      </c>
      <c r="K34" s="88">
        <v>1652.18</v>
      </c>
      <c r="L34" s="88">
        <v>1</v>
      </c>
      <c r="M34" s="88">
        <v>50</v>
      </c>
      <c r="N34" s="88">
        <v>16</v>
      </c>
      <c r="O34" s="88">
        <v>0</v>
      </c>
      <c r="P34" s="88">
        <v>2037.68</v>
      </c>
      <c r="Q34" s="88">
        <v>0</v>
      </c>
      <c r="R34" s="88">
        <v>2224.3000000000002</v>
      </c>
      <c r="S34" s="88">
        <v>154</v>
      </c>
      <c r="T34" s="88">
        <v>2225.83</v>
      </c>
      <c r="V34" s="88">
        <v>2.31E-4</v>
      </c>
      <c r="W34" s="88">
        <v>1</v>
      </c>
      <c r="Y34" s="88" t="s">
        <v>72</v>
      </c>
      <c r="Z34" s="88">
        <v>18.8599</v>
      </c>
      <c r="AB34" s="88">
        <v>0</v>
      </c>
      <c r="AC34" s="88">
        <v>0</v>
      </c>
      <c r="AD34" s="89">
        <v>43470</v>
      </c>
      <c r="AE34" s="90">
        <v>0.75069444444444444</v>
      </c>
      <c r="AF34" s="88" t="s">
        <v>131</v>
      </c>
    </row>
    <row r="35" spans="1:32" x14ac:dyDescent="0.25">
      <c r="A35" s="88" t="s">
        <v>67</v>
      </c>
      <c r="B35" s="88" t="s">
        <v>164</v>
      </c>
      <c r="C35" s="88">
        <v>0</v>
      </c>
      <c r="D35" s="88">
        <v>0</v>
      </c>
      <c r="E35" s="88">
        <v>0</v>
      </c>
      <c r="F35" s="88">
        <v>0</v>
      </c>
      <c r="G35" s="88">
        <v>4</v>
      </c>
      <c r="H35" s="88">
        <v>33.433999999999997</v>
      </c>
      <c r="I35" s="88">
        <v>198117</v>
      </c>
      <c r="J35" s="88">
        <v>12</v>
      </c>
      <c r="K35" s="88">
        <v>2123.4</v>
      </c>
      <c r="L35" s="88">
        <v>1</v>
      </c>
      <c r="M35" s="88">
        <v>50</v>
      </c>
      <c r="N35" s="88">
        <v>16.399999999999999</v>
      </c>
      <c r="O35" s="88">
        <v>0</v>
      </c>
      <c r="P35" s="88">
        <v>2037.68</v>
      </c>
      <c r="Q35" s="88">
        <v>0</v>
      </c>
      <c r="R35" s="88">
        <v>2224.3000000000002</v>
      </c>
      <c r="S35" s="88">
        <v>154</v>
      </c>
      <c r="T35" s="88">
        <v>2429.37</v>
      </c>
      <c r="V35" s="88">
        <v>1.4799999999999999E-4</v>
      </c>
      <c r="W35" s="88">
        <v>1</v>
      </c>
      <c r="Y35" s="88" t="s">
        <v>72</v>
      </c>
      <c r="Z35" s="88">
        <v>18.8599</v>
      </c>
      <c r="AB35" s="88">
        <v>0</v>
      </c>
      <c r="AC35" s="88">
        <v>0</v>
      </c>
      <c r="AD35" s="89">
        <v>43470</v>
      </c>
      <c r="AE35" s="90">
        <v>0.76527777777777783</v>
      </c>
      <c r="AF35" s="88" t="s">
        <v>131</v>
      </c>
    </row>
    <row r="36" spans="1:32" x14ac:dyDescent="0.25">
      <c r="A36" s="88" t="s">
        <v>67</v>
      </c>
      <c r="B36" s="88" t="s">
        <v>165</v>
      </c>
      <c r="C36" s="88">
        <v>0</v>
      </c>
      <c r="D36" s="88">
        <v>0</v>
      </c>
      <c r="E36" s="88">
        <v>0</v>
      </c>
      <c r="F36" s="88">
        <v>0</v>
      </c>
      <c r="G36" s="88">
        <v>4</v>
      </c>
      <c r="H36" s="88">
        <v>28</v>
      </c>
      <c r="I36" s="88">
        <v>211761</v>
      </c>
      <c r="J36" s="88">
        <v>12</v>
      </c>
      <c r="K36" s="88">
        <v>2279.2199999999998</v>
      </c>
      <c r="L36" s="88">
        <v>1</v>
      </c>
      <c r="M36" s="88">
        <v>50</v>
      </c>
      <c r="N36" s="88">
        <v>1</v>
      </c>
      <c r="O36" s="88">
        <v>0</v>
      </c>
      <c r="P36" s="88">
        <v>2037.68</v>
      </c>
      <c r="Q36" s="88">
        <v>0</v>
      </c>
      <c r="R36" s="88">
        <v>2224.3000000000002</v>
      </c>
      <c r="S36" s="88">
        <v>154</v>
      </c>
      <c r="T36" s="88">
        <v>0</v>
      </c>
      <c r="V36" s="88" t="s">
        <v>71</v>
      </c>
      <c r="W36" s="88">
        <v>1</v>
      </c>
      <c r="Y36" s="88" t="s">
        <v>72</v>
      </c>
      <c r="Z36" s="88">
        <v>18.8599</v>
      </c>
      <c r="AB36" s="88">
        <v>0</v>
      </c>
      <c r="AC36" s="88">
        <v>0</v>
      </c>
      <c r="AD36" s="89">
        <v>43501</v>
      </c>
      <c r="AE36" s="90">
        <v>0.35069444444444442</v>
      </c>
      <c r="AF36" s="88" t="s">
        <v>166</v>
      </c>
    </row>
    <row r="37" spans="1:32" x14ac:dyDescent="0.25">
      <c r="A37" s="88" t="s">
        <v>67</v>
      </c>
      <c r="B37" s="88" t="s">
        <v>167</v>
      </c>
      <c r="C37" s="88">
        <v>0</v>
      </c>
      <c r="D37" s="88">
        <v>0</v>
      </c>
      <c r="E37" s="88">
        <v>0</v>
      </c>
      <c r="F37" s="88">
        <v>0</v>
      </c>
      <c r="G37" s="88">
        <v>4</v>
      </c>
      <c r="H37" s="88">
        <v>28</v>
      </c>
      <c r="I37" s="88">
        <v>210980</v>
      </c>
      <c r="J37" s="88">
        <v>12</v>
      </c>
      <c r="K37" s="88">
        <v>2270.79</v>
      </c>
      <c r="L37" s="88">
        <v>1</v>
      </c>
      <c r="M37" s="88">
        <v>50</v>
      </c>
      <c r="N37" s="88">
        <v>1.5</v>
      </c>
      <c r="O37" s="88">
        <v>0</v>
      </c>
      <c r="P37" s="88">
        <v>2037.68</v>
      </c>
      <c r="Q37" s="88">
        <v>0</v>
      </c>
      <c r="R37" s="88">
        <v>2224.3000000000002</v>
      </c>
      <c r="S37" s="88">
        <v>154</v>
      </c>
      <c r="T37" s="88">
        <v>2441.0300000000002</v>
      </c>
      <c r="V37" s="88">
        <v>1.03E-4</v>
      </c>
      <c r="W37" s="88">
        <v>1</v>
      </c>
      <c r="Y37" s="88" t="s">
        <v>72</v>
      </c>
      <c r="Z37" s="88">
        <v>18.8599</v>
      </c>
      <c r="AB37" s="88">
        <v>0</v>
      </c>
      <c r="AC37" s="88">
        <v>0</v>
      </c>
      <c r="AD37" s="89">
        <v>43501</v>
      </c>
      <c r="AE37" s="90">
        <v>0.36180555555555555</v>
      </c>
      <c r="AF37" s="88" t="s">
        <v>166</v>
      </c>
    </row>
    <row r="38" spans="1:32" x14ac:dyDescent="0.25">
      <c r="A38" s="88" t="s">
        <v>67</v>
      </c>
      <c r="B38" s="88" t="s">
        <v>168</v>
      </c>
      <c r="C38" s="88">
        <v>0</v>
      </c>
      <c r="D38" s="88">
        <v>0</v>
      </c>
      <c r="E38" s="88">
        <v>0</v>
      </c>
      <c r="F38" s="88">
        <v>0</v>
      </c>
      <c r="G38" s="88">
        <v>4</v>
      </c>
      <c r="H38" s="88">
        <v>28</v>
      </c>
      <c r="I38" s="88">
        <v>210741</v>
      </c>
      <c r="J38" s="88">
        <v>12</v>
      </c>
      <c r="K38" s="88">
        <v>2268.21</v>
      </c>
      <c r="L38" s="88">
        <v>1</v>
      </c>
      <c r="M38" s="88">
        <v>50</v>
      </c>
      <c r="N38" s="88">
        <v>2.1</v>
      </c>
      <c r="O38" s="88">
        <v>0</v>
      </c>
      <c r="P38" s="88">
        <v>2037.68</v>
      </c>
      <c r="Q38" s="88">
        <v>0</v>
      </c>
      <c r="R38" s="88">
        <v>2224.3000000000002</v>
      </c>
      <c r="S38" s="88">
        <v>154</v>
      </c>
      <c r="T38" s="88">
        <v>2439.34</v>
      </c>
      <c r="V38" s="88">
        <v>1.44E-4</v>
      </c>
      <c r="W38" s="88">
        <v>1</v>
      </c>
      <c r="Y38" s="88" t="s">
        <v>72</v>
      </c>
      <c r="Z38" s="88">
        <v>18.8599</v>
      </c>
      <c r="AB38" s="88">
        <v>0</v>
      </c>
      <c r="AC38" s="88">
        <v>0</v>
      </c>
      <c r="AD38" s="89">
        <v>43501</v>
      </c>
      <c r="AE38" s="90">
        <v>0.37291666666666662</v>
      </c>
      <c r="AF38" s="88" t="s">
        <v>166</v>
      </c>
    </row>
    <row r="39" spans="1:32" x14ac:dyDescent="0.25">
      <c r="A39" s="88" t="s">
        <v>67</v>
      </c>
      <c r="B39" s="88" t="s">
        <v>73</v>
      </c>
      <c r="C39" s="88">
        <v>1</v>
      </c>
      <c r="D39" s="88">
        <v>0</v>
      </c>
      <c r="E39" s="88">
        <v>0</v>
      </c>
      <c r="F39" s="88">
        <v>0</v>
      </c>
      <c r="G39" s="88">
        <v>4</v>
      </c>
      <c r="H39" s="88">
        <v>35</v>
      </c>
      <c r="I39" s="88">
        <v>181683</v>
      </c>
      <c r="J39" s="88">
        <v>12</v>
      </c>
      <c r="K39" s="88">
        <v>1944.47</v>
      </c>
      <c r="L39" s="88">
        <v>1</v>
      </c>
      <c r="M39" s="88">
        <v>50</v>
      </c>
      <c r="N39" s="88">
        <v>2.6</v>
      </c>
      <c r="O39" s="88">
        <v>0</v>
      </c>
      <c r="P39" s="88">
        <v>2037.68</v>
      </c>
      <c r="Q39" s="88">
        <v>0</v>
      </c>
      <c r="R39" s="88">
        <v>2224.3000000000002</v>
      </c>
      <c r="S39" s="88">
        <v>154</v>
      </c>
      <c r="T39" s="88">
        <v>2255.13</v>
      </c>
      <c r="V39" s="88">
        <v>1.11E-4</v>
      </c>
      <c r="W39" s="88">
        <v>1</v>
      </c>
      <c r="Y39" s="88" t="s">
        <v>72</v>
      </c>
      <c r="Z39" s="88">
        <v>18.8599</v>
      </c>
      <c r="AB39" s="88">
        <v>0</v>
      </c>
      <c r="AC39" s="88">
        <v>0</v>
      </c>
      <c r="AD39" s="89">
        <v>43501</v>
      </c>
      <c r="AE39" s="90">
        <v>0.3840277777777778</v>
      </c>
      <c r="AF39" s="88" t="s">
        <v>166</v>
      </c>
    </row>
    <row r="40" spans="1:32" x14ac:dyDescent="0.25">
      <c r="A40" s="88" t="s">
        <v>67</v>
      </c>
      <c r="B40" s="88" t="s">
        <v>169</v>
      </c>
      <c r="C40" s="88">
        <v>666</v>
      </c>
      <c r="D40" s="88">
        <v>0</v>
      </c>
      <c r="E40" s="88">
        <v>0</v>
      </c>
      <c r="F40" s="88">
        <v>0</v>
      </c>
      <c r="G40" s="88">
        <v>4</v>
      </c>
      <c r="H40" s="88">
        <v>33.433999999999997</v>
      </c>
      <c r="I40" s="88">
        <v>181698</v>
      </c>
      <c r="J40" s="88">
        <v>12</v>
      </c>
      <c r="K40" s="88">
        <v>1946.89</v>
      </c>
      <c r="L40" s="88">
        <v>1</v>
      </c>
      <c r="M40" s="88">
        <v>50</v>
      </c>
      <c r="N40" s="88">
        <v>3.1</v>
      </c>
      <c r="O40" s="88">
        <v>0</v>
      </c>
      <c r="P40" s="88">
        <v>2037.68</v>
      </c>
      <c r="Q40" s="88">
        <v>0</v>
      </c>
      <c r="R40" s="88">
        <v>2224.3000000000002</v>
      </c>
      <c r="S40" s="88">
        <v>154</v>
      </c>
      <c r="T40" s="88">
        <v>2223.9299999999998</v>
      </c>
      <c r="V40" s="88">
        <v>2.7999999999999998E-4</v>
      </c>
      <c r="W40" s="88">
        <v>1</v>
      </c>
      <c r="Y40" s="88" t="s">
        <v>72</v>
      </c>
      <c r="Z40" s="88">
        <v>18.8599</v>
      </c>
      <c r="AB40" s="88">
        <v>0</v>
      </c>
      <c r="AC40" s="88">
        <v>0</v>
      </c>
      <c r="AD40" s="89">
        <v>43501</v>
      </c>
      <c r="AE40" s="90">
        <v>0.39513888888888887</v>
      </c>
      <c r="AF40" s="88" t="s">
        <v>166</v>
      </c>
    </row>
    <row r="41" spans="1:32" x14ac:dyDescent="0.25">
      <c r="A41" s="88" t="s">
        <v>67</v>
      </c>
      <c r="B41" s="88" t="s">
        <v>170</v>
      </c>
      <c r="C41" s="88">
        <v>666</v>
      </c>
      <c r="D41" s="88">
        <v>0</v>
      </c>
      <c r="E41" s="88">
        <v>0</v>
      </c>
      <c r="F41" s="88">
        <v>0</v>
      </c>
      <c r="G41" s="88">
        <v>4</v>
      </c>
      <c r="H41" s="88">
        <v>33.433999999999997</v>
      </c>
      <c r="I41" s="88">
        <v>181360</v>
      </c>
      <c r="J41" s="88">
        <v>12</v>
      </c>
      <c r="K41" s="88">
        <v>1943.25</v>
      </c>
      <c r="L41" s="88">
        <v>1</v>
      </c>
      <c r="M41" s="88">
        <v>50</v>
      </c>
      <c r="N41" s="88">
        <v>3.5</v>
      </c>
      <c r="O41" s="88">
        <v>0</v>
      </c>
      <c r="P41" s="88">
        <v>2037.68</v>
      </c>
      <c r="Q41" s="88">
        <v>0</v>
      </c>
      <c r="R41" s="88">
        <v>2224.3000000000002</v>
      </c>
      <c r="S41" s="88">
        <v>154</v>
      </c>
      <c r="T41" s="88">
        <v>2225.65</v>
      </c>
      <c r="V41" s="88">
        <v>2.9100000000000003E-4</v>
      </c>
      <c r="W41" s="88">
        <v>1</v>
      </c>
      <c r="Y41" s="88" t="s">
        <v>72</v>
      </c>
      <c r="Z41" s="88">
        <v>18.8599</v>
      </c>
      <c r="AB41" s="88">
        <v>0</v>
      </c>
      <c r="AC41" s="88">
        <v>0</v>
      </c>
      <c r="AD41" s="89">
        <v>43501</v>
      </c>
      <c r="AE41" s="90">
        <v>0.40625</v>
      </c>
      <c r="AF41" s="88" t="s">
        <v>166</v>
      </c>
    </row>
    <row r="42" spans="1:32" x14ac:dyDescent="0.25">
      <c r="A42" s="88" t="s">
        <v>67</v>
      </c>
      <c r="B42" s="88" t="s">
        <v>171</v>
      </c>
      <c r="C42" s="88">
        <v>666</v>
      </c>
      <c r="D42" s="88">
        <v>0</v>
      </c>
      <c r="E42" s="88">
        <v>0</v>
      </c>
      <c r="F42" s="88">
        <v>0</v>
      </c>
      <c r="G42" s="88">
        <v>4</v>
      </c>
      <c r="H42" s="88">
        <v>33.433999999999997</v>
      </c>
      <c r="I42" s="88">
        <v>181570</v>
      </c>
      <c r="J42" s="88">
        <v>12</v>
      </c>
      <c r="K42" s="88">
        <v>1945.51</v>
      </c>
      <c r="L42" s="88">
        <v>1</v>
      </c>
      <c r="M42" s="88">
        <v>50</v>
      </c>
      <c r="N42" s="88">
        <v>4</v>
      </c>
      <c r="O42" s="88">
        <v>0</v>
      </c>
      <c r="P42" s="88">
        <v>2037.68</v>
      </c>
      <c r="Q42" s="88">
        <v>0</v>
      </c>
      <c r="R42" s="88">
        <v>2224.3000000000002</v>
      </c>
      <c r="S42" s="88">
        <v>154</v>
      </c>
      <c r="T42" s="88">
        <v>2224.4699999999998</v>
      </c>
      <c r="V42" s="88">
        <v>2.7900000000000001E-4</v>
      </c>
      <c r="W42" s="88">
        <v>1</v>
      </c>
      <c r="Y42" s="88" t="s">
        <v>72</v>
      </c>
      <c r="Z42" s="88">
        <v>18.8599</v>
      </c>
      <c r="AB42" s="88">
        <v>0</v>
      </c>
      <c r="AC42" s="88">
        <v>0</v>
      </c>
      <c r="AD42" s="89">
        <v>43501</v>
      </c>
      <c r="AE42" s="90">
        <v>0.41944444444444445</v>
      </c>
      <c r="AF42" s="88" t="s">
        <v>166</v>
      </c>
    </row>
    <row r="43" spans="1:32" x14ac:dyDescent="0.25">
      <c r="A43" s="88" t="s">
        <v>67</v>
      </c>
      <c r="B43" s="88" t="s">
        <v>172</v>
      </c>
      <c r="C43" s="88">
        <v>666</v>
      </c>
      <c r="D43" s="88">
        <v>0</v>
      </c>
      <c r="E43" s="88">
        <v>0</v>
      </c>
      <c r="F43" s="88">
        <v>0</v>
      </c>
      <c r="G43" s="88">
        <v>4</v>
      </c>
      <c r="H43" s="88">
        <v>33.433999999999997</v>
      </c>
      <c r="I43" s="88">
        <v>181557</v>
      </c>
      <c r="J43" s="88">
        <v>12</v>
      </c>
      <c r="K43" s="88">
        <v>1945.37</v>
      </c>
      <c r="L43" s="88">
        <v>1</v>
      </c>
      <c r="M43" s="88">
        <v>50</v>
      </c>
      <c r="N43" s="88">
        <v>4.4000000000000004</v>
      </c>
      <c r="O43" s="88">
        <v>0</v>
      </c>
      <c r="P43" s="88">
        <v>2037.68</v>
      </c>
      <c r="Q43" s="88">
        <v>0</v>
      </c>
      <c r="R43" s="88">
        <v>2224.3000000000002</v>
      </c>
      <c r="S43" s="88">
        <v>154</v>
      </c>
      <c r="T43" s="88">
        <v>2224.3000000000002</v>
      </c>
      <c r="V43" s="88">
        <v>2.7E-4</v>
      </c>
      <c r="W43" s="88">
        <v>1</v>
      </c>
      <c r="Y43" s="88" t="s">
        <v>72</v>
      </c>
      <c r="Z43" s="88">
        <v>18.8599</v>
      </c>
      <c r="AB43" s="88">
        <v>0</v>
      </c>
      <c r="AC43" s="88">
        <v>0</v>
      </c>
      <c r="AD43" s="89">
        <v>43501</v>
      </c>
      <c r="AE43" s="90">
        <v>0.43124999999999997</v>
      </c>
      <c r="AF43" s="88" t="s">
        <v>166</v>
      </c>
    </row>
    <row r="44" spans="1:32" x14ac:dyDescent="0.25">
      <c r="A44" s="88" t="s">
        <v>67</v>
      </c>
      <c r="B44" s="88" t="s">
        <v>173</v>
      </c>
      <c r="C44" s="88">
        <v>12</v>
      </c>
      <c r="D44" s="88">
        <v>12</v>
      </c>
      <c r="E44" s="88">
        <v>18</v>
      </c>
      <c r="F44" s="88">
        <v>0</v>
      </c>
      <c r="G44" s="88">
        <v>4</v>
      </c>
      <c r="H44" s="88">
        <v>30.83</v>
      </c>
      <c r="I44" s="88">
        <v>214201</v>
      </c>
      <c r="J44" s="88">
        <v>12</v>
      </c>
      <c r="K44" s="88">
        <v>2300.7399999999998</v>
      </c>
      <c r="L44" s="88">
        <v>1</v>
      </c>
      <c r="M44" s="88">
        <v>50</v>
      </c>
      <c r="N44" s="88">
        <v>4.9000000000000004</v>
      </c>
      <c r="O44" s="88">
        <v>0</v>
      </c>
      <c r="P44" s="88">
        <v>2037.68</v>
      </c>
      <c r="Q44" s="88">
        <v>0</v>
      </c>
      <c r="R44" s="88">
        <v>2224.3000000000002</v>
      </c>
      <c r="S44" s="88">
        <v>154</v>
      </c>
      <c r="T44" s="88">
        <v>2473.23</v>
      </c>
      <c r="V44" s="88">
        <v>2.14E-4</v>
      </c>
      <c r="W44" s="88">
        <v>1</v>
      </c>
      <c r="Y44" s="88" t="s">
        <v>72</v>
      </c>
      <c r="Z44" s="88">
        <v>18.8599</v>
      </c>
      <c r="AB44" s="88">
        <v>0</v>
      </c>
      <c r="AC44" s="88">
        <v>0</v>
      </c>
      <c r="AD44" s="89">
        <v>43501</v>
      </c>
      <c r="AE44" s="90">
        <v>0.44236111111111115</v>
      </c>
      <c r="AF44" s="88" t="s">
        <v>166</v>
      </c>
    </row>
    <row r="45" spans="1:32" x14ac:dyDescent="0.25">
      <c r="A45" s="88" t="s">
        <v>67</v>
      </c>
      <c r="B45" s="88" t="s">
        <v>174</v>
      </c>
      <c r="C45" s="88">
        <v>12</v>
      </c>
      <c r="D45" s="88">
        <v>12</v>
      </c>
      <c r="E45" s="88">
        <v>18</v>
      </c>
      <c r="F45" s="88">
        <v>0</v>
      </c>
      <c r="G45" s="88">
        <v>4</v>
      </c>
      <c r="H45" s="88">
        <v>31.94</v>
      </c>
      <c r="I45" s="88">
        <v>210801</v>
      </c>
      <c r="J45" s="88">
        <v>12</v>
      </c>
      <c r="K45" s="88">
        <v>2262.2600000000002</v>
      </c>
      <c r="L45" s="88">
        <v>1</v>
      </c>
      <c r="M45" s="88">
        <v>50</v>
      </c>
      <c r="N45" s="88">
        <v>5.4</v>
      </c>
      <c r="O45" s="88">
        <v>0</v>
      </c>
      <c r="P45" s="88">
        <v>2037.68</v>
      </c>
      <c r="Q45" s="88">
        <v>0</v>
      </c>
      <c r="R45" s="88">
        <v>2224.3000000000002</v>
      </c>
      <c r="S45" s="88">
        <v>154</v>
      </c>
      <c r="T45" s="88">
        <v>2449.11</v>
      </c>
      <c r="V45" s="88">
        <v>2.13E-4</v>
      </c>
      <c r="W45" s="88">
        <v>1</v>
      </c>
      <c r="Y45" s="88" t="s">
        <v>72</v>
      </c>
      <c r="Z45" s="88">
        <v>18.8599</v>
      </c>
      <c r="AB45" s="88">
        <v>0</v>
      </c>
      <c r="AC45" s="88">
        <v>0</v>
      </c>
      <c r="AD45" s="89">
        <v>43501</v>
      </c>
      <c r="AE45" s="90">
        <v>0.45347222222222222</v>
      </c>
      <c r="AF45" s="88" t="s">
        <v>166</v>
      </c>
    </row>
    <row r="46" spans="1:32" x14ac:dyDescent="0.25">
      <c r="A46" s="88" t="s">
        <v>67</v>
      </c>
      <c r="B46" s="88" t="s">
        <v>175</v>
      </c>
      <c r="C46" s="88">
        <v>12</v>
      </c>
      <c r="D46" s="88">
        <v>12</v>
      </c>
      <c r="E46" s="88">
        <v>18</v>
      </c>
      <c r="F46" s="88">
        <v>0</v>
      </c>
      <c r="G46" s="88">
        <v>4</v>
      </c>
      <c r="H46" s="88">
        <v>32.67</v>
      </c>
      <c r="I46" s="88">
        <v>208264</v>
      </c>
      <c r="J46" s="88">
        <v>12</v>
      </c>
      <c r="K46" s="88">
        <v>2233.7399999999998</v>
      </c>
      <c r="L46" s="88">
        <v>1</v>
      </c>
      <c r="M46" s="88">
        <v>50</v>
      </c>
      <c r="N46" s="88">
        <v>5.9</v>
      </c>
      <c r="O46" s="88">
        <v>0</v>
      </c>
      <c r="P46" s="88">
        <v>2037.68</v>
      </c>
      <c r="Q46" s="88">
        <v>0</v>
      </c>
      <c r="R46" s="88">
        <v>2224.3000000000002</v>
      </c>
      <c r="S46" s="88">
        <v>154</v>
      </c>
      <c r="T46" s="88">
        <v>2435.7800000000002</v>
      </c>
      <c r="V46" s="88">
        <v>3.1199999999999999E-4</v>
      </c>
      <c r="W46" s="88">
        <v>1</v>
      </c>
      <c r="Y46" s="88" t="s">
        <v>72</v>
      </c>
      <c r="Z46" s="88">
        <v>18.8599</v>
      </c>
      <c r="AB46" s="88">
        <v>0</v>
      </c>
      <c r="AC46" s="88">
        <v>0</v>
      </c>
      <c r="AD46" s="89">
        <v>43501</v>
      </c>
      <c r="AE46" s="90">
        <v>0.46458333333333335</v>
      </c>
      <c r="AF46" s="88" t="s">
        <v>166</v>
      </c>
    </row>
    <row r="47" spans="1:32" x14ac:dyDescent="0.25">
      <c r="A47" s="88" t="s">
        <v>67</v>
      </c>
      <c r="B47" s="88" t="s">
        <v>176</v>
      </c>
      <c r="C47" s="88">
        <v>11</v>
      </c>
      <c r="D47" s="88">
        <v>12</v>
      </c>
      <c r="E47" s="88">
        <v>18</v>
      </c>
      <c r="F47" s="88">
        <v>0</v>
      </c>
      <c r="G47" s="88">
        <v>4</v>
      </c>
      <c r="H47" s="88">
        <v>35.04</v>
      </c>
      <c r="I47" s="88">
        <v>197077</v>
      </c>
      <c r="J47" s="88">
        <v>12</v>
      </c>
      <c r="K47" s="88">
        <v>2109.71</v>
      </c>
      <c r="L47" s="88">
        <v>1</v>
      </c>
      <c r="M47" s="88">
        <v>50</v>
      </c>
      <c r="N47" s="88">
        <v>6.4</v>
      </c>
      <c r="O47" s="88">
        <v>0</v>
      </c>
      <c r="P47" s="88">
        <v>2037.68</v>
      </c>
      <c r="Q47" s="88">
        <v>0</v>
      </c>
      <c r="R47" s="88">
        <v>2224.3000000000002</v>
      </c>
      <c r="S47" s="88">
        <v>154</v>
      </c>
      <c r="T47" s="88">
        <v>2332.13</v>
      </c>
      <c r="V47" s="88">
        <v>3.88E-4</v>
      </c>
      <c r="W47" s="88">
        <v>1</v>
      </c>
      <c r="Y47" s="88" t="s">
        <v>72</v>
      </c>
      <c r="Z47" s="88">
        <v>18.8599</v>
      </c>
      <c r="AB47" s="88">
        <v>0</v>
      </c>
      <c r="AC47" s="88">
        <v>0</v>
      </c>
      <c r="AD47" s="89">
        <v>43501</v>
      </c>
      <c r="AE47" s="90">
        <v>0.47569444444444442</v>
      </c>
      <c r="AF47" s="88" t="s">
        <v>166</v>
      </c>
    </row>
    <row r="48" spans="1:32" x14ac:dyDescent="0.25">
      <c r="A48" s="88" t="s">
        <v>67</v>
      </c>
      <c r="B48" s="88" t="s">
        <v>177</v>
      </c>
      <c r="C48" s="88">
        <v>12</v>
      </c>
      <c r="D48" s="88">
        <v>12</v>
      </c>
      <c r="E48" s="88">
        <v>18</v>
      </c>
      <c r="F48" s="88">
        <v>0</v>
      </c>
      <c r="G48" s="88">
        <v>4</v>
      </c>
      <c r="H48" s="88">
        <v>33.69</v>
      </c>
      <c r="I48" s="88">
        <v>203324</v>
      </c>
      <c r="J48" s="88">
        <v>12</v>
      </c>
      <c r="K48" s="88">
        <v>2178.96</v>
      </c>
      <c r="L48" s="88">
        <v>1</v>
      </c>
      <c r="M48" s="88">
        <v>50</v>
      </c>
      <c r="N48" s="88">
        <v>6.9</v>
      </c>
      <c r="O48" s="88">
        <v>0</v>
      </c>
      <c r="P48" s="88">
        <v>2037.68</v>
      </c>
      <c r="Q48" s="88">
        <v>0</v>
      </c>
      <c r="R48" s="88">
        <v>2224.3000000000002</v>
      </c>
      <c r="S48" s="88">
        <v>154</v>
      </c>
      <c r="T48" s="88">
        <v>2391.9899999999998</v>
      </c>
      <c r="V48" s="88">
        <v>2.5900000000000001E-4</v>
      </c>
      <c r="W48" s="88">
        <v>1</v>
      </c>
      <c r="Y48" s="88" t="s">
        <v>72</v>
      </c>
      <c r="Z48" s="88">
        <v>18.8599</v>
      </c>
      <c r="AB48" s="88">
        <v>0</v>
      </c>
      <c r="AC48" s="88">
        <v>0</v>
      </c>
      <c r="AD48" s="89">
        <v>43501</v>
      </c>
      <c r="AE48" s="90">
        <v>0.48680555555555555</v>
      </c>
      <c r="AF48" s="88" t="s">
        <v>166</v>
      </c>
    </row>
    <row r="49" spans="1:32" x14ac:dyDescent="0.25">
      <c r="A49" s="88" t="s">
        <v>67</v>
      </c>
      <c r="B49" s="88" t="s">
        <v>178</v>
      </c>
      <c r="C49" s="88">
        <v>12</v>
      </c>
      <c r="D49" s="88">
        <v>12</v>
      </c>
      <c r="E49" s="88">
        <v>18</v>
      </c>
      <c r="F49" s="88">
        <v>0</v>
      </c>
      <c r="G49" s="88">
        <v>4</v>
      </c>
      <c r="H49" s="88">
        <v>35.03</v>
      </c>
      <c r="I49" s="88">
        <v>198017</v>
      </c>
      <c r="J49" s="88">
        <v>12</v>
      </c>
      <c r="K49" s="88">
        <v>2119.8200000000002</v>
      </c>
      <c r="L49" s="88">
        <v>1</v>
      </c>
      <c r="M49" s="88">
        <v>50</v>
      </c>
      <c r="N49" s="88">
        <v>7.4</v>
      </c>
      <c r="O49" s="88">
        <v>0</v>
      </c>
      <c r="P49" s="88">
        <v>2037.68</v>
      </c>
      <c r="Q49" s="88">
        <v>0</v>
      </c>
      <c r="R49" s="88">
        <v>2224.3000000000002</v>
      </c>
      <c r="S49" s="88">
        <v>154</v>
      </c>
      <c r="T49" s="88">
        <v>2330.06</v>
      </c>
      <c r="V49" s="88">
        <v>2.5999999999999998E-4</v>
      </c>
      <c r="W49" s="88">
        <v>1</v>
      </c>
      <c r="Y49" s="88" t="s">
        <v>72</v>
      </c>
      <c r="Z49" s="88">
        <v>18.8599</v>
      </c>
      <c r="AB49" s="88">
        <v>0</v>
      </c>
      <c r="AC49" s="88">
        <v>0</v>
      </c>
      <c r="AD49" s="89">
        <v>43501</v>
      </c>
      <c r="AE49" s="90">
        <v>0.49791666666666662</v>
      </c>
      <c r="AF49" s="88" t="s">
        <v>166</v>
      </c>
    </row>
    <row r="50" spans="1:32" x14ac:dyDescent="0.25">
      <c r="A50" s="88" t="s">
        <v>67</v>
      </c>
      <c r="B50" s="88" t="s">
        <v>179</v>
      </c>
      <c r="C50" s="88">
        <v>12</v>
      </c>
      <c r="D50" s="88">
        <v>12</v>
      </c>
      <c r="E50" s="88">
        <v>18</v>
      </c>
      <c r="F50" s="88">
        <v>0</v>
      </c>
      <c r="G50" s="88">
        <v>4</v>
      </c>
      <c r="H50" s="88">
        <v>34.53</v>
      </c>
      <c r="I50" s="88">
        <v>198244</v>
      </c>
      <c r="J50" s="88">
        <v>12</v>
      </c>
      <c r="K50" s="88">
        <v>2123.04</v>
      </c>
      <c r="L50" s="88">
        <v>1</v>
      </c>
      <c r="M50" s="88">
        <v>50</v>
      </c>
      <c r="N50" s="88">
        <v>7.9</v>
      </c>
      <c r="O50" s="88">
        <v>0</v>
      </c>
      <c r="P50" s="88">
        <v>2037.68</v>
      </c>
      <c r="Q50" s="88">
        <v>0</v>
      </c>
      <c r="R50" s="88">
        <v>2224.3000000000002</v>
      </c>
      <c r="S50" s="88">
        <v>154</v>
      </c>
      <c r="T50" s="88">
        <v>2327.7399999999998</v>
      </c>
      <c r="V50" s="88">
        <v>2.99E-4</v>
      </c>
      <c r="W50" s="88">
        <v>1</v>
      </c>
      <c r="Y50" s="88" t="s">
        <v>72</v>
      </c>
      <c r="Z50" s="88">
        <v>18.8599</v>
      </c>
      <c r="AB50" s="88">
        <v>0</v>
      </c>
      <c r="AC50" s="88">
        <v>0</v>
      </c>
      <c r="AD50" s="89">
        <v>43501</v>
      </c>
      <c r="AE50" s="90">
        <v>0.51458333333333328</v>
      </c>
      <c r="AF50" s="88" t="s">
        <v>166</v>
      </c>
    </row>
    <row r="51" spans="1:32" x14ac:dyDescent="0.25">
      <c r="A51" s="88" t="s">
        <v>67</v>
      </c>
      <c r="B51" s="88" t="s">
        <v>180</v>
      </c>
      <c r="C51" s="88">
        <v>11</v>
      </c>
      <c r="D51" s="88">
        <v>12</v>
      </c>
      <c r="E51" s="88">
        <v>18</v>
      </c>
      <c r="F51" s="88">
        <v>0</v>
      </c>
      <c r="G51" s="88">
        <v>4</v>
      </c>
      <c r="H51" s="88">
        <v>34.61</v>
      </c>
      <c r="I51" s="88">
        <v>197244</v>
      </c>
      <c r="J51" s="88">
        <v>12</v>
      </c>
      <c r="K51" s="88">
        <v>2112.1799999999998</v>
      </c>
      <c r="L51" s="88">
        <v>1</v>
      </c>
      <c r="M51" s="88">
        <v>50</v>
      </c>
      <c r="N51" s="88">
        <v>8.4</v>
      </c>
      <c r="O51" s="88">
        <v>0</v>
      </c>
      <c r="P51" s="88">
        <v>2037.68</v>
      </c>
      <c r="Q51" s="88">
        <v>0</v>
      </c>
      <c r="R51" s="88">
        <v>2224.3000000000002</v>
      </c>
      <c r="S51" s="88">
        <v>154</v>
      </c>
      <c r="T51" s="88">
        <v>2319.9699999999998</v>
      </c>
      <c r="V51" s="88">
        <v>2.43E-4</v>
      </c>
      <c r="W51" s="88">
        <v>1</v>
      </c>
      <c r="Y51" s="88" t="s">
        <v>72</v>
      </c>
      <c r="Z51" s="88">
        <v>18.8599</v>
      </c>
      <c r="AB51" s="88">
        <v>0</v>
      </c>
      <c r="AC51" s="88">
        <v>0</v>
      </c>
      <c r="AD51" s="89">
        <v>43501</v>
      </c>
      <c r="AE51" s="90">
        <v>0.52569444444444446</v>
      </c>
      <c r="AF51" s="88" t="s">
        <v>166</v>
      </c>
    </row>
    <row r="52" spans="1:32" x14ac:dyDescent="0.25">
      <c r="A52" s="88" t="s">
        <v>67</v>
      </c>
      <c r="B52" s="88" t="s">
        <v>181</v>
      </c>
      <c r="C52" s="88">
        <v>11</v>
      </c>
      <c r="D52" s="88">
        <v>12</v>
      </c>
      <c r="E52" s="88">
        <v>18</v>
      </c>
      <c r="F52" s="88">
        <v>0</v>
      </c>
      <c r="G52" s="88">
        <v>4</v>
      </c>
      <c r="H52" s="88">
        <v>34.61</v>
      </c>
      <c r="I52" s="88">
        <v>197569</v>
      </c>
      <c r="J52" s="88">
        <v>12</v>
      </c>
      <c r="K52" s="88">
        <v>2115.67</v>
      </c>
      <c r="L52" s="88">
        <v>1</v>
      </c>
      <c r="M52" s="88">
        <v>50</v>
      </c>
      <c r="N52" s="88">
        <v>8.9</v>
      </c>
      <c r="O52" s="88">
        <v>0</v>
      </c>
      <c r="P52" s="88">
        <v>2037.68</v>
      </c>
      <c r="Q52" s="88">
        <v>0</v>
      </c>
      <c r="R52" s="88">
        <v>2224.3000000000002</v>
      </c>
      <c r="S52" s="88">
        <v>154</v>
      </c>
      <c r="T52" s="88">
        <v>2318.9699999999998</v>
      </c>
      <c r="V52" s="88">
        <v>2.7E-4</v>
      </c>
      <c r="W52" s="88">
        <v>1</v>
      </c>
      <c r="Y52" s="88" t="s">
        <v>72</v>
      </c>
      <c r="Z52" s="88">
        <v>18.8599</v>
      </c>
      <c r="AB52" s="88">
        <v>0</v>
      </c>
      <c r="AC52" s="88">
        <v>0</v>
      </c>
      <c r="AD52" s="89">
        <v>43501</v>
      </c>
      <c r="AE52" s="90">
        <v>0.53680555555555554</v>
      </c>
      <c r="AF52" s="88" t="s">
        <v>166</v>
      </c>
    </row>
    <row r="53" spans="1:32" x14ac:dyDescent="0.25">
      <c r="A53" s="88" t="s">
        <v>67</v>
      </c>
      <c r="B53" s="88" t="s">
        <v>182</v>
      </c>
      <c r="C53" s="88">
        <v>666</v>
      </c>
      <c r="D53" s="88">
        <v>0</v>
      </c>
      <c r="E53" s="88">
        <v>0</v>
      </c>
      <c r="F53" s="88">
        <v>0</v>
      </c>
      <c r="G53" s="88">
        <v>4</v>
      </c>
      <c r="H53" s="88">
        <v>33.433999999999997</v>
      </c>
      <c r="I53" s="88">
        <v>188016</v>
      </c>
      <c r="J53" s="88">
        <v>12</v>
      </c>
      <c r="K53" s="88">
        <v>2014.81</v>
      </c>
      <c r="L53" s="88">
        <v>1</v>
      </c>
      <c r="M53" s="88">
        <v>50</v>
      </c>
      <c r="N53" s="88">
        <v>9.4</v>
      </c>
      <c r="O53" s="88">
        <v>0</v>
      </c>
      <c r="P53" s="88">
        <v>2037.68</v>
      </c>
      <c r="Q53" s="88">
        <v>0</v>
      </c>
      <c r="R53" s="88">
        <v>2224.3000000000002</v>
      </c>
      <c r="S53" s="88">
        <v>154</v>
      </c>
      <c r="T53" s="88">
        <v>2223.5700000000002</v>
      </c>
      <c r="V53" s="88">
        <v>2.8699999999999998E-4</v>
      </c>
      <c r="W53" s="88">
        <v>1</v>
      </c>
      <c r="Y53" s="88" t="s">
        <v>72</v>
      </c>
      <c r="Z53" s="88">
        <v>18.8599</v>
      </c>
      <c r="AB53" s="88">
        <v>0</v>
      </c>
      <c r="AC53" s="88">
        <v>0</v>
      </c>
      <c r="AD53" s="89">
        <v>43501</v>
      </c>
      <c r="AE53" s="90">
        <v>0.54791666666666672</v>
      </c>
      <c r="AF53" s="88" t="s">
        <v>166</v>
      </c>
    </row>
    <row r="54" spans="1:32" x14ac:dyDescent="0.25">
      <c r="A54" s="88" t="s">
        <v>67</v>
      </c>
      <c r="B54" s="88" t="s">
        <v>183</v>
      </c>
      <c r="C54" s="88">
        <v>666</v>
      </c>
      <c r="D54" s="88">
        <v>0</v>
      </c>
      <c r="E54" s="88">
        <v>0</v>
      </c>
      <c r="F54" s="88">
        <v>0</v>
      </c>
      <c r="G54" s="88">
        <v>4</v>
      </c>
      <c r="H54" s="88">
        <v>33.433999999999997</v>
      </c>
      <c r="I54" s="88">
        <v>188124</v>
      </c>
      <c r="J54" s="88">
        <v>12</v>
      </c>
      <c r="K54" s="88">
        <v>2015.97</v>
      </c>
      <c r="L54" s="88">
        <v>1</v>
      </c>
      <c r="M54" s="88">
        <v>50</v>
      </c>
      <c r="N54" s="88">
        <v>9.9</v>
      </c>
      <c r="O54" s="88">
        <v>0</v>
      </c>
      <c r="P54" s="88">
        <v>2037.68</v>
      </c>
      <c r="Q54" s="88">
        <v>0</v>
      </c>
      <c r="R54" s="88">
        <v>2224.3000000000002</v>
      </c>
      <c r="S54" s="88">
        <v>154</v>
      </c>
      <c r="T54" s="88">
        <v>2226.4699999999998</v>
      </c>
      <c r="V54" s="88">
        <v>2.7099999999999997E-4</v>
      </c>
      <c r="W54" s="88">
        <v>1</v>
      </c>
      <c r="Y54" s="88" t="s">
        <v>72</v>
      </c>
      <c r="Z54" s="88">
        <v>18.8599</v>
      </c>
      <c r="AB54" s="88">
        <v>0</v>
      </c>
      <c r="AC54" s="88">
        <v>0</v>
      </c>
      <c r="AD54" s="89">
        <v>43501</v>
      </c>
      <c r="AE54" s="90">
        <v>0.55902777777777779</v>
      </c>
      <c r="AF54" s="88" t="s">
        <v>166</v>
      </c>
    </row>
    <row r="55" spans="1:32" x14ac:dyDescent="0.25">
      <c r="A55" s="88" t="s">
        <v>67</v>
      </c>
      <c r="B55" s="88" t="s">
        <v>184</v>
      </c>
      <c r="C55" s="88">
        <v>29</v>
      </c>
      <c r="D55" s="88">
        <v>1</v>
      </c>
      <c r="E55" s="88">
        <v>19</v>
      </c>
      <c r="F55" s="88">
        <v>0</v>
      </c>
      <c r="G55" s="88">
        <v>4</v>
      </c>
      <c r="H55" s="88">
        <v>31.45</v>
      </c>
      <c r="I55" s="88">
        <v>209986</v>
      </c>
      <c r="J55" s="88">
        <v>12</v>
      </c>
      <c r="K55" s="88">
        <v>2254.3000000000002</v>
      </c>
      <c r="L55" s="88">
        <v>1</v>
      </c>
      <c r="M55" s="88">
        <v>50</v>
      </c>
      <c r="N55" s="88">
        <v>10.3</v>
      </c>
      <c r="O55" s="88">
        <v>0</v>
      </c>
      <c r="P55" s="88">
        <v>2037.68</v>
      </c>
      <c r="Q55" s="88">
        <v>0</v>
      </c>
      <c r="R55" s="88">
        <v>2224.3000000000002</v>
      </c>
      <c r="S55" s="88">
        <v>154</v>
      </c>
      <c r="T55" s="88">
        <v>2407.48</v>
      </c>
      <c r="V55" s="88">
        <v>1.3999999999999999E-4</v>
      </c>
      <c r="W55" s="88">
        <v>1</v>
      </c>
      <c r="Y55" s="88" t="s">
        <v>72</v>
      </c>
      <c r="Z55" s="88">
        <v>18.8599</v>
      </c>
      <c r="AB55" s="88">
        <v>0</v>
      </c>
      <c r="AC55" s="88">
        <v>0</v>
      </c>
      <c r="AD55" s="89">
        <v>43501</v>
      </c>
      <c r="AE55" s="90">
        <v>0.57013888888888886</v>
      </c>
      <c r="AF55" s="88" t="s">
        <v>166</v>
      </c>
    </row>
    <row r="56" spans="1:32" x14ac:dyDescent="0.25">
      <c r="A56" s="88" t="s">
        <v>67</v>
      </c>
      <c r="B56" s="88" t="s">
        <v>185</v>
      </c>
      <c r="C56" s="88">
        <v>29</v>
      </c>
      <c r="D56" s="88">
        <v>1</v>
      </c>
      <c r="E56" s="88">
        <v>19</v>
      </c>
      <c r="F56" s="88">
        <v>0</v>
      </c>
      <c r="G56" s="88">
        <v>4</v>
      </c>
      <c r="H56" s="88">
        <v>32.06</v>
      </c>
      <c r="I56" s="88">
        <v>208904</v>
      </c>
      <c r="J56" s="88">
        <v>12</v>
      </c>
      <c r="K56" s="88">
        <v>2241.64</v>
      </c>
      <c r="L56" s="88">
        <v>1</v>
      </c>
      <c r="M56" s="88">
        <v>50</v>
      </c>
      <c r="N56" s="88">
        <v>10.9</v>
      </c>
      <c r="O56" s="88">
        <v>0</v>
      </c>
      <c r="P56" s="88">
        <v>2037.68</v>
      </c>
      <c r="Q56" s="88">
        <v>0</v>
      </c>
      <c r="R56" s="88">
        <v>2224.3000000000002</v>
      </c>
      <c r="S56" s="88">
        <v>154</v>
      </c>
      <c r="T56" s="88">
        <v>2395.46</v>
      </c>
      <c r="V56" s="88">
        <v>2.61E-4</v>
      </c>
      <c r="W56" s="88">
        <v>1</v>
      </c>
      <c r="Y56" s="88" t="s">
        <v>72</v>
      </c>
      <c r="Z56" s="88">
        <v>18.8599</v>
      </c>
      <c r="AB56" s="88">
        <v>0</v>
      </c>
      <c r="AC56" s="88">
        <v>0</v>
      </c>
      <c r="AD56" s="89">
        <v>43501</v>
      </c>
      <c r="AE56" s="90">
        <v>0.58124999999999993</v>
      </c>
      <c r="AF56" s="88" t="s">
        <v>166</v>
      </c>
    </row>
    <row r="57" spans="1:32" x14ac:dyDescent="0.25">
      <c r="A57" s="88" t="s">
        <v>67</v>
      </c>
      <c r="B57" s="88" t="s">
        <v>186</v>
      </c>
      <c r="C57" s="88">
        <v>29</v>
      </c>
      <c r="D57" s="88">
        <v>1</v>
      </c>
      <c r="E57" s="88">
        <v>19</v>
      </c>
      <c r="F57" s="88">
        <v>0</v>
      </c>
      <c r="G57" s="88">
        <v>4</v>
      </c>
      <c r="H57" s="88">
        <v>34.840000000000003</v>
      </c>
      <c r="I57" s="88">
        <v>197714</v>
      </c>
      <c r="J57" s="88">
        <v>12</v>
      </c>
      <c r="K57" s="88">
        <v>2116.86</v>
      </c>
      <c r="L57" s="88">
        <v>1</v>
      </c>
      <c r="M57" s="88">
        <v>50</v>
      </c>
      <c r="N57" s="88">
        <v>11.4</v>
      </c>
      <c r="O57" s="88">
        <v>0</v>
      </c>
      <c r="P57" s="88">
        <v>2037.68</v>
      </c>
      <c r="Q57" s="88">
        <v>0</v>
      </c>
      <c r="R57" s="88">
        <v>2224.3000000000002</v>
      </c>
      <c r="S57" s="88">
        <v>154</v>
      </c>
      <c r="T57" s="88">
        <v>2316.34</v>
      </c>
      <c r="V57" s="88">
        <v>2.34E-4</v>
      </c>
      <c r="W57" s="88">
        <v>1</v>
      </c>
      <c r="Y57" s="88" t="s">
        <v>72</v>
      </c>
      <c r="Z57" s="88">
        <v>18.8599</v>
      </c>
      <c r="AB57" s="88">
        <v>0</v>
      </c>
      <c r="AC57" s="88">
        <v>0</v>
      </c>
      <c r="AD57" s="89">
        <v>43501</v>
      </c>
      <c r="AE57" s="90">
        <v>0.59166666666666667</v>
      </c>
      <c r="AF57" s="88" t="s">
        <v>166</v>
      </c>
    </row>
    <row r="58" spans="1:32" x14ac:dyDescent="0.25">
      <c r="A58" s="88" t="s">
        <v>67</v>
      </c>
      <c r="B58" s="88" t="s">
        <v>187</v>
      </c>
      <c r="C58" s="88">
        <v>29</v>
      </c>
      <c r="D58" s="88">
        <v>1</v>
      </c>
      <c r="E58" s="88">
        <v>19</v>
      </c>
      <c r="F58" s="88">
        <v>0</v>
      </c>
      <c r="G58" s="88">
        <v>4</v>
      </c>
      <c r="H58" s="88">
        <v>32.36</v>
      </c>
      <c r="I58" s="88">
        <v>207452</v>
      </c>
      <c r="J58" s="88">
        <v>12</v>
      </c>
      <c r="K58" s="88">
        <v>2225.52</v>
      </c>
      <c r="L58" s="88">
        <v>1</v>
      </c>
      <c r="M58" s="88">
        <v>50</v>
      </c>
      <c r="N58" s="88">
        <v>11.9</v>
      </c>
      <c r="O58" s="88">
        <v>0</v>
      </c>
      <c r="P58" s="88">
        <v>2037.68</v>
      </c>
      <c r="Q58" s="88">
        <v>0</v>
      </c>
      <c r="R58" s="88">
        <v>2224.3000000000002</v>
      </c>
      <c r="S58" s="88">
        <v>154</v>
      </c>
      <c r="T58" s="88">
        <v>2387.46</v>
      </c>
      <c r="V58" s="88">
        <v>1.9100000000000001E-4</v>
      </c>
      <c r="W58" s="88">
        <v>1</v>
      </c>
      <c r="Y58" s="88" t="s">
        <v>72</v>
      </c>
      <c r="Z58" s="88">
        <v>18.8599</v>
      </c>
      <c r="AB58" s="88">
        <v>0</v>
      </c>
      <c r="AC58" s="88">
        <v>0</v>
      </c>
      <c r="AD58" s="89">
        <v>43501</v>
      </c>
      <c r="AE58" s="90">
        <v>0.60347222222222219</v>
      </c>
      <c r="AF58" s="88" t="s">
        <v>166</v>
      </c>
    </row>
    <row r="59" spans="1:32" x14ac:dyDescent="0.25">
      <c r="A59" s="88" t="s">
        <v>67</v>
      </c>
      <c r="B59" s="88" t="s">
        <v>188</v>
      </c>
      <c r="C59" s="88">
        <v>29</v>
      </c>
      <c r="D59" s="88">
        <v>1</v>
      </c>
      <c r="E59" s="88">
        <v>19</v>
      </c>
      <c r="F59" s="88">
        <v>0</v>
      </c>
      <c r="G59" s="88">
        <v>4</v>
      </c>
      <c r="H59" s="88">
        <v>32.36</v>
      </c>
      <c r="I59" s="88">
        <v>207682</v>
      </c>
      <c r="J59" s="88">
        <v>12</v>
      </c>
      <c r="K59" s="88">
        <v>2228</v>
      </c>
      <c r="L59" s="88">
        <v>1</v>
      </c>
      <c r="M59" s="88">
        <v>50</v>
      </c>
      <c r="N59" s="88">
        <v>12.4</v>
      </c>
      <c r="O59" s="88">
        <v>0</v>
      </c>
      <c r="P59" s="88">
        <v>2037.68</v>
      </c>
      <c r="Q59" s="88">
        <v>0</v>
      </c>
      <c r="R59" s="88">
        <v>2224.3000000000002</v>
      </c>
      <c r="S59" s="88">
        <v>154</v>
      </c>
      <c r="T59" s="88">
        <v>2386</v>
      </c>
      <c r="V59" s="88">
        <v>2.1599999999999999E-4</v>
      </c>
      <c r="W59" s="88">
        <v>1</v>
      </c>
      <c r="Y59" s="88" t="s">
        <v>72</v>
      </c>
      <c r="Z59" s="88">
        <v>18.8599</v>
      </c>
      <c r="AB59" s="88">
        <v>0</v>
      </c>
      <c r="AC59" s="88">
        <v>0</v>
      </c>
      <c r="AD59" s="89">
        <v>43501</v>
      </c>
      <c r="AE59" s="90">
        <v>0.61458333333333337</v>
      </c>
      <c r="AF59" s="88" t="s">
        <v>166</v>
      </c>
    </row>
    <row r="60" spans="1:32" x14ac:dyDescent="0.25">
      <c r="A60" s="88" t="s">
        <v>67</v>
      </c>
      <c r="B60" s="88" t="s">
        <v>243</v>
      </c>
      <c r="C60" s="88">
        <v>12</v>
      </c>
      <c r="D60" s="88">
        <v>12</v>
      </c>
      <c r="E60" s="88">
        <v>18</v>
      </c>
      <c r="F60" s="88">
        <v>0</v>
      </c>
      <c r="G60" s="88">
        <v>4</v>
      </c>
      <c r="H60" s="88">
        <v>31.94</v>
      </c>
      <c r="I60" s="88">
        <v>210683</v>
      </c>
      <c r="J60" s="88">
        <v>12</v>
      </c>
      <c r="K60" s="88">
        <v>2260.9899999999998</v>
      </c>
      <c r="L60" s="88">
        <v>1</v>
      </c>
      <c r="M60" s="88">
        <v>50</v>
      </c>
      <c r="N60" s="88">
        <v>12.9</v>
      </c>
      <c r="O60" s="88">
        <v>0</v>
      </c>
      <c r="P60" s="88">
        <v>2037.68</v>
      </c>
      <c r="Q60" s="88">
        <v>0</v>
      </c>
      <c r="R60" s="88">
        <v>2224.3000000000002</v>
      </c>
      <c r="S60" s="88">
        <v>154</v>
      </c>
      <c r="T60" s="88">
        <v>2447.69</v>
      </c>
      <c r="V60" s="88">
        <v>2.1000000000000001E-4</v>
      </c>
      <c r="W60" s="88">
        <v>1</v>
      </c>
      <c r="Y60" s="88" t="s">
        <v>72</v>
      </c>
      <c r="Z60" s="88">
        <v>18.8599</v>
      </c>
      <c r="AB60" s="88">
        <v>0</v>
      </c>
      <c r="AC60" s="88">
        <v>0</v>
      </c>
      <c r="AD60" s="89">
        <v>43501</v>
      </c>
      <c r="AE60" s="90">
        <v>0.62569444444444444</v>
      </c>
      <c r="AF60" s="88" t="s">
        <v>166</v>
      </c>
    </row>
    <row r="61" spans="1:32" x14ac:dyDescent="0.25">
      <c r="A61" s="88" t="s">
        <v>67</v>
      </c>
      <c r="B61" s="88" t="s">
        <v>189</v>
      </c>
      <c r="C61" s="88">
        <v>29</v>
      </c>
      <c r="D61" s="88">
        <v>1</v>
      </c>
      <c r="E61" s="88">
        <v>19</v>
      </c>
      <c r="F61" s="88">
        <v>0</v>
      </c>
      <c r="G61" s="88">
        <v>4</v>
      </c>
      <c r="H61" s="88">
        <v>29.75</v>
      </c>
      <c r="I61" s="88">
        <v>208803</v>
      </c>
      <c r="J61" s="88">
        <v>12</v>
      </c>
      <c r="K61" s="88">
        <v>2244.38</v>
      </c>
      <c r="L61" s="88">
        <v>1</v>
      </c>
      <c r="M61" s="88">
        <v>50</v>
      </c>
      <c r="N61" s="88">
        <v>13.4</v>
      </c>
      <c r="O61" s="88">
        <v>0</v>
      </c>
      <c r="P61" s="88">
        <v>2037.68</v>
      </c>
      <c r="Q61" s="88">
        <v>0</v>
      </c>
      <c r="R61" s="88">
        <v>2224.3000000000002</v>
      </c>
      <c r="S61" s="88">
        <v>154</v>
      </c>
      <c r="T61" s="88">
        <v>2387.06</v>
      </c>
      <c r="V61" s="88">
        <v>1.47E-4</v>
      </c>
      <c r="W61" s="88">
        <v>1</v>
      </c>
      <c r="Y61" s="88" t="s">
        <v>72</v>
      </c>
      <c r="Z61" s="88">
        <v>18.8599</v>
      </c>
      <c r="AB61" s="88">
        <v>0</v>
      </c>
      <c r="AC61" s="88">
        <v>0</v>
      </c>
      <c r="AD61" s="89">
        <v>43501</v>
      </c>
      <c r="AE61" s="90">
        <v>0.63680555555555551</v>
      </c>
      <c r="AF61" s="88" t="s">
        <v>166</v>
      </c>
    </row>
    <row r="62" spans="1:32" x14ac:dyDescent="0.25">
      <c r="A62" s="88" t="s">
        <v>67</v>
      </c>
      <c r="B62" s="88" t="s">
        <v>190</v>
      </c>
      <c r="C62" s="88">
        <v>29</v>
      </c>
      <c r="D62" s="88">
        <v>1</v>
      </c>
      <c r="E62" s="88">
        <v>19</v>
      </c>
      <c r="F62" s="88">
        <v>0</v>
      </c>
      <c r="G62" s="88">
        <v>4</v>
      </c>
      <c r="H62" s="88">
        <v>28.77</v>
      </c>
      <c r="I62" s="88">
        <v>208550</v>
      </c>
      <c r="J62" s="88">
        <v>12</v>
      </c>
      <c r="K62" s="88">
        <v>2243.2800000000002</v>
      </c>
      <c r="L62" s="88">
        <v>1</v>
      </c>
      <c r="M62" s="88">
        <v>50</v>
      </c>
      <c r="N62" s="88">
        <v>14</v>
      </c>
      <c r="O62" s="88">
        <v>0</v>
      </c>
      <c r="P62" s="88">
        <v>2037.68</v>
      </c>
      <c r="Q62" s="88">
        <v>0</v>
      </c>
      <c r="R62" s="88">
        <v>2224.3000000000002</v>
      </c>
      <c r="S62" s="88">
        <v>154</v>
      </c>
      <c r="T62" s="88">
        <v>2383</v>
      </c>
      <c r="V62" s="88">
        <v>1.7699999999999999E-4</v>
      </c>
      <c r="W62" s="88">
        <v>1</v>
      </c>
      <c r="Y62" s="88" t="s">
        <v>72</v>
      </c>
      <c r="Z62" s="88">
        <v>18.8599</v>
      </c>
      <c r="AB62" s="88">
        <v>0</v>
      </c>
      <c r="AC62" s="88">
        <v>0</v>
      </c>
      <c r="AD62" s="89">
        <v>43501</v>
      </c>
      <c r="AE62" s="90">
        <v>0.6479166666666667</v>
      </c>
      <c r="AF62" s="88" t="s">
        <v>166</v>
      </c>
    </row>
    <row r="63" spans="1:32" x14ac:dyDescent="0.25">
      <c r="A63" s="88" t="s">
        <v>67</v>
      </c>
      <c r="B63" s="88" t="s">
        <v>191</v>
      </c>
      <c r="C63" s="88">
        <v>31</v>
      </c>
      <c r="D63" s="88">
        <v>1</v>
      </c>
      <c r="E63" s="88">
        <v>19</v>
      </c>
      <c r="F63" s="88">
        <v>0</v>
      </c>
      <c r="G63" s="88">
        <v>4</v>
      </c>
      <c r="H63" s="88">
        <v>26.66</v>
      </c>
      <c r="I63" s="88">
        <v>209839</v>
      </c>
      <c r="J63" s="88">
        <v>12</v>
      </c>
      <c r="K63" s="88">
        <v>2260.7199999999998</v>
      </c>
      <c r="L63" s="88">
        <v>1</v>
      </c>
      <c r="M63" s="88">
        <v>50</v>
      </c>
      <c r="N63" s="88">
        <v>14.5</v>
      </c>
      <c r="O63" s="88">
        <v>0</v>
      </c>
      <c r="P63" s="88">
        <v>2037.68</v>
      </c>
      <c r="Q63" s="88">
        <v>0</v>
      </c>
      <c r="R63" s="88">
        <v>2224.3000000000002</v>
      </c>
      <c r="S63" s="88">
        <v>154</v>
      </c>
      <c r="T63" s="88">
        <v>2396.7399999999998</v>
      </c>
      <c r="V63" s="88">
        <v>1.74E-4</v>
      </c>
      <c r="W63" s="88">
        <v>1</v>
      </c>
      <c r="Y63" s="88" t="s">
        <v>72</v>
      </c>
      <c r="Z63" s="88">
        <v>18.8599</v>
      </c>
      <c r="AB63" s="88">
        <v>0</v>
      </c>
      <c r="AC63" s="88">
        <v>0</v>
      </c>
      <c r="AD63" s="89">
        <v>43501</v>
      </c>
      <c r="AE63" s="90">
        <v>0.65902777777777777</v>
      </c>
      <c r="AF63" s="88" t="s">
        <v>166</v>
      </c>
    </row>
    <row r="64" spans="1:32" x14ac:dyDescent="0.25">
      <c r="A64" s="88" t="s">
        <v>67</v>
      </c>
      <c r="B64" s="88" t="s">
        <v>192</v>
      </c>
      <c r="C64" s="88">
        <v>31</v>
      </c>
      <c r="D64" s="88">
        <v>1</v>
      </c>
      <c r="E64" s="88">
        <v>19</v>
      </c>
      <c r="F64" s="88">
        <v>0</v>
      </c>
      <c r="G64" s="88">
        <v>4</v>
      </c>
      <c r="H64" s="88">
        <v>31.17</v>
      </c>
      <c r="I64" s="88">
        <v>206477</v>
      </c>
      <c r="J64" s="88">
        <v>12</v>
      </c>
      <c r="K64" s="88">
        <v>2216.98</v>
      </c>
      <c r="L64" s="88">
        <v>1</v>
      </c>
      <c r="M64" s="88">
        <v>50</v>
      </c>
      <c r="N64" s="88">
        <v>15</v>
      </c>
      <c r="O64" s="88">
        <v>0</v>
      </c>
      <c r="P64" s="88">
        <v>2037.68</v>
      </c>
      <c r="Q64" s="88">
        <v>0</v>
      </c>
      <c r="R64" s="88">
        <v>2224.3000000000002</v>
      </c>
      <c r="S64" s="88">
        <v>154</v>
      </c>
      <c r="T64" s="88">
        <v>2382.86</v>
      </c>
      <c r="V64" s="88">
        <v>1.8599999999999999E-4</v>
      </c>
      <c r="W64" s="88">
        <v>1</v>
      </c>
      <c r="Y64" s="88" t="s">
        <v>72</v>
      </c>
      <c r="Z64" s="88">
        <v>18.8599</v>
      </c>
      <c r="AB64" s="88">
        <v>0</v>
      </c>
      <c r="AC64" s="88">
        <v>0</v>
      </c>
      <c r="AD64" s="89">
        <v>43501</v>
      </c>
      <c r="AE64" s="90">
        <v>0.67013888888888884</v>
      </c>
      <c r="AF64" s="88" t="s">
        <v>166</v>
      </c>
    </row>
    <row r="65" spans="1:32" x14ac:dyDescent="0.25">
      <c r="A65" s="88" t="s">
        <v>67</v>
      </c>
      <c r="B65" s="88" t="s">
        <v>193</v>
      </c>
      <c r="C65" s="88">
        <v>31</v>
      </c>
      <c r="D65" s="88">
        <v>1</v>
      </c>
      <c r="E65" s="88">
        <v>19</v>
      </c>
      <c r="F65" s="88">
        <v>0</v>
      </c>
      <c r="G65" s="88">
        <v>4</v>
      </c>
      <c r="H65" s="88">
        <v>32.11</v>
      </c>
      <c r="I65" s="88">
        <v>205532</v>
      </c>
      <c r="J65" s="88">
        <v>12</v>
      </c>
      <c r="K65" s="88">
        <v>2205.27</v>
      </c>
      <c r="L65" s="88">
        <v>1</v>
      </c>
      <c r="M65" s="88">
        <v>50</v>
      </c>
      <c r="N65" s="88">
        <v>15.5</v>
      </c>
      <c r="O65" s="88">
        <v>0</v>
      </c>
      <c r="P65" s="88">
        <v>2037.68</v>
      </c>
      <c r="Q65" s="88">
        <v>0</v>
      </c>
      <c r="R65" s="88">
        <v>2224.3000000000002</v>
      </c>
      <c r="S65" s="88">
        <v>154</v>
      </c>
      <c r="T65" s="88">
        <v>2377.88</v>
      </c>
      <c r="V65" s="88">
        <v>1.8799999999999999E-4</v>
      </c>
      <c r="W65" s="88">
        <v>1</v>
      </c>
      <c r="Y65" s="88" t="s">
        <v>72</v>
      </c>
      <c r="Z65" s="88">
        <v>18.8599</v>
      </c>
      <c r="AB65" s="88">
        <v>0</v>
      </c>
      <c r="AC65" s="88">
        <v>0</v>
      </c>
      <c r="AD65" s="89">
        <v>43501</v>
      </c>
      <c r="AE65" s="90">
        <v>0.68055555555555547</v>
      </c>
      <c r="AF65" s="88" t="s">
        <v>166</v>
      </c>
    </row>
    <row r="66" spans="1:32" x14ac:dyDescent="0.25">
      <c r="A66" s="88" t="s">
        <v>67</v>
      </c>
      <c r="B66" s="88" t="s">
        <v>194</v>
      </c>
      <c r="C66" s="88">
        <v>29</v>
      </c>
      <c r="D66" s="88">
        <v>1</v>
      </c>
      <c r="E66" s="88">
        <v>19</v>
      </c>
      <c r="F66" s="88">
        <v>0</v>
      </c>
      <c r="G66" s="88">
        <v>4</v>
      </c>
      <c r="H66" s="88">
        <v>34.979999999999997</v>
      </c>
      <c r="I66" s="88">
        <v>198753</v>
      </c>
      <c r="J66" s="88">
        <v>12</v>
      </c>
      <c r="K66" s="88">
        <v>2127.8000000000002</v>
      </c>
      <c r="L66" s="88">
        <v>1</v>
      </c>
      <c r="M66" s="88">
        <v>50</v>
      </c>
      <c r="N66" s="88">
        <v>16</v>
      </c>
      <c r="O66" s="88">
        <v>0</v>
      </c>
      <c r="P66" s="88">
        <v>2037.68</v>
      </c>
      <c r="Q66" s="88">
        <v>0</v>
      </c>
      <c r="R66" s="88">
        <v>2224.3000000000002</v>
      </c>
      <c r="S66" s="88">
        <v>154</v>
      </c>
      <c r="T66" s="88">
        <v>2323.06</v>
      </c>
      <c r="V66" s="88">
        <v>2.42E-4</v>
      </c>
      <c r="W66" s="88">
        <v>1</v>
      </c>
      <c r="Y66" s="88" t="s">
        <v>72</v>
      </c>
      <c r="Z66" s="88">
        <v>18.8599</v>
      </c>
      <c r="AB66" s="88">
        <v>0</v>
      </c>
      <c r="AC66" s="88">
        <v>0</v>
      </c>
      <c r="AD66" s="89">
        <v>43501</v>
      </c>
      <c r="AE66" s="90">
        <v>0.69166666666666676</v>
      </c>
      <c r="AF66" s="88" t="s">
        <v>166</v>
      </c>
    </row>
    <row r="67" spans="1:32" x14ac:dyDescent="0.25">
      <c r="A67" s="88" t="s">
        <v>67</v>
      </c>
      <c r="B67" s="88" t="s">
        <v>195</v>
      </c>
      <c r="C67" s="88">
        <v>29</v>
      </c>
      <c r="D67" s="88">
        <v>1</v>
      </c>
      <c r="E67" s="88">
        <v>19</v>
      </c>
      <c r="F67" s="88">
        <v>0</v>
      </c>
      <c r="G67" s="88">
        <v>4</v>
      </c>
      <c r="H67" s="88">
        <v>34.979999999999997</v>
      </c>
      <c r="I67" s="88">
        <v>198698</v>
      </c>
      <c r="J67" s="88">
        <v>12</v>
      </c>
      <c r="K67" s="88">
        <v>2127.21</v>
      </c>
      <c r="L67" s="88">
        <v>1</v>
      </c>
      <c r="M67" s="88">
        <v>50</v>
      </c>
      <c r="N67" s="88">
        <v>16.5</v>
      </c>
      <c r="O67" s="88">
        <v>0</v>
      </c>
      <c r="P67" s="88">
        <v>2037.68</v>
      </c>
      <c r="Q67" s="88">
        <v>0</v>
      </c>
      <c r="R67" s="88">
        <v>2224.3000000000002</v>
      </c>
      <c r="S67" s="88">
        <v>154</v>
      </c>
      <c r="T67" s="88">
        <v>2321.4899999999998</v>
      </c>
      <c r="V67" s="88">
        <v>2.4600000000000002E-4</v>
      </c>
      <c r="W67" s="88">
        <v>1</v>
      </c>
      <c r="Y67" s="88" t="s">
        <v>72</v>
      </c>
      <c r="Z67" s="88">
        <v>18.8599</v>
      </c>
      <c r="AB67" s="88">
        <v>0</v>
      </c>
      <c r="AC67" s="88">
        <v>0</v>
      </c>
      <c r="AD67" s="89">
        <v>43501</v>
      </c>
      <c r="AE67" s="90">
        <v>0.70277777777777783</v>
      </c>
      <c r="AF67" s="88" t="s">
        <v>166</v>
      </c>
    </row>
    <row r="68" spans="1:32" x14ac:dyDescent="0.25">
      <c r="A68" s="88" t="s">
        <v>67</v>
      </c>
      <c r="B68" s="88" t="s">
        <v>196</v>
      </c>
      <c r="C68" s="88">
        <v>12</v>
      </c>
      <c r="D68" s="88">
        <v>2</v>
      </c>
      <c r="E68" s="88">
        <v>19</v>
      </c>
      <c r="F68" s="88">
        <v>0</v>
      </c>
      <c r="G68" s="88">
        <v>4</v>
      </c>
      <c r="H68" s="88">
        <v>31.81</v>
      </c>
      <c r="I68" s="88">
        <v>209713</v>
      </c>
      <c r="J68" s="88">
        <v>12</v>
      </c>
      <c r="K68" s="88">
        <v>2250.7600000000002</v>
      </c>
      <c r="L68" s="88">
        <v>1</v>
      </c>
      <c r="M68" s="88">
        <v>50</v>
      </c>
      <c r="N68" s="88">
        <v>17</v>
      </c>
      <c r="O68" s="88">
        <v>0</v>
      </c>
      <c r="P68" s="88">
        <v>2037.68</v>
      </c>
      <c r="Q68" s="88">
        <v>0</v>
      </c>
      <c r="R68" s="88">
        <v>2224.3000000000002</v>
      </c>
      <c r="S68" s="88">
        <v>154</v>
      </c>
      <c r="T68" s="88">
        <v>2394.66</v>
      </c>
      <c r="V68" s="88">
        <v>1.6699999999999999E-4</v>
      </c>
      <c r="W68" s="88">
        <v>1</v>
      </c>
      <c r="Y68" s="88" t="s">
        <v>72</v>
      </c>
      <c r="Z68" s="88">
        <v>18.8599</v>
      </c>
      <c r="AB68" s="88">
        <v>0</v>
      </c>
      <c r="AC68" s="88">
        <v>0</v>
      </c>
      <c r="AD68" s="89">
        <v>43501</v>
      </c>
      <c r="AE68" s="90">
        <v>0.71388888888888891</v>
      </c>
      <c r="AF68" s="88" t="s">
        <v>166</v>
      </c>
    </row>
    <row r="69" spans="1:32" x14ac:dyDescent="0.25">
      <c r="A69" s="88" t="s">
        <v>67</v>
      </c>
      <c r="B69" s="88" t="s">
        <v>197</v>
      </c>
      <c r="C69" s="88">
        <v>12</v>
      </c>
      <c r="D69" s="88">
        <v>2</v>
      </c>
      <c r="E69" s="88">
        <v>19</v>
      </c>
      <c r="F69" s="88">
        <v>0</v>
      </c>
      <c r="G69" s="88">
        <v>4</v>
      </c>
      <c r="H69" s="88">
        <v>30.92</v>
      </c>
      <c r="I69" s="88">
        <v>209160</v>
      </c>
      <c r="J69" s="88">
        <v>12</v>
      </c>
      <c r="K69" s="88">
        <v>2246.29</v>
      </c>
      <c r="L69" s="88">
        <v>1</v>
      </c>
      <c r="M69" s="88">
        <v>50</v>
      </c>
      <c r="N69" s="88">
        <v>17.5</v>
      </c>
      <c r="O69" s="88">
        <v>0</v>
      </c>
      <c r="P69" s="88">
        <v>2037.68</v>
      </c>
      <c r="Q69" s="88">
        <v>0</v>
      </c>
      <c r="R69" s="88">
        <v>2224.3000000000002</v>
      </c>
      <c r="S69" s="88">
        <v>154</v>
      </c>
      <c r="T69" s="88">
        <v>2391.1999999999998</v>
      </c>
      <c r="V69" s="88">
        <v>1.66E-4</v>
      </c>
      <c r="W69" s="88">
        <v>1</v>
      </c>
      <c r="Y69" s="88" t="s">
        <v>72</v>
      </c>
      <c r="Z69" s="88">
        <v>18.8599</v>
      </c>
      <c r="AB69" s="88">
        <v>0</v>
      </c>
      <c r="AC69" s="88">
        <v>0</v>
      </c>
      <c r="AD69" s="89">
        <v>43501</v>
      </c>
      <c r="AE69" s="90">
        <v>0.72499999999999998</v>
      </c>
      <c r="AF69" s="88" t="s">
        <v>166</v>
      </c>
    </row>
    <row r="70" spans="1:32" x14ac:dyDescent="0.25">
      <c r="A70" s="88" t="s">
        <v>67</v>
      </c>
      <c r="B70" s="88" t="s">
        <v>198</v>
      </c>
      <c r="C70" s="88">
        <v>12</v>
      </c>
      <c r="D70" s="88">
        <v>2</v>
      </c>
      <c r="E70" s="88">
        <v>19</v>
      </c>
      <c r="F70" s="88">
        <v>0</v>
      </c>
      <c r="G70" s="88">
        <v>4</v>
      </c>
      <c r="H70" s="88">
        <v>30.8</v>
      </c>
      <c r="I70" s="88">
        <v>209224</v>
      </c>
      <c r="J70" s="88">
        <v>12</v>
      </c>
      <c r="K70" s="88">
        <v>2247.1799999999998</v>
      </c>
      <c r="L70" s="88">
        <v>1</v>
      </c>
      <c r="M70" s="88">
        <v>50</v>
      </c>
      <c r="N70" s="88">
        <v>18.100000000000001</v>
      </c>
      <c r="O70" s="88">
        <v>0</v>
      </c>
      <c r="P70" s="88">
        <v>2037.68</v>
      </c>
      <c r="Q70" s="88">
        <v>0</v>
      </c>
      <c r="R70" s="88">
        <v>2224.3000000000002</v>
      </c>
      <c r="S70" s="88">
        <v>154</v>
      </c>
      <c r="T70" s="88">
        <v>2389</v>
      </c>
      <c r="V70" s="88">
        <v>1.74E-4</v>
      </c>
      <c r="W70" s="88">
        <v>1</v>
      </c>
      <c r="Y70" s="88" t="s">
        <v>72</v>
      </c>
      <c r="Z70" s="88">
        <v>18.8599</v>
      </c>
      <c r="AB70" s="88">
        <v>0</v>
      </c>
      <c r="AC70" s="88">
        <v>0</v>
      </c>
      <c r="AD70" s="89">
        <v>43501</v>
      </c>
      <c r="AE70" s="90">
        <v>0.73611111111111116</v>
      </c>
      <c r="AF70" s="88" t="s">
        <v>166</v>
      </c>
    </row>
    <row r="71" spans="1:32" x14ac:dyDescent="0.25">
      <c r="A71" s="88" t="s">
        <v>67</v>
      </c>
      <c r="B71" s="88" t="s">
        <v>74</v>
      </c>
      <c r="C71" s="88">
        <v>1</v>
      </c>
      <c r="D71" s="88">
        <v>0</v>
      </c>
      <c r="E71" s="88">
        <v>0</v>
      </c>
      <c r="F71" s="88">
        <v>0</v>
      </c>
      <c r="G71" s="88">
        <v>4</v>
      </c>
      <c r="H71" s="88">
        <v>35</v>
      </c>
      <c r="I71" s="88">
        <v>188394</v>
      </c>
      <c r="J71" s="88">
        <v>12</v>
      </c>
      <c r="K71" s="88">
        <v>2016.54</v>
      </c>
      <c r="L71" s="88">
        <v>1</v>
      </c>
      <c r="M71" s="88">
        <v>50</v>
      </c>
      <c r="N71" s="88">
        <v>18.600000000000001</v>
      </c>
      <c r="O71" s="88">
        <v>0</v>
      </c>
      <c r="P71" s="88">
        <v>2037.68</v>
      </c>
      <c r="Q71" s="88">
        <v>0</v>
      </c>
      <c r="R71" s="88">
        <v>2224.3000000000002</v>
      </c>
      <c r="S71" s="88">
        <v>154</v>
      </c>
      <c r="T71" s="88">
        <v>2252.83</v>
      </c>
      <c r="V71" s="88">
        <v>9.3999999999999994E-5</v>
      </c>
      <c r="W71" s="88">
        <v>1</v>
      </c>
      <c r="Y71" s="88" t="s">
        <v>72</v>
      </c>
      <c r="Z71" s="88">
        <v>18.8599</v>
      </c>
      <c r="AB71" s="88">
        <v>0</v>
      </c>
      <c r="AC71" s="88">
        <v>0</v>
      </c>
      <c r="AD71" s="89">
        <v>43501</v>
      </c>
      <c r="AE71" s="90">
        <v>0.74722222222222223</v>
      </c>
      <c r="AF71" s="88" t="s">
        <v>166</v>
      </c>
    </row>
    <row r="72" spans="1:32" x14ac:dyDescent="0.25">
      <c r="A72" s="88" t="s">
        <v>67</v>
      </c>
      <c r="B72" s="88" t="s">
        <v>199</v>
      </c>
      <c r="C72" s="88">
        <v>666</v>
      </c>
      <c r="D72" s="88">
        <v>0</v>
      </c>
      <c r="E72" s="88">
        <v>0</v>
      </c>
      <c r="F72" s="88">
        <v>0</v>
      </c>
      <c r="G72" s="88">
        <v>4</v>
      </c>
      <c r="H72" s="88">
        <v>33.433999999999997</v>
      </c>
      <c r="I72" s="88">
        <v>188186</v>
      </c>
      <c r="J72" s="88">
        <v>12</v>
      </c>
      <c r="K72" s="88">
        <v>2016.64</v>
      </c>
      <c r="L72" s="88">
        <v>1</v>
      </c>
      <c r="M72" s="88">
        <v>50</v>
      </c>
      <c r="N72" s="88">
        <v>19.100000000000001</v>
      </c>
      <c r="O72" s="88">
        <v>0</v>
      </c>
      <c r="P72" s="88">
        <v>2037.68</v>
      </c>
      <c r="Q72" s="88">
        <v>0</v>
      </c>
      <c r="R72" s="88">
        <v>2224.3000000000002</v>
      </c>
      <c r="S72" s="88">
        <v>154</v>
      </c>
      <c r="T72" s="88">
        <v>2224.9</v>
      </c>
      <c r="V72" s="88">
        <v>2.2900000000000001E-4</v>
      </c>
      <c r="W72" s="88">
        <v>1</v>
      </c>
      <c r="Y72" s="88" t="s">
        <v>72</v>
      </c>
      <c r="Z72" s="88">
        <v>18.8599</v>
      </c>
      <c r="AB72" s="88">
        <v>0</v>
      </c>
      <c r="AC72" s="88">
        <v>0</v>
      </c>
      <c r="AD72" s="89">
        <v>43501</v>
      </c>
      <c r="AE72" s="90">
        <v>0.7583333333333333</v>
      </c>
      <c r="AF72" s="88" t="s">
        <v>166</v>
      </c>
    </row>
    <row r="73" spans="1:32" x14ac:dyDescent="0.25">
      <c r="A73" s="88" t="s">
        <v>67</v>
      </c>
      <c r="B73" s="88" t="s">
        <v>200</v>
      </c>
      <c r="C73" s="88">
        <v>666</v>
      </c>
      <c r="D73" s="88">
        <v>0</v>
      </c>
      <c r="E73" s="88">
        <v>0</v>
      </c>
      <c r="F73" s="88">
        <v>0</v>
      </c>
      <c r="G73" s="88">
        <v>4</v>
      </c>
      <c r="H73" s="88">
        <v>33.433999999999997</v>
      </c>
      <c r="I73" s="88">
        <v>187974</v>
      </c>
      <c r="J73" s="88">
        <v>12</v>
      </c>
      <c r="K73" s="88">
        <v>2014.36</v>
      </c>
      <c r="L73" s="88">
        <v>1</v>
      </c>
      <c r="M73" s="88">
        <v>50</v>
      </c>
      <c r="N73" s="88">
        <v>19.5</v>
      </c>
      <c r="O73" s="88">
        <v>0</v>
      </c>
      <c r="P73" s="88">
        <v>2037.68</v>
      </c>
      <c r="Q73" s="88">
        <v>0</v>
      </c>
      <c r="R73" s="88">
        <v>2224.3000000000002</v>
      </c>
      <c r="S73" s="88">
        <v>154</v>
      </c>
      <c r="T73" s="88">
        <v>2223.7800000000002</v>
      </c>
      <c r="V73" s="88">
        <v>2.2599999999999999E-4</v>
      </c>
      <c r="W73" s="88">
        <v>1</v>
      </c>
      <c r="Y73" s="88" t="s">
        <v>72</v>
      </c>
      <c r="Z73" s="88">
        <v>18.8599</v>
      </c>
      <c r="AB73" s="88">
        <v>0</v>
      </c>
      <c r="AC73" s="88">
        <v>0</v>
      </c>
      <c r="AD73" s="89">
        <v>43501</v>
      </c>
      <c r="AE73" s="90">
        <v>0.77083333333333337</v>
      </c>
      <c r="AF73" s="88" t="s">
        <v>166</v>
      </c>
    </row>
    <row r="74" spans="1:32" x14ac:dyDescent="0.25">
      <c r="A74" s="88" t="s">
        <v>67</v>
      </c>
      <c r="B74" s="88" t="s">
        <v>201</v>
      </c>
      <c r="C74" s="88">
        <v>0</v>
      </c>
      <c r="D74" s="88">
        <v>0</v>
      </c>
      <c r="E74" s="88">
        <v>0</v>
      </c>
      <c r="F74" s="88">
        <v>0</v>
      </c>
      <c r="G74" s="88">
        <v>4</v>
      </c>
      <c r="H74" s="88">
        <v>28</v>
      </c>
      <c r="I74" s="88">
        <v>212734</v>
      </c>
      <c r="J74" s="88">
        <v>12</v>
      </c>
      <c r="K74" s="88">
        <v>2289.7199999999998</v>
      </c>
      <c r="L74" s="88">
        <v>1</v>
      </c>
      <c r="M74" s="88">
        <v>50</v>
      </c>
      <c r="N74" s="88">
        <v>0.2</v>
      </c>
      <c r="O74" s="88">
        <v>0</v>
      </c>
      <c r="P74" s="88">
        <v>2037.68</v>
      </c>
      <c r="Q74" s="88">
        <v>0</v>
      </c>
      <c r="R74" s="88">
        <v>2224.3000000000002</v>
      </c>
      <c r="S74" s="88">
        <v>154</v>
      </c>
      <c r="T74" s="88">
        <v>2439.66</v>
      </c>
      <c r="V74" s="88">
        <v>8.3999999999999995E-5</v>
      </c>
      <c r="W74" s="88">
        <v>1</v>
      </c>
      <c r="Y74" s="88" t="s">
        <v>72</v>
      </c>
      <c r="Z74" s="88">
        <v>18.8599</v>
      </c>
      <c r="AB74" s="88">
        <v>0</v>
      </c>
      <c r="AC74" s="88">
        <v>0</v>
      </c>
      <c r="AD74" s="89">
        <v>43529</v>
      </c>
      <c r="AE74" s="90">
        <v>0.30972222222222223</v>
      </c>
      <c r="AF74" s="88" t="s">
        <v>202</v>
      </c>
    </row>
    <row r="75" spans="1:32" x14ac:dyDescent="0.25">
      <c r="A75" s="88" t="s">
        <v>67</v>
      </c>
      <c r="B75" s="88" t="s">
        <v>203</v>
      </c>
      <c r="C75" s="88">
        <v>0</v>
      </c>
      <c r="D75" s="88">
        <v>0</v>
      </c>
      <c r="E75" s="88">
        <v>0</v>
      </c>
      <c r="F75" s="88">
        <v>0</v>
      </c>
      <c r="G75" s="88">
        <v>4</v>
      </c>
      <c r="H75" s="88">
        <v>28</v>
      </c>
      <c r="I75" s="88">
        <v>211954</v>
      </c>
      <c r="J75" s="88">
        <v>12</v>
      </c>
      <c r="K75" s="88">
        <v>2281.3000000000002</v>
      </c>
      <c r="L75" s="88">
        <v>1</v>
      </c>
      <c r="M75" s="88">
        <v>50</v>
      </c>
      <c r="N75" s="88">
        <v>0.7</v>
      </c>
      <c r="O75" s="88">
        <v>0</v>
      </c>
      <c r="P75" s="88">
        <v>2037.68</v>
      </c>
      <c r="Q75" s="88">
        <v>0</v>
      </c>
      <c r="R75" s="88">
        <v>2224.3000000000002</v>
      </c>
      <c r="S75" s="88">
        <v>154</v>
      </c>
      <c r="T75" s="88">
        <v>2441.79</v>
      </c>
      <c r="V75" s="88">
        <v>1.44E-4</v>
      </c>
      <c r="W75" s="88">
        <v>1</v>
      </c>
      <c r="Y75" s="88" t="s">
        <v>72</v>
      </c>
      <c r="Z75" s="88">
        <v>18.8599</v>
      </c>
      <c r="AB75" s="88">
        <v>0</v>
      </c>
      <c r="AC75" s="88">
        <v>0</v>
      </c>
      <c r="AD75" s="89">
        <v>43529</v>
      </c>
      <c r="AE75" s="90">
        <v>0.32083333333333336</v>
      </c>
      <c r="AF75" s="88" t="s">
        <v>202</v>
      </c>
    </row>
    <row r="76" spans="1:32" x14ac:dyDescent="0.25">
      <c r="A76" s="88" t="s">
        <v>67</v>
      </c>
      <c r="B76" s="88" t="s">
        <v>204</v>
      </c>
      <c r="C76" s="88">
        <v>0</v>
      </c>
      <c r="D76" s="88">
        <v>0</v>
      </c>
      <c r="E76" s="88">
        <v>0</v>
      </c>
      <c r="F76" s="88">
        <v>0</v>
      </c>
      <c r="G76" s="88">
        <v>4</v>
      </c>
      <c r="H76" s="88">
        <v>28</v>
      </c>
      <c r="I76" s="88">
        <v>212187</v>
      </c>
      <c r="J76" s="88">
        <v>12</v>
      </c>
      <c r="K76" s="88">
        <v>2283.8200000000002</v>
      </c>
      <c r="L76" s="88">
        <v>1</v>
      </c>
      <c r="M76" s="88">
        <v>50</v>
      </c>
      <c r="N76" s="88">
        <v>1.2</v>
      </c>
      <c r="O76" s="88">
        <v>0</v>
      </c>
      <c r="P76" s="88">
        <v>2037.68</v>
      </c>
      <c r="Q76" s="88">
        <v>0</v>
      </c>
      <c r="R76" s="88">
        <v>2224.3000000000002</v>
      </c>
      <c r="S76" s="88">
        <v>154</v>
      </c>
      <c r="T76" s="88">
        <v>2440.5100000000002</v>
      </c>
      <c r="V76" s="88">
        <v>1.1400000000000001E-4</v>
      </c>
      <c r="W76" s="88">
        <v>1</v>
      </c>
      <c r="Y76" s="88" t="s">
        <v>72</v>
      </c>
      <c r="Z76" s="88">
        <v>18.8599</v>
      </c>
      <c r="AB76" s="88">
        <v>0</v>
      </c>
      <c r="AC76" s="88">
        <v>0</v>
      </c>
      <c r="AD76" s="89">
        <v>43529</v>
      </c>
      <c r="AE76" s="90">
        <v>0.33194444444444443</v>
      </c>
      <c r="AF76" s="88" t="s">
        <v>202</v>
      </c>
    </row>
    <row r="77" spans="1:32" x14ac:dyDescent="0.25">
      <c r="A77" s="88" t="s">
        <v>67</v>
      </c>
      <c r="B77" s="88" t="s">
        <v>205</v>
      </c>
      <c r="C77" s="88">
        <v>0</v>
      </c>
      <c r="D77" s="88">
        <v>0</v>
      </c>
      <c r="E77" s="88">
        <v>0</v>
      </c>
      <c r="F77" s="88">
        <v>0</v>
      </c>
      <c r="G77" s="88">
        <v>4</v>
      </c>
      <c r="H77" s="88">
        <v>28</v>
      </c>
      <c r="I77" s="88">
        <v>211923</v>
      </c>
      <c r="J77" s="88">
        <v>12</v>
      </c>
      <c r="K77" s="88">
        <v>2280.9699999999998</v>
      </c>
      <c r="L77" s="88">
        <v>1</v>
      </c>
      <c r="M77" s="88">
        <v>50</v>
      </c>
      <c r="N77" s="88">
        <v>1.7</v>
      </c>
      <c r="O77" s="88">
        <v>0</v>
      </c>
      <c r="P77" s="88">
        <v>2037.68</v>
      </c>
      <c r="Q77" s="88">
        <v>0</v>
      </c>
      <c r="R77" s="88">
        <v>2224.3000000000002</v>
      </c>
      <c r="S77" s="88">
        <v>154</v>
      </c>
      <c r="T77" s="88">
        <v>2442.6999999999998</v>
      </c>
      <c r="V77" s="88">
        <v>1.7100000000000001E-4</v>
      </c>
      <c r="W77" s="88">
        <v>1</v>
      </c>
      <c r="Y77" s="88" t="s">
        <v>72</v>
      </c>
      <c r="Z77" s="88">
        <v>18.8599</v>
      </c>
      <c r="AB77" s="88">
        <v>0</v>
      </c>
      <c r="AC77" s="88">
        <v>0</v>
      </c>
      <c r="AD77" s="89">
        <v>43529</v>
      </c>
      <c r="AE77" s="90">
        <v>0.34236111111111112</v>
      </c>
      <c r="AF77" s="88" t="s">
        <v>202</v>
      </c>
    </row>
    <row r="78" spans="1:32" x14ac:dyDescent="0.25">
      <c r="A78" s="88" t="s">
        <v>67</v>
      </c>
      <c r="B78" s="88" t="s">
        <v>206</v>
      </c>
      <c r="C78" s="88">
        <v>1</v>
      </c>
      <c r="D78" s="88">
        <v>0</v>
      </c>
      <c r="E78" s="88">
        <v>0</v>
      </c>
      <c r="F78" s="88">
        <v>0</v>
      </c>
      <c r="G78" s="88">
        <v>4</v>
      </c>
      <c r="H78" s="88">
        <v>35</v>
      </c>
      <c r="I78" s="88">
        <v>184043</v>
      </c>
      <c r="J78" s="88">
        <v>12</v>
      </c>
      <c r="K78" s="88">
        <v>1969.82</v>
      </c>
      <c r="L78" s="88">
        <v>1</v>
      </c>
      <c r="M78" s="88">
        <v>50</v>
      </c>
      <c r="N78" s="88">
        <v>2.2999999999999998</v>
      </c>
      <c r="O78" s="88">
        <v>0</v>
      </c>
      <c r="P78" s="88">
        <v>2037.68</v>
      </c>
      <c r="Q78" s="88">
        <v>0</v>
      </c>
      <c r="R78" s="88">
        <v>2224.3000000000002</v>
      </c>
      <c r="S78" s="88">
        <v>154</v>
      </c>
      <c r="T78" s="88">
        <v>2253.6</v>
      </c>
      <c r="V78" s="88">
        <v>1.02E-4</v>
      </c>
      <c r="W78" s="88">
        <v>1</v>
      </c>
      <c r="Y78" s="88" t="s">
        <v>72</v>
      </c>
      <c r="Z78" s="88">
        <v>18.8599</v>
      </c>
      <c r="AB78" s="88">
        <v>0</v>
      </c>
      <c r="AC78" s="88">
        <v>0</v>
      </c>
      <c r="AD78" s="89">
        <v>43529</v>
      </c>
      <c r="AE78" s="90">
        <v>0.35347222222222219</v>
      </c>
      <c r="AF78" s="88" t="s">
        <v>202</v>
      </c>
    </row>
    <row r="79" spans="1:32" x14ac:dyDescent="0.25">
      <c r="A79" s="88" t="s">
        <v>67</v>
      </c>
      <c r="B79" s="88" t="s">
        <v>207</v>
      </c>
      <c r="C79" s="88">
        <v>666</v>
      </c>
      <c r="D79" s="88">
        <v>0</v>
      </c>
      <c r="E79" s="88">
        <v>0</v>
      </c>
      <c r="F79" s="88">
        <v>0</v>
      </c>
      <c r="G79" s="88">
        <v>4</v>
      </c>
      <c r="H79" s="88">
        <v>33.433999999999997</v>
      </c>
      <c r="I79" s="88">
        <v>186946</v>
      </c>
      <c r="J79" s="88">
        <v>12</v>
      </c>
      <c r="K79" s="88">
        <v>2003.31</v>
      </c>
      <c r="L79" s="88">
        <v>1</v>
      </c>
      <c r="M79" s="88">
        <v>50</v>
      </c>
      <c r="N79" s="88">
        <v>2.7</v>
      </c>
      <c r="O79" s="88">
        <v>0</v>
      </c>
      <c r="P79" s="88">
        <v>2037.68</v>
      </c>
      <c r="Q79" s="88">
        <v>0</v>
      </c>
      <c r="R79" s="88">
        <v>2224.3000000000002</v>
      </c>
      <c r="S79" s="88">
        <v>154</v>
      </c>
      <c r="T79" s="88">
        <v>2223.54</v>
      </c>
      <c r="V79" s="88">
        <v>2.5900000000000001E-4</v>
      </c>
      <c r="W79" s="88">
        <v>1</v>
      </c>
      <c r="Y79" s="88" t="s">
        <v>72</v>
      </c>
      <c r="Z79" s="88">
        <v>18.8599</v>
      </c>
      <c r="AB79" s="88">
        <v>0</v>
      </c>
      <c r="AC79" s="88">
        <v>0</v>
      </c>
      <c r="AD79" s="89">
        <v>43529</v>
      </c>
      <c r="AE79" s="90">
        <v>0.36458333333333331</v>
      </c>
      <c r="AF79" s="88" t="s">
        <v>202</v>
      </c>
    </row>
    <row r="80" spans="1:32" x14ac:dyDescent="0.25">
      <c r="A80" s="88" t="s">
        <v>67</v>
      </c>
      <c r="B80" s="88" t="s">
        <v>208</v>
      </c>
      <c r="C80" s="88">
        <v>666</v>
      </c>
      <c r="D80" s="88">
        <v>0</v>
      </c>
      <c r="E80" s="88">
        <v>0</v>
      </c>
      <c r="F80" s="88">
        <v>0</v>
      </c>
      <c r="G80" s="88">
        <v>4</v>
      </c>
      <c r="H80" s="88">
        <v>33.433999999999997</v>
      </c>
      <c r="I80" s="88">
        <v>188089</v>
      </c>
      <c r="J80" s="88">
        <v>12</v>
      </c>
      <c r="K80" s="88">
        <v>2015.59</v>
      </c>
      <c r="L80" s="88">
        <v>1</v>
      </c>
      <c r="M80" s="88">
        <v>50</v>
      </c>
      <c r="N80" s="88">
        <v>3.2</v>
      </c>
      <c r="O80" s="88">
        <v>0</v>
      </c>
      <c r="P80" s="88">
        <v>2037.68</v>
      </c>
      <c r="Q80" s="88">
        <v>0</v>
      </c>
      <c r="R80" s="88">
        <v>2224.3000000000002</v>
      </c>
      <c r="S80" s="88">
        <v>154</v>
      </c>
      <c r="T80" s="88">
        <v>2226.5100000000002</v>
      </c>
      <c r="V80" s="88">
        <v>2.8600000000000001E-4</v>
      </c>
      <c r="W80" s="88">
        <v>1</v>
      </c>
      <c r="Y80" s="88" t="s">
        <v>72</v>
      </c>
      <c r="Z80" s="88">
        <v>18.8599</v>
      </c>
      <c r="AB80" s="88">
        <v>0</v>
      </c>
      <c r="AC80" s="88">
        <v>0</v>
      </c>
      <c r="AD80" s="89">
        <v>43529</v>
      </c>
      <c r="AE80" s="90">
        <v>0.37708333333333338</v>
      </c>
      <c r="AF80" s="88" t="s">
        <v>202</v>
      </c>
    </row>
    <row r="81" spans="1:32" x14ac:dyDescent="0.25">
      <c r="A81" s="88" t="s">
        <v>67</v>
      </c>
      <c r="B81" s="88" t="s">
        <v>209</v>
      </c>
      <c r="C81" s="88">
        <v>31</v>
      </c>
      <c r="D81" s="88">
        <v>1</v>
      </c>
      <c r="E81" s="88">
        <v>19</v>
      </c>
      <c r="F81" s="88">
        <v>0</v>
      </c>
      <c r="G81" s="88">
        <v>4</v>
      </c>
      <c r="H81" s="88">
        <v>33.659999999999997</v>
      </c>
      <c r="I81" s="88">
        <v>203728</v>
      </c>
      <c r="J81" s="88">
        <v>12</v>
      </c>
      <c r="K81" s="88">
        <v>2183.35</v>
      </c>
      <c r="L81" s="88">
        <v>1</v>
      </c>
      <c r="M81" s="88">
        <v>50</v>
      </c>
      <c r="N81" s="88">
        <v>3.7</v>
      </c>
      <c r="O81" s="88">
        <v>0</v>
      </c>
      <c r="P81" s="88">
        <v>2037.68</v>
      </c>
      <c r="Q81" s="88">
        <v>0</v>
      </c>
      <c r="R81" s="88">
        <v>2224.3000000000002</v>
      </c>
      <c r="S81" s="88">
        <v>154</v>
      </c>
      <c r="T81" s="88">
        <v>2369.27</v>
      </c>
      <c r="V81" s="88">
        <v>2.1100000000000001E-4</v>
      </c>
      <c r="W81" s="88">
        <v>1</v>
      </c>
      <c r="Y81" s="88" t="s">
        <v>72</v>
      </c>
      <c r="Z81" s="88">
        <v>18.8599</v>
      </c>
      <c r="AB81" s="88">
        <v>0</v>
      </c>
      <c r="AC81" s="88">
        <v>0</v>
      </c>
      <c r="AD81" s="89">
        <v>43529</v>
      </c>
      <c r="AE81" s="90">
        <v>0.3888888888888889</v>
      </c>
      <c r="AF81" s="88" t="s">
        <v>202</v>
      </c>
    </row>
    <row r="82" spans="1:32" x14ac:dyDescent="0.25">
      <c r="A82" s="88" t="s">
        <v>67</v>
      </c>
      <c r="B82" s="88" t="s">
        <v>210</v>
      </c>
      <c r="C82" s="88">
        <v>31</v>
      </c>
      <c r="D82" s="88">
        <v>1</v>
      </c>
      <c r="E82" s="88">
        <v>19</v>
      </c>
      <c r="F82" s="88">
        <v>0</v>
      </c>
      <c r="G82" s="88">
        <v>4</v>
      </c>
      <c r="H82" s="88">
        <v>34.85</v>
      </c>
      <c r="I82" s="88">
        <v>200211</v>
      </c>
      <c r="J82" s="88">
        <v>12</v>
      </c>
      <c r="K82" s="88">
        <v>2143.67</v>
      </c>
      <c r="L82" s="88">
        <v>1</v>
      </c>
      <c r="M82" s="88">
        <v>50</v>
      </c>
      <c r="N82" s="88">
        <v>4.2</v>
      </c>
      <c r="O82" s="88">
        <v>0</v>
      </c>
      <c r="P82" s="88">
        <v>2037.68</v>
      </c>
      <c r="Q82" s="88">
        <v>0</v>
      </c>
      <c r="R82" s="88">
        <v>2224.3000000000002</v>
      </c>
      <c r="S82" s="88">
        <v>154</v>
      </c>
      <c r="T82" s="88">
        <v>2327.11</v>
      </c>
      <c r="V82" s="88">
        <v>3.3799999999999998E-4</v>
      </c>
      <c r="W82" s="88">
        <v>1</v>
      </c>
      <c r="Y82" s="88" t="s">
        <v>72</v>
      </c>
      <c r="Z82" s="88">
        <v>18.8599</v>
      </c>
      <c r="AB82" s="88">
        <v>0</v>
      </c>
      <c r="AC82" s="88">
        <v>0</v>
      </c>
      <c r="AD82" s="89">
        <v>43529</v>
      </c>
      <c r="AE82" s="90">
        <v>0.39999999999999997</v>
      </c>
      <c r="AF82" s="88" t="s">
        <v>202</v>
      </c>
    </row>
    <row r="83" spans="1:32" x14ac:dyDescent="0.25">
      <c r="A83" s="88" t="s">
        <v>67</v>
      </c>
      <c r="B83" s="88" t="s">
        <v>211</v>
      </c>
      <c r="C83" s="88">
        <v>30</v>
      </c>
      <c r="D83" s="88">
        <v>1</v>
      </c>
      <c r="E83" s="88">
        <v>19</v>
      </c>
      <c r="F83" s="88">
        <v>0</v>
      </c>
      <c r="G83" s="88">
        <v>4</v>
      </c>
      <c r="H83" s="88">
        <v>34.89</v>
      </c>
      <c r="I83" s="88">
        <v>200272</v>
      </c>
      <c r="J83" s="88">
        <v>12</v>
      </c>
      <c r="K83" s="88">
        <v>2144.2600000000002</v>
      </c>
      <c r="L83" s="88">
        <v>1</v>
      </c>
      <c r="M83" s="88">
        <v>50</v>
      </c>
      <c r="N83" s="88">
        <v>4.7</v>
      </c>
      <c r="O83" s="88">
        <v>0</v>
      </c>
      <c r="P83" s="88">
        <v>2037.68</v>
      </c>
      <c r="Q83" s="88">
        <v>0</v>
      </c>
      <c r="R83" s="88">
        <v>2224.3000000000002</v>
      </c>
      <c r="S83" s="88">
        <v>154</v>
      </c>
      <c r="T83" s="88">
        <v>2334.1999999999998</v>
      </c>
      <c r="V83" s="88">
        <v>2.81E-4</v>
      </c>
      <c r="W83" s="88">
        <v>1</v>
      </c>
      <c r="Y83" s="88" t="s">
        <v>72</v>
      </c>
      <c r="Z83" s="88">
        <v>18.8599</v>
      </c>
      <c r="AB83" s="88">
        <v>0</v>
      </c>
      <c r="AC83" s="88">
        <v>0</v>
      </c>
      <c r="AD83" s="89">
        <v>43529</v>
      </c>
      <c r="AE83" s="90">
        <v>0.41111111111111115</v>
      </c>
      <c r="AF83" s="88" t="s">
        <v>202</v>
      </c>
    </row>
    <row r="84" spans="1:32" x14ac:dyDescent="0.25">
      <c r="A84" s="88" t="s">
        <v>67</v>
      </c>
      <c r="B84" s="88" t="s">
        <v>212</v>
      </c>
      <c r="C84" s="88">
        <v>30</v>
      </c>
      <c r="D84" s="88">
        <v>1</v>
      </c>
      <c r="E84" s="88">
        <v>19</v>
      </c>
      <c r="F84" s="88">
        <v>0</v>
      </c>
      <c r="G84" s="88">
        <v>4</v>
      </c>
      <c r="H84" s="88">
        <v>34.89</v>
      </c>
      <c r="I84" s="88">
        <v>200216</v>
      </c>
      <c r="J84" s="88">
        <v>12</v>
      </c>
      <c r="K84" s="88">
        <v>2143.66</v>
      </c>
      <c r="L84" s="88">
        <v>1</v>
      </c>
      <c r="M84" s="88">
        <v>50</v>
      </c>
      <c r="N84" s="88">
        <v>5.2</v>
      </c>
      <c r="O84" s="88">
        <v>0</v>
      </c>
      <c r="P84" s="88">
        <v>2037.68</v>
      </c>
      <c r="Q84" s="88">
        <v>0</v>
      </c>
      <c r="R84" s="88">
        <v>2224.3000000000002</v>
      </c>
      <c r="S84" s="88">
        <v>154</v>
      </c>
      <c r="T84" s="88">
        <v>2335.39</v>
      </c>
      <c r="V84" s="88">
        <v>2.9E-4</v>
      </c>
      <c r="W84" s="88">
        <v>1</v>
      </c>
      <c r="Y84" s="88" t="s">
        <v>72</v>
      </c>
      <c r="Z84" s="88">
        <v>18.8599</v>
      </c>
      <c r="AB84" s="88">
        <v>0</v>
      </c>
      <c r="AC84" s="88">
        <v>0</v>
      </c>
      <c r="AD84" s="89">
        <v>43529</v>
      </c>
      <c r="AE84" s="90">
        <v>0.42222222222222222</v>
      </c>
      <c r="AF84" s="88" t="s">
        <v>202</v>
      </c>
    </row>
    <row r="85" spans="1:32" x14ac:dyDescent="0.25">
      <c r="A85" s="88" t="s">
        <v>67</v>
      </c>
      <c r="B85" s="88" t="s">
        <v>213</v>
      </c>
      <c r="C85" s="88">
        <v>30</v>
      </c>
      <c r="D85" s="88">
        <v>1</v>
      </c>
      <c r="E85" s="88">
        <v>19</v>
      </c>
      <c r="F85" s="88">
        <v>0</v>
      </c>
      <c r="G85" s="88">
        <v>4</v>
      </c>
      <c r="H85" s="88">
        <v>34.729999999999997</v>
      </c>
      <c r="I85" s="88">
        <v>200295</v>
      </c>
      <c r="J85" s="88">
        <v>12</v>
      </c>
      <c r="K85" s="88">
        <v>2144.7600000000002</v>
      </c>
      <c r="L85" s="88">
        <v>1</v>
      </c>
      <c r="M85" s="88">
        <v>50</v>
      </c>
      <c r="N85" s="88">
        <v>5.7</v>
      </c>
      <c r="O85" s="88">
        <v>0</v>
      </c>
      <c r="P85" s="88">
        <v>2037.68</v>
      </c>
      <c r="Q85" s="88">
        <v>0</v>
      </c>
      <c r="R85" s="88">
        <v>2224.3000000000002</v>
      </c>
      <c r="S85" s="88">
        <v>154</v>
      </c>
      <c r="T85" s="88">
        <v>2336</v>
      </c>
      <c r="V85" s="88">
        <v>3.1500000000000001E-4</v>
      </c>
      <c r="W85" s="88">
        <v>1</v>
      </c>
      <c r="Y85" s="88" t="s">
        <v>72</v>
      </c>
      <c r="Z85" s="88">
        <v>18.8599</v>
      </c>
      <c r="AB85" s="88">
        <v>0</v>
      </c>
      <c r="AC85" s="88">
        <v>0</v>
      </c>
      <c r="AD85" s="89">
        <v>43529</v>
      </c>
      <c r="AE85" s="90">
        <v>0.43333333333333335</v>
      </c>
      <c r="AF85" s="88" t="s">
        <v>202</v>
      </c>
    </row>
    <row r="86" spans="1:32" x14ac:dyDescent="0.25">
      <c r="A86" s="88" t="s">
        <v>67</v>
      </c>
      <c r="B86" s="88" t="s">
        <v>214</v>
      </c>
      <c r="C86" s="88">
        <v>30</v>
      </c>
      <c r="D86" s="88">
        <v>1</v>
      </c>
      <c r="E86" s="88">
        <v>19</v>
      </c>
      <c r="F86" s="88">
        <v>0</v>
      </c>
      <c r="G86" s="88">
        <v>4</v>
      </c>
      <c r="H86" s="88">
        <v>34.630000000000003</v>
      </c>
      <c r="I86" s="88">
        <v>199660</v>
      </c>
      <c r="J86" s="88">
        <v>12</v>
      </c>
      <c r="K86" s="88">
        <v>2138.1</v>
      </c>
      <c r="L86" s="88">
        <v>1</v>
      </c>
      <c r="M86" s="88">
        <v>50</v>
      </c>
      <c r="N86" s="88">
        <v>6.2</v>
      </c>
      <c r="O86" s="88">
        <v>0</v>
      </c>
      <c r="P86" s="88">
        <v>2037.68</v>
      </c>
      <c r="Q86" s="88">
        <v>0</v>
      </c>
      <c r="R86" s="88">
        <v>2224.3000000000002</v>
      </c>
      <c r="S86" s="88">
        <v>154</v>
      </c>
      <c r="T86" s="88">
        <v>2326.16</v>
      </c>
      <c r="V86" s="88">
        <v>2.9399999999999999E-4</v>
      </c>
      <c r="W86" s="88">
        <v>1</v>
      </c>
      <c r="Y86" s="88" t="s">
        <v>72</v>
      </c>
      <c r="Z86" s="88">
        <v>18.8599</v>
      </c>
      <c r="AB86" s="88">
        <v>0</v>
      </c>
      <c r="AC86" s="88">
        <v>0</v>
      </c>
      <c r="AD86" s="89">
        <v>43529</v>
      </c>
      <c r="AE86" s="90">
        <v>0.44444444444444442</v>
      </c>
      <c r="AF86" s="88" t="s">
        <v>202</v>
      </c>
    </row>
    <row r="87" spans="1:32" x14ac:dyDescent="0.25">
      <c r="A87" s="88" t="s">
        <v>67</v>
      </c>
      <c r="B87" s="88" t="s">
        <v>215</v>
      </c>
      <c r="C87" s="88">
        <v>30</v>
      </c>
      <c r="D87" s="88">
        <v>1</v>
      </c>
      <c r="E87" s="88">
        <v>19</v>
      </c>
      <c r="F87" s="88">
        <v>0</v>
      </c>
      <c r="G87" s="88">
        <v>4</v>
      </c>
      <c r="H87" s="88">
        <v>34.74</v>
      </c>
      <c r="I87" s="88">
        <v>198664</v>
      </c>
      <c r="J87" s="88">
        <v>12</v>
      </c>
      <c r="K87" s="88">
        <v>2127.2199999999998</v>
      </c>
      <c r="L87" s="88">
        <v>1</v>
      </c>
      <c r="M87" s="88">
        <v>50</v>
      </c>
      <c r="N87" s="88">
        <v>6.7</v>
      </c>
      <c r="O87" s="88">
        <v>0</v>
      </c>
      <c r="P87" s="88">
        <v>2037.68</v>
      </c>
      <c r="Q87" s="88">
        <v>0</v>
      </c>
      <c r="R87" s="88">
        <v>2224.3000000000002</v>
      </c>
      <c r="S87" s="88">
        <v>154</v>
      </c>
      <c r="T87" s="88">
        <v>2308.14</v>
      </c>
      <c r="V87" s="88">
        <v>3.0699999999999998E-4</v>
      </c>
      <c r="W87" s="88">
        <v>1</v>
      </c>
      <c r="Y87" s="88" t="s">
        <v>72</v>
      </c>
      <c r="Z87" s="88">
        <v>18.8599</v>
      </c>
      <c r="AB87" s="88">
        <v>0</v>
      </c>
      <c r="AC87" s="88">
        <v>0</v>
      </c>
      <c r="AD87" s="89">
        <v>43529</v>
      </c>
      <c r="AE87" s="90">
        <v>0.45555555555555555</v>
      </c>
      <c r="AF87" s="88" t="s">
        <v>202</v>
      </c>
    </row>
    <row r="88" spans="1:32" x14ac:dyDescent="0.25">
      <c r="A88" s="88" t="s">
        <v>67</v>
      </c>
      <c r="B88" s="88" t="s">
        <v>216</v>
      </c>
      <c r="C88" s="88">
        <v>12</v>
      </c>
      <c r="D88" s="88">
        <v>2</v>
      </c>
      <c r="E88" s="88">
        <v>19</v>
      </c>
      <c r="F88" s="88">
        <v>0</v>
      </c>
      <c r="G88" s="88">
        <v>4</v>
      </c>
      <c r="H88" s="88">
        <v>30.7</v>
      </c>
      <c r="I88" s="88">
        <v>211331</v>
      </c>
      <c r="J88" s="88">
        <v>12</v>
      </c>
      <c r="K88" s="88">
        <v>2270.04</v>
      </c>
      <c r="L88" s="88">
        <v>1</v>
      </c>
      <c r="M88" s="88">
        <v>50</v>
      </c>
      <c r="N88" s="88">
        <v>7.2</v>
      </c>
      <c r="O88" s="88">
        <v>0</v>
      </c>
      <c r="P88" s="88">
        <v>2037.68</v>
      </c>
      <c r="Q88" s="88">
        <v>0</v>
      </c>
      <c r="R88" s="88">
        <v>2224.3000000000002</v>
      </c>
      <c r="S88" s="88">
        <v>154</v>
      </c>
      <c r="T88" s="88">
        <v>2408.2199999999998</v>
      </c>
      <c r="V88" s="88">
        <v>1.75E-4</v>
      </c>
      <c r="W88" s="88">
        <v>1</v>
      </c>
      <c r="Y88" s="88" t="s">
        <v>72</v>
      </c>
      <c r="Z88" s="88">
        <v>18.8599</v>
      </c>
      <c r="AB88" s="88">
        <v>0</v>
      </c>
      <c r="AC88" s="88">
        <v>0</v>
      </c>
      <c r="AD88" s="89">
        <v>43529</v>
      </c>
      <c r="AE88" s="90">
        <v>0.46597222222222223</v>
      </c>
      <c r="AF88" s="88" t="s">
        <v>202</v>
      </c>
    </row>
    <row r="89" spans="1:32" x14ac:dyDescent="0.25">
      <c r="A89" s="88" t="s">
        <v>67</v>
      </c>
      <c r="B89" s="88" t="s">
        <v>217</v>
      </c>
      <c r="C89" s="88">
        <v>12</v>
      </c>
      <c r="D89" s="88">
        <v>2</v>
      </c>
      <c r="E89" s="88">
        <v>19</v>
      </c>
      <c r="F89" s="88">
        <v>0</v>
      </c>
      <c r="G89" s="88">
        <v>4</v>
      </c>
      <c r="H89" s="88">
        <v>32.54</v>
      </c>
      <c r="I89" s="88">
        <v>209483</v>
      </c>
      <c r="J89" s="88">
        <v>12</v>
      </c>
      <c r="K89" s="88">
        <v>2247.0700000000002</v>
      </c>
      <c r="L89" s="88">
        <v>1</v>
      </c>
      <c r="M89" s="88">
        <v>50</v>
      </c>
      <c r="N89" s="88">
        <v>7.7</v>
      </c>
      <c r="O89" s="88">
        <v>0</v>
      </c>
      <c r="P89" s="88">
        <v>2037.68</v>
      </c>
      <c r="Q89" s="88">
        <v>0</v>
      </c>
      <c r="R89" s="88">
        <v>2224.3000000000002</v>
      </c>
      <c r="S89" s="88">
        <v>154</v>
      </c>
      <c r="T89" s="88">
        <v>2397.71</v>
      </c>
      <c r="V89" s="88">
        <v>2.41E-4</v>
      </c>
      <c r="W89" s="88">
        <v>1</v>
      </c>
      <c r="Y89" s="88" t="s">
        <v>72</v>
      </c>
      <c r="Z89" s="88">
        <v>18.8599</v>
      </c>
      <c r="AB89" s="88">
        <v>0</v>
      </c>
      <c r="AC89" s="88">
        <v>0</v>
      </c>
      <c r="AD89" s="89">
        <v>43529</v>
      </c>
      <c r="AE89" s="90">
        <v>0.4770833333333333</v>
      </c>
      <c r="AF89" s="88" t="s">
        <v>202</v>
      </c>
    </row>
    <row r="90" spans="1:32" x14ac:dyDescent="0.25">
      <c r="A90" s="88" t="s">
        <v>67</v>
      </c>
      <c r="B90" s="88" t="s">
        <v>218</v>
      </c>
      <c r="C90" s="88">
        <v>12</v>
      </c>
      <c r="D90" s="88">
        <v>2</v>
      </c>
      <c r="E90" s="88">
        <v>19</v>
      </c>
      <c r="F90" s="88">
        <v>0</v>
      </c>
      <c r="G90" s="88">
        <v>4</v>
      </c>
      <c r="H90" s="88">
        <v>34.979999999999997</v>
      </c>
      <c r="I90" s="88">
        <v>198972</v>
      </c>
      <c r="J90" s="88">
        <v>12</v>
      </c>
      <c r="K90" s="88">
        <v>2130.15</v>
      </c>
      <c r="L90" s="88">
        <v>1</v>
      </c>
      <c r="M90" s="88">
        <v>50</v>
      </c>
      <c r="N90" s="88">
        <v>8.1999999999999993</v>
      </c>
      <c r="O90" s="88">
        <v>0</v>
      </c>
      <c r="P90" s="88">
        <v>2037.68</v>
      </c>
      <c r="Q90" s="88">
        <v>0</v>
      </c>
      <c r="R90" s="88">
        <v>2224.3000000000002</v>
      </c>
      <c r="S90" s="88">
        <v>154</v>
      </c>
      <c r="T90" s="88">
        <v>2325.1</v>
      </c>
      <c r="V90" s="88">
        <v>2.9999999999999997E-4</v>
      </c>
      <c r="W90" s="88">
        <v>1</v>
      </c>
      <c r="Y90" s="88" t="s">
        <v>72</v>
      </c>
      <c r="Z90" s="88">
        <v>18.8599</v>
      </c>
      <c r="AB90" s="88">
        <v>0</v>
      </c>
      <c r="AC90" s="88">
        <v>0</v>
      </c>
      <c r="AD90" s="89">
        <v>43529</v>
      </c>
      <c r="AE90" s="90">
        <v>0.48819444444444443</v>
      </c>
      <c r="AF90" s="88" t="s">
        <v>202</v>
      </c>
    </row>
    <row r="91" spans="1:32" x14ac:dyDescent="0.25">
      <c r="A91" s="88" t="s">
        <v>67</v>
      </c>
      <c r="B91" s="88" t="s">
        <v>219</v>
      </c>
      <c r="C91" s="88">
        <v>666</v>
      </c>
      <c r="D91" s="88">
        <v>0</v>
      </c>
      <c r="E91" s="88">
        <v>0</v>
      </c>
      <c r="F91" s="88">
        <v>0</v>
      </c>
      <c r="G91" s="88">
        <v>4</v>
      </c>
      <c r="H91" s="88">
        <v>33.433999999999997</v>
      </c>
      <c r="I91" s="88">
        <v>187865</v>
      </c>
      <c r="J91" s="88">
        <v>12</v>
      </c>
      <c r="K91" s="88">
        <v>2013.18</v>
      </c>
      <c r="L91" s="88">
        <v>1</v>
      </c>
      <c r="M91" s="88">
        <v>50</v>
      </c>
      <c r="N91" s="88">
        <v>8.6999999999999993</v>
      </c>
      <c r="O91" s="88">
        <v>0</v>
      </c>
      <c r="P91" s="88">
        <v>2037.68</v>
      </c>
      <c r="Q91" s="88">
        <v>0</v>
      </c>
      <c r="R91" s="88">
        <v>2224.3000000000002</v>
      </c>
      <c r="S91" s="88">
        <v>154</v>
      </c>
      <c r="T91" s="88">
        <v>2225.23</v>
      </c>
      <c r="V91" s="88">
        <v>2.5900000000000001E-4</v>
      </c>
      <c r="W91" s="88">
        <v>1</v>
      </c>
      <c r="Y91" s="88" t="s">
        <v>72</v>
      </c>
      <c r="Z91" s="88">
        <v>18.8599</v>
      </c>
      <c r="AB91" s="88">
        <v>0</v>
      </c>
      <c r="AC91" s="88">
        <v>0</v>
      </c>
      <c r="AD91" s="89">
        <v>43529</v>
      </c>
      <c r="AE91" s="90">
        <v>0.5</v>
      </c>
      <c r="AF91" s="88" t="s">
        <v>202</v>
      </c>
    </row>
    <row r="92" spans="1:32" x14ac:dyDescent="0.25">
      <c r="A92" s="88" t="s">
        <v>67</v>
      </c>
      <c r="B92" s="88" t="s">
        <v>220</v>
      </c>
      <c r="C92" s="88">
        <v>666</v>
      </c>
      <c r="D92" s="88">
        <v>0</v>
      </c>
      <c r="E92" s="88">
        <v>0</v>
      </c>
      <c r="F92" s="88">
        <v>0</v>
      </c>
      <c r="G92" s="88">
        <v>4</v>
      </c>
      <c r="H92" s="88">
        <v>33.433999999999997</v>
      </c>
      <c r="I92" s="88">
        <v>187969</v>
      </c>
      <c r="J92" s="88">
        <v>12</v>
      </c>
      <c r="K92" s="88">
        <v>2014.3</v>
      </c>
      <c r="L92" s="88">
        <v>1</v>
      </c>
      <c r="M92" s="88">
        <v>50</v>
      </c>
      <c r="N92" s="88">
        <v>9.1999999999999993</v>
      </c>
      <c r="O92" s="88">
        <v>0</v>
      </c>
      <c r="P92" s="88">
        <v>2037.68</v>
      </c>
      <c r="Q92" s="88">
        <v>0</v>
      </c>
      <c r="R92" s="88">
        <v>2224.3000000000002</v>
      </c>
      <c r="S92" s="88">
        <v>154</v>
      </c>
      <c r="T92" s="88">
        <v>2223.14</v>
      </c>
      <c r="V92" s="88">
        <v>2.23E-4</v>
      </c>
      <c r="W92" s="88">
        <v>1</v>
      </c>
      <c r="Y92" s="88" t="s">
        <v>72</v>
      </c>
      <c r="Z92" s="88">
        <v>18.8599</v>
      </c>
      <c r="AB92" s="88">
        <v>0</v>
      </c>
      <c r="AC92" s="88">
        <v>0</v>
      </c>
      <c r="AD92" s="89">
        <v>43529</v>
      </c>
      <c r="AE92" s="90">
        <v>0.51111111111111118</v>
      </c>
      <c r="AF92" s="88" t="s">
        <v>202</v>
      </c>
    </row>
    <row r="93" spans="1:32" x14ac:dyDescent="0.25">
      <c r="A93" s="88" t="s">
        <v>67</v>
      </c>
      <c r="B93" s="88" t="s">
        <v>221</v>
      </c>
      <c r="C93" s="88">
        <v>14</v>
      </c>
      <c r="D93" s="88">
        <v>2</v>
      </c>
      <c r="E93" s="88">
        <v>19</v>
      </c>
      <c r="F93" s="88">
        <v>0</v>
      </c>
      <c r="G93" s="88">
        <v>4</v>
      </c>
      <c r="H93" s="88">
        <v>25.66</v>
      </c>
      <c r="I93" s="88">
        <v>213821</v>
      </c>
      <c r="J93" s="88">
        <v>12</v>
      </c>
      <c r="K93" s="88">
        <v>2305.4499999999998</v>
      </c>
      <c r="L93" s="88">
        <v>1</v>
      </c>
      <c r="M93" s="88">
        <v>50</v>
      </c>
      <c r="N93" s="88">
        <v>9.6</v>
      </c>
      <c r="O93" s="88">
        <v>0</v>
      </c>
      <c r="P93" s="88">
        <v>2037.68</v>
      </c>
      <c r="Q93" s="88">
        <v>0</v>
      </c>
      <c r="R93" s="88">
        <v>2224.3000000000002</v>
      </c>
      <c r="S93" s="88">
        <v>154</v>
      </c>
      <c r="T93" s="88">
        <v>2429.58</v>
      </c>
      <c r="V93" s="88">
        <v>2.12E-4</v>
      </c>
      <c r="W93" s="88">
        <v>1</v>
      </c>
      <c r="Y93" s="88" t="s">
        <v>72</v>
      </c>
      <c r="Z93" s="88">
        <v>18.8599</v>
      </c>
      <c r="AB93" s="88">
        <v>0</v>
      </c>
      <c r="AC93" s="88">
        <v>0</v>
      </c>
      <c r="AD93" s="89">
        <v>43529</v>
      </c>
      <c r="AE93" s="90">
        <v>0.52222222222222225</v>
      </c>
      <c r="AF93" s="88" t="s">
        <v>202</v>
      </c>
    </row>
    <row r="94" spans="1:32" x14ac:dyDescent="0.25">
      <c r="A94" s="88" t="s">
        <v>67</v>
      </c>
      <c r="B94" s="88" t="s">
        <v>222</v>
      </c>
      <c r="C94" s="88">
        <v>14</v>
      </c>
      <c r="D94" s="88">
        <v>2</v>
      </c>
      <c r="E94" s="88">
        <v>19</v>
      </c>
      <c r="F94" s="88">
        <v>0</v>
      </c>
      <c r="G94" s="88">
        <v>4</v>
      </c>
      <c r="H94" s="88">
        <v>31.48</v>
      </c>
      <c r="I94" s="88">
        <v>206191</v>
      </c>
      <c r="J94" s="88">
        <v>12</v>
      </c>
      <c r="K94" s="88">
        <v>2213.39</v>
      </c>
      <c r="L94" s="88">
        <v>1</v>
      </c>
      <c r="M94" s="88">
        <v>50</v>
      </c>
      <c r="N94" s="88">
        <v>10.199999999999999</v>
      </c>
      <c r="O94" s="88">
        <v>0</v>
      </c>
      <c r="P94" s="88">
        <v>2037.68</v>
      </c>
      <c r="Q94" s="88">
        <v>0</v>
      </c>
      <c r="R94" s="88">
        <v>2224.3000000000002</v>
      </c>
      <c r="S94" s="88">
        <v>154</v>
      </c>
      <c r="T94" s="88">
        <v>2370.59</v>
      </c>
      <c r="V94" s="88">
        <v>2.3499999999999999E-4</v>
      </c>
      <c r="W94" s="88">
        <v>1</v>
      </c>
      <c r="Y94" s="88" t="s">
        <v>72</v>
      </c>
      <c r="Z94" s="88">
        <v>18.8599</v>
      </c>
      <c r="AB94" s="88">
        <v>0</v>
      </c>
      <c r="AC94" s="88">
        <v>0</v>
      </c>
      <c r="AD94" s="89">
        <v>43529</v>
      </c>
      <c r="AE94" s="90">
        <v>0.53333333333333333</v>
      </c>
      <c r="AF94" s="88" t="s">
        <v>202</v>
      </c>
    </row>
    <row r="95" spans="1:32" x14ac:dyDescent="0.25">
      <c r="A95" s="88" t="s">
        <v>67</v>
      </c>
      <c r="B95" s="88" t="s">
        <v>223</v>
      </c>
      <c r="C95" s="88">
        <v>14</v>
      </c>
      <c r="D95" s="88">
        <v>2</v>
      </c>
      <c r="E95" s="88">
        <v>19</v>
      </c>
      <c r="F95" s="88">
        <v>0</v>
      </c>
      <c r="G95" s="88">
        <v>4</v>
      </c>
      <c r="H95" s="88">
        <v>32.130000000000003</v>
      </c>
      <c r="I95" s="88">
        <v>204598</v>
      </c>
      <c r="J95" s="88">
        <v>12</v>
      </c>
      <c r="K95" s="88">
        <v>2195.19</v>
      </c>
      <c r="L95" s="88">
        <v>1</v>
      </c>
      <c r="M95" s="88">
        <v>50</v>
      </c>
      <c r="N95" s="88">
        <v>10.7</v>
      </c>
      <c r="O95" s="88">
        <v>0</v>
      </c>
      <c r="P95" s="88">
        <v>2037.68</v>
      </c>
      <c r="Q95" s="88">
        <v>0</v>
      </c>
      <c r="R95" s="88">
        <v>2224.3000000000002</v>
      </c>
      <c r="S95" s="88">
        <v>154</v>
      </c>
      <c r="T95" s="88">
        <v>2360.85</v>
      </c>
      <c r="V95" s="88">
        <v>1.9599999999999999E-4</v>
      </c>
      <c r="W95" s="88">
        <v>1</v>
      </c>
      <c r="Y95" s="88" t="s">
        <v>72</v>
      </c>
      <c r="Z95" s="88">
        <v>18.8599</v>
      </c>
      <c r="AB95" s="88">
        <v>0</v>
      </c>
      <c r="AC95" s="88">
        <v>0</v>
      </c>
      <c r="AD95" s="89">
        <v>43529</v>
      </c>
      <c r="AE95" s="90">
        <v>0.5444444444444444</v>
      </c>
      <c r="AF95" s="88" t="s">
        <v>202</v>
      </c>
    </row>
    <row r="96" spans="1:32" x14ac:dyDescent="0.25">
      <c r="A96" s="88" t="s">
        <v>67</v>
      </c>
      <c r="B96" s="88" t="s">
        <v>224</v>
      </c>
      <c r="C96" s="88">
        <v>14</v>
      </c>
      <c r="D96" s="88">
        <v>2</v>
      </c>
      <c r="E96" s="88">
        <v>19</v>
      </c>
      <c r="F96" s="88">
        <v>0</v>
      </c>
      <c r="G96" s="88">
        <v>4</v>
      </c>
      <c r="H96" s="88">
        <v>34.840000000000003</v>
      </c>
      <c r="I96" s="88">
        <v>198247</v>
      </c>
      <c r="J96" s="88">
        <v>12</v>
      </c>
      <c r="K96" s="88">
        <v>2122.59</v>
      </c>
      <c r="L96" s="88">
        <v>1</v>
      </c>
      <c r="M96" s="88">
        <v>50</v>
      </c>
      <c r="N96" s="88">
        <v>11.2</v>
      </c>
      <c r="O96" s="88">
        <v>0</v>
      </c>
      <c r="P96" s="88">
        <v>2037.68</v>
      </c>
      <c r="Q96" s="88">
        <v>0</v>
      </c>
      <c r="R96" s="88">
        <v>2224.3000000000002</v>
      </c>
      <c r="S96" s="88">
        <v>154</v>
      </c>
      <c r="T96" s="88">
        <v>2312.36</v>
      </c>
      <c r="V96" s="88">
        <v>2.6800000000000001E-4</v>
      </c>
      <c r="W96" s="88">
        <v>1</v>
      </c>
      <c r="Y96" s="88" t="s">
        <v>72</v>
      </c>
      <c r="Z96" s="88">
        <v>18.8599</v>
      </c>
      <c r="AB96" s="88">
        <v>0</v>
      </c>
      <c r="AC96" s="88">
        <v>0</v>
      </c>
      <c r="AD96" s="89">
        <v>43529</v>
      </c>
      <c r="AE96" s="90">
        <v>0.55555555555555558</v>
      </c>
      <c r="AF96" s="88" t="s">
        <v>202</v>
      </c>
    </row>
    <row r="97" spans="1:32" x14ac:dyDescent="0.25">
      <c r="A97" s="88" t="s">
        <v>67</v>
      </c>
      <c r="B97" s="88" t="s">
        <v>225</v>
      </c>
      <c r="C97" s="88">
        <v>14</v>
      </c>
      <c r="D97" s="88">
        <v>2</v>
      </c>
      <c r="E97" s="88">
        <v>19</v>
      </c>
      <c r="F97" s="88">
        <v>0</v>
      </c>
      <c r="G97" s="88">
        <v>4</v>
      </c>
      <c r="H97" s="88">
        <v>32.78</v>
      </c>
      <c r="I97" s="88">
        <v>203779</v>
      </c>
      <c r="J97" s="88">
        <v>12</v>
      </c>
      <c r="K97" s="88">
        <v>2185.3200000000002</v>
      </c>
      <c r="L97" s="88">
        <v>1</v>
      </c>
      <c r="M97" s="88">
        <v>50</v>
      </c>
      <c r="N97" s="88">
        <v>11.7</v>
      </c>
      <c r="O97" s="88">
        <v>0</v>
      </c>
      <c r="P97" s="88">
        <v>2037.68</v>
      </c>
      <c r="Q97" s="88">
        <v>0</v>
      </c>
      <c r="R97" s="88">
        <v>2224.3000000000002</v>
      </c>
      <c r="S97" s="88">
        <v>154</v>
      </c>
      <c r="T97" s="88">
        <v>2361.27</v>
      </c>
      <c r="V97" s="88">
        <v>2.7E-4</v>
      </c>
      <c r="W97" s="88">
        <v>1</v>
      </c>
      <c r="Y97" s="88" t="s">
        <v>72</v>
      </c>
      <c r="Z97" s="88">
        <v>18.8599</v>
      </c>
      <c r="AB97" s="88">
        <v>0</v>
      </c>
      <c r="AC97" s="88">
        <v>0</v>
      </c>
      <c r="AD97" s="89">
        <v>43529</v>
      </c>
      <c r="AE97" s="90">
        <v>0.56666666666666665</v>
      </c>
      <c r="AF97" s="88" t="s">
        <v>202</v>
      </c>
    </row>
    <row r="98" spans="1:32" x14ac:dyDescent="0.25">
      <c r="A98" s="88" t="s">
        <v>67</v>
      </c>
      <c r="B98" s="88" t="s">
        <v>226</v>
      </c>
      <c r="C98" s="88">
        <v>14</v>
      </c>
      <c r="D98" s="88">
        <v>2</v>
      </c>
      <c r="E98" s="88">
        <v>19</v>
      </c>
      <c r="F98" s="88">
        <v>0</v>
      </c>
      <c r="G98" s="88">
        <v>4</v>
      </c>
      <c r="H98" s="88">
        <v>32.78</v>
      </c>
      <c r="I98" s="88">
        <v>203720</v>
      </c>
      <c r="J98" s="88">
        <v>12</v>
      </c>
      <c r="K98" s="88">
        <v>2184.69</v>
      </c>
      <c r="L98" s="88">
        <v>1</v>
      </c>
      <c r="M98" s="88">
        <v>50</v>
      </c>
      <c r="N98" s="88">
        <v>12.2</v>
      </c>
      <c r="O98" s="88">
        <v>0</v>
      </c>
      <c r="P98" s="88">
        <v>2037.68</v>
      </c>
      <c r="Q98" s="88">
        <v>0</v>
      </c>
      <c r="R98" s="88">
        <v>2224.3000000000002</v>
      </c>
      <c r="S98" s="88">
        <v>154</v>
      </c>
      <c r="T98" s="88">
        <v>2360.13</v>
      </c>
      <c r="V98" s="88">
        <v>2.5799999999999998E-4</v>
      </c>
      <c r="W98" s="88">
        <v>1</v>
      </c>
      <c r="Y98" s="88" t="s">
        <v>72</v>
      </c>
      <c r="Z98" s="88">
        <v>18.8599</v>
      </c>
      <c r="AB98" s="88">
        <v>0</v>
      </c>
      <c r="AC98" s="88">
        <v>0</v>
      </c>
      <c r="AD98" s="89">
        <v>43529</v>
      </c>
      <c r="AE98" s="90">
        <v>0.57777777777777783</v>
      </c>
      <c r="AF98" s="88" t="s">
        <v>202</v>
      </c>
    </row>
    <row r="99" spans="1:32" x14ac:dyDescent="0.25">
      <c r="A99" s="88" t="s">
        <v>67</v>
      </c>
      <c r="B99" s="88" t="s">
        <v>227</v>
      </c>
      <c r="C99" s="88">
        <v>13</v>
      </c>
      <c r="D99" s="88">
        <v>2</v>
      </c>
      <c r="E99" s="88">
        <v>19</v>
      </c>
      <c r="F99" s="88">
        <v>0</v>
      </c>
      <c r="G99" s="88">
        <v>4</v>
      </c>
      <c r="H99" s="88">
        <v>34.75</v>
      </c>
      <c r="I99" s="88">
        <v>199971</v>
      </c>
      <c r="J99" s="88">
        <v>12</v>
      </c>
      <c r="K99" s="88">
        <v>2141.25</v>
      </c>
      <c r="L99" s="88">
        <v>1</v>
      </c>
      <c r="M99" s="88">
        <v>50</v>
      </c>
      <c r="N99" s="88">
        <v>12.7</v>
      </c>
      <c r="O99" s="88">
        <v>0</v>
      </c>
      <c r="P99" s="88">
        <v>2037.68</v>
      </c>
      <c r="Q99" s="88">
        <v>0</v>
      </c>
      <c r="R99" s="88">
        <v>2224.3000000000002</v>
      </c>
      <c r="S99" s="88">
        <v>154</v>
      </c>
      <c r="T99" s="88">
        <v>2322.2199999999998</v>
      </c>
      <c r="V99" s="88">
        <v>3.1300000000000002E-4</v>
      </c>
      <c r="W99" s="88">
        <v>1</v>
      </c>
      <c r="Y99" s="88" t="s">
        <v>72</v>
      </c>
      <c r="Z99" s="88">
        <v>18.8599</v>
      </c>
      <c r="AB99" s="88">
        <v>0</v>
      </c>
      <c r="AC99" s="88">
        <v>0</v>
      </c>
      <c r="AD99" s="89">
        <v>43529</v>
      </c>
      <c r="AE99" s="90">
        <v>0.58888888888888891</v>
      </c>
      <c r="AF99" s="88" t="s">
        <v>202</v>
      </c>
    </row>
    <row r="100" spans="1:32" x14ac:dyDescent="0.25">
      <c r="A100" s="88" t="s">
        <v>67</v>
      </c>
      <c r="B100" s="88" t="s">
        <v>228</v>
      </c>
      <c r="C100" s="88">
        <v>13</v>
      </c>
      <c r="D100" s="88">
        <v>2</v>
      </c>
      <c r="E100" s="88">
        <v>19</v>
      </c>
      <c r="F100" s="88">
        <v>0</v>
      </c>
      <c r="G100" s="88">
        <v>4</v>
      </c>
      <c r="H100" s="88">
        <v>34.770000000000003</v>
      </c>
      <c r="I100" s="88">
        <v>199692</v>
      </c>
      <c r="J100" s="88">
        <v>12</v>
      </c>
      <c r="K100" s="88">
        <v>2138.2199999999998</v>
      </c>
      <c r="L100" s="88">
        <v>1</v>
      </c>
      <c r="M100" s="88">
        <v>50</v>
      </c>
      <c r="N100" s="88">
        <v>13.2</v>
      </c>
      <c r="O100" s="88">
        <v>0</v>
      </c>
      <c r="P100" s="88">
        <v>2037.68</v>
      </c>
      <c r="Q100" s="88">
        <v>0</v>
      </c>
      <c r="R100" s="88">
        <v>2224.3000000000002</v>
      </c>
      <c r="S100" s="88">
        <v>154</v>
      </c>
      <c r="T100" s="88">
        <v>2324.4</v>
      </c>
      <c r="V100" s="88">
        <v>2.6600000000000001E-4</v>
      </c>
      <c r="W100" s="88">
        <v>1</v>
      </c>
      <c r="Y100" s="88" t="s">
        <v>72</v>
      </c>
      <c r="Z100" s="88">
        <v>18.8599</v>
      </c>
      <c r="AB100" s="88">
        <v>0</v>
      </c>
      <c r="AC100" s="88">
        <v>0</v>
      </c>
      <c r="AD100" s="89">
        <v>43529</v>
      </c>
      <c r="AE100" s="90">
        <v>0.6</v>
      </c>
      <c r="AF100" s="88" t="s">
        <v>202</v>
      </c>
    </row>
    <row r="101" spans="1:32" x14ac:dyDescent="0.25">
      <c r="A101" s="88" t="s">
        <v>67</v>
      </c>
      <c r="B101" s="88" t="s">
        <v>229</v>
      </c>
      <c r="C101" s="88">
        <v>13</v>
      </c>
      <c r="D101" s="88">
        <v>2</v>
      </c>
      <c r="E101" s="88">
        <v>19</v>
      </c>
      <c r="F101" s="88">
        <v>0</v>
      </c>
      <c r="G101" s="88">
        <v>4</v>
      </c>
      <c r="H101" s="88">
        <v>34.64</v>
      </c>
      <c r="I101" s="88">
        <v>199859</v>
      </c>
      <c r="J101" s="88">
        <v>12</v>
      </c>
      <c r="K101" s="88">
        <v>2140.2199999999998</v>
      </c>
      <c r="L101" s="88">
        <v>1</v>
      </c>
      <c r="M101" s="88">
        <v>50</v>
      </c>
      <c r="N101" s="88">
        <v>13.7</v>
      </c>
      <c r="O101" s="88">
        <v>0</v>
      </c>
      <c r="P101" s="88">
        <v>2037.68</v>
      </c>
      <c r="Q101" s="88">
        <v>0</v>
      </c>
      <c r="R101" s="88">
        <v>2224.3000000000002</v>
      </c>
      <c r="S101" s="88">
        <v>154</v>
      </c>
      <c r="T101" s="88">
        <v>2326.29</v>
      </c>
      <c r="V101" s="88">
        <v>2.2900000000000001E-4</v>
      </c>
      <c r="W101" s="88">
        <v>1</v>
      </c>
      <c r="Y101" s="88" t="s">
        <v>72</v>
      </c>
      <c r="Z101" s="88">
        <v>18.8599</v>
      </c>
      <c r="AB101" s="88">
        <v>0</v>
      </c>
      <c r="AC101" s="88">
        <v>0</v>
      </c>
      <c r="AD101" s="89">
        <v>43529</v>
      </c>
      <c r="AE101" s="90">
        <v>0.61111111111111105</v>
      </c>
      <c r="AF101" s="88" t="s">
        <v>202</v>
      </c>
    </row>
    <row r="102" spans="1:32" x14ac:dyDescent="0.25">
      <c r="A102" s="88" t="s">
        <v>67</v>
      </c>
      <c r="B102" s="88" t="s">
        <v>230</v>
      </c>
      <c r="C102" s="88">
        <v>1</v>
      </c>
      <c r="D102" s="88">
        <v>0</v>
      </c>
      <c r="E102" s="88">
        <v>0</v>
      </c>
      <c r="F102" s="88">
        <v>0</v>
      </c>
      <c r="G102" s="88">
        <v>4</v>
      </c>
      <c r="H102" s="88">
        <v>35</v>
      </c>
      <c r="I102" s="88">
        <v>187745</v>
      </c>
      <c r="J102" s="88">
        <v>12</v>
      </c>
      <c r="K102" s="88">
        <v>2009.57</v>
      </c>
      <c r="L102" s="88">
        <v>1</v>
      </c>
      <c r="M102" s="88">
        <v>50</v>
      </c>
      <c r="N102" s="88">
        <v>14.2</v>
      </c>
      <c r="O102" s="88">
        <v>0</v>
      </c>
      <c r="P102" s="88">
        <v>2037.68</v>
      </c>
      <c r="Q102" s="88">
        <v>0</v>
      </c>
      <c r="R102" s="88">
        <v>2224.3000000000002</v>
      </c>
      <c r="S102" s="88">
        <v>154</v>
      </c>
      <c r="T102" s="88">
        <v>2253.4</v>
      </c>
      <c r="V102" s="88">
        <v>1.08E-4</v>
      </c>
      <c r="W102" s="88">
        <v>1</v>
      </c>
      <c r="Y102" s="88" t="s">
        <v>72</v>
      </c>
      <c r="Z102" s="88">
        <v>18.8599</v>
      </c>
      <c r="AB102" s="88">
        <v>0</v>
      </c>
      <c r="AC102" s="88">
        <v>0</v>
      </c>
      <c r="AD102" s="89">
        <v>43529</v>
      </c>
      <c r="AE102" s="90">
        <v>0.62152777777777779</v>
      </c>
      <c r="AF102" s="88" t="s">
        <v>202</v>
      </c>
    </row>
    <row r="103" spans="1:32" x14ac:dyDescent="0.25">
      <c r="A103" s="88" t="s">
        <v>67</v>
      </c>
      <c r="B103" s="88" t="s">
        <v>231</v>
      </c>
      <c r="C103" s="88">
        <v>666</v>
      </c>
      <c r="D103" s="88">
        <v>0</v>
      </c>
      <c r="E103" s="88">
        <v>0</v>
      </c>
      <c r="F103" s="88">
        <v>0</v>
      </c>
      <c r="G103" s="88">
        <v>4</v>
      </c>
      <c r="H103" s="88">
        <v>33.433999999999997</v>
      </c>
      <c r="I103" s="88">
        <v>187986</v>
      </c>
      <c r="J103" s="88">
        <v>12</v>
      </c>
      <c r="K103" s="88">
        <v>2014.49</v>
      </c>
      <c r="L103" s="88">
        <v>1</v>
      </c>
      <c r="M103" s="88">
        <v>50</v>
      </c>
      <c r="N103" s="88">
        <v>14.7</v>
      </c>
      <c r="O103" s="88">
        <v>0</v>
      </c>
      <c r="P103" s="88">
        <v>2037.68</v>
      </c>
      <c r="Q103" s="88">
        <v>0</v>
      </c>
      <c r="R103" s="88">
        <v>2224.3000000000002</v>
      </c>
      <c r="S103" s="88">
        <v>154</v>
      </c>
      <c r="T103" s="88">
        <v>2223.12</v>
      </c>
      <c r="V103" s="88">
        <v>2.5300000000000002E-4</v>
      </c>
      <c r="W103" s="88">
        <v>1</v>
      </c>
      <c r="Y103" s="88" t="s">
        <v>72</v>
      </c>
      <c r="Z103" s="88">
        <v>18.8599</v>
      </c>
      <c r="AB103" s="88">
        <v>0</v>
      </c>
      <c r="AC103" s="88">
        <v>0</v>
      </c>
      <c r="AD103" s="89">
        <v>43529</v>
      </c>
      <c r="AE103" s="90">
        <v>0.63263888888888886</v>
      </c>
      <c r="AF103" s="88" t="s">
        <v>202</v>
      </c>
    </row>
    <row r="104" spans="1:32" x14ac:dyDescent="0.25">
      <c r="A104" s="88" t="s">
        <v>67</v>
      </c>
      <c r="B104" s="88" t="s">
        <v>232</v>
      </c>
      <c r="C104" s="88">
        <v>666</v>
      </c>
      <c r="D104" s="88">
        <v>0</v>
      </c>
      <c r="E104" s="88">
        <v>0</v>
      </c>
      <c r="F104" s="88">
        <v>0</v>
      </c>
      <c r="G104" s="88">
        <v>4</v>
      </c>
      <c r="H104" s="88">
        <v>33.433999999999997</v>
      </c>
      <c r="I104" s="88">
        <v>187954</v>
      </c>
      <c r="J104" s="88">
        <v>12</v>
      </c>
      <c r="K104" s="88">
        <v>2014.14</v>
      </c>
      <c r="L104" s="88">
        <v>1</v>
      </c>
      <c r="M104" s="88">
        <v>50</v>
      </c>
      <c r="N104" s="88">
        <v>15.1</v>
      </c>
      <c r="O104" s="88">
        <v>0</v>
      </c>
      <c r="P104" s="88">
        <v>2037.68</v>
      </c>
      <c r="Q104" s="88">
        <v>0</v>
      </c>
      <c r="R104" s="88">
        <v>2224.3000000000002</v>
      </c>
      <c r="S104" s="88">
        <v>154</v>
      </c>
      <c r="T104" s="88">
        <v>2224.37</v>
      </c>
      <c r="V104" s="88">
        <v>2.3499999999999999E-4</v>
      </c>
      <c r="W104" s="88">
        <v>1</v>
      </c>
      <c r="Y104" s="88" t="s">
        <v>72</v>
      </c>
      <c r="Z104" s="88">
        <v>18.8599</v>
      </c>
      <c r="AB104" s="88">
        <v>0</v>
      </c>
      <c r="AC104" s="88">
        <v>0</v>
      </c>
      <c r="AD104" s="89">
        <v>43529</v>
      </c>
      <c r="AE104" s="90">
        <v>0.64374999999999993</v>
      </c>
      <c r="AF104" s="88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11"/>
  <sheetViews>
    <sheetView tabSelected="1" zoomScaleNormal="100" zoomScalePageLayoutView="124" workbookViewId="0">
      <pane xSplit="8" ySplit="7" topLeftCell="I21" activePane="bottomRight" state="frozenSplit"/>
      <selection pane="topRight" activeCell="I1" sqref="I1"/>
      <selection pane="bottomLeft" activeCell="A3" sqref="A3"/>
      <selection pane="bottomRight" activeCell="AC42" sqref="AC42"/>
    </sheetView>
  </sheetViews>
  <sheetFormatPr defaultColWidth="9.140625" defaultRowHeight="12.75" x14ac:dyDescent="0.2"/>
  <cols>
    <col min="1" max="1" width="1.28515625" style="2" customWidth="1"/>
    <col min="2" max="2" width="4.140625" style="1" bestFit="1" customWidth="1"/>
    <col min="3" max="3" width="6.42578125" style="2" bestFit="1" customWidth="1"/>
    <col min="4" max="4" width="25" style="3" bestFit="1" customWidth="1"/>
    <col min="5" max="5" width="4.140625" style="3" bestFit="1" customWidth="1"/>
    <col min="6" max="6" width="4.140625" style="2" bestFit="1" customWidth="1"/>
    <col min="7" max="7" width="5" style="2" bestFit="1" customWidth="1"/>
    <col min="8" max="8" width="5.140625" style="2" bestFit="1" customWidth="1"/>
    <col min="9" max="9" width="3" style="4" customWidth="1"/>
    <col min="10" max="10" width="7" style="22" bestFit="1" customWidth="1"/>
    <col min="11" max="11" width="7.140625" style="2" customWidth="1"/>
    <col min="12" max="12" width="3.140625" style="2" customWidth="1"/>
    <col min="13" max="13" width="8.140625" style="5" customWidth="1"/>
    <col min="14" max="14" width="3" style="6" customWidth="1"/>
    <col min="15" max="15" width="4.140625" style="4" bestFit="1" customWidth="1"/>
    <col min="16" max="16" width="5.140625" style="2" customWidth="1"/>
    <col min="17" max="20" width="8.140625" style="2" customWidth="1"/>
    <col min="21" max="21" width="4.140625" style="2" bestFit="1" customWidth="1"/>
    <col min="22" max="22" width="8.140625" style="2" bestFit="1" customWidth="1"/>
    <col min="23" max="23" width="3" style="2" customWidth="1"/>
    <col min="24" max="24" width="9.140625" style="2" customWidth="1"/>
    <col min="25" max="26" width="3" style="2" customWidth="1"/>
    <col min="27" max="27" width="6.140625" style="7" customWidth="1"/>
    <col min="28" max="28" width="6.28515625" style="8" bestFit="1" customWidth="1"/>
    <col min="29" max="29" width="27.28515625" style="2" bestFit="1" customWidth="1"/>
    <col min="30" max="30" width="3.28515625" style="4" bestFit="1" customWidth="1"/>
    <col min="31" max="31" width="4" style="4" customWidth="1"/>
    <col min="32" max="32" width="10.140625" style="9" bestFit="1" customWidth="1"/>
    <col min="33" max="33" width="5.7109375" style="10" customWidth="1"/>
    <col min="34" max="34" width="16.28515625" style="2" customWidth="1"/>
    <col min="35" max="37" width="8.5703125" style="2" bestFit="1" customWidth="1"/>
    <col min="38" max="39" width="5.85546875" style="2" bestFit="1" customWidth="1"/>
    <col min="40" max="40" width="6.140625" style="8" bestFit="1" customWidth="1"/>
    <col min="41" max="41" width="6.85546875" style="2" bestFit="1" customWidth="1"/>
    <col min="42" max="42" width="5.85546875" style="2" bestFit="1" customWidth="1"/>
    <col min="43" max="44" width="6.85546875" style="2" bestFit="1" customWidth="1"/>
    <col min="45" max="45" width="5.140625" style="13" customWidth="1"/>
    <col min="46" max="49" width="3" style="13" bestFit="1" customWidth="1"/>
    <col min="50" max="50" width="3" style="2" customWidth="1"/>
    <col min="51" max="51" width="3.85546875" style="2" customWidth="1"/>
    <col min="52" max="52" width="17.140625" style="2" bestFit="1" customWidth="1"/>
    <col min="53" max="53" width="7" style="3" customWidth="1"/>
    <col min="54" max="54" width="6.85546875" style="6" bestFit="1" customWidth="1"/>
    <col min="55" max="55" width="7.42578125" style="16" customWidth="1"/>
    <col min="56" max="56" width="8" style="16" customWidth="1"/>
    <col min="57" max="57" width="11.7109375" style="14" customWidth="1"/>
    <col min="58" max="58" width="8.85546875" style="14" bestFit="1" customWidth="1"/>
    <col min="59" max="60" width="10" style="8" bestFit="1" customWidth="1"/>
    <col min="61" max="62" width="6.7109375" style="16" bestFit="1" customWidth="1"/>
    <col min="63" max="63" width="6.85546875" style="2" bestFit="1" customWidth="1"/>
    <col min="64" max="64" width="14.42578125" style="2" bestFit="1" customWidth="1"/>
    <col min="65" max="68" width="9.140625" style="2"/>
    <col min="69" max="69" width="13" style="2" bestFit="1" customWidth="1"/>
    <col min="70" max="70" width="11.85546875" style="2" customWidth="1"/>
    <col min="71" max="71" width="17.42578125" style="2" bestFit="1" customWidth="1"/>
    <col min="72" max="16384" width="9.140625" style="2"/>
  </cols>
  <sheetData>
    <row r="1" spans="2:73" x14ac:dyDescent="0.2">
      <c r="BL1" s="81" t="s">
        <v>68</v>
      </c>
      <c r="BM1" s="147">
        <v>2029.19</v>
      </c>
      <c r="BN1" s="2">
        <v>0.87</v>
      </c>
      <c r="BO1" s="147">
        <v>2217.4</v>
      </c>
      <c r="BP1" s="2">
        <v>0.63</v>
      </c>
      <c r="BQ1" s="2" t="s">
        <v>69</v>
      </c>
    </row>
    <row r="2" spans="2:73" x14ac:dyDescent="0.2">
      <c r="D2" s="23" t="s">
        <v>43</v>
      </c>
      <c r="AF2" s="60"/>
      <c r="AI2" s="61"/>
      <c r="AJ2" s="7"/>
      <c r="AK2" s="7"/>
      <c r="BL2" s="2" t="s">
        <v>40</v>
      </c>
      <c r="BM2" s="2" t="s">
        <v>7</v>
      </c>
      <c r="BN2" s="2" t="s">
        <v>41</v>
      </c>
      <c r="BO2" s="2" t="s">
        <v>16</v>
      </c>
      <c r="BP2" s="2" t="s">
        <v>42</v>
      </c>
      <c r="BS2" s="2" t="s">
        <v>103</v>
      </c>
      <c r="BT2" s="2" t="s">
        <v>103</v>
      </c>
    </row>
    <row r="3" spans="2:73" x14ac:dyDescent="0.2">
      <c r="D3" s="28" t="s">
        <v>44</v>
      </c>
      <c r="E3" s="58" t="s">
        <v>64</v>
      </c>
      <c r="BL3" s="46" t="s">
        <v>62</v>
      </c>
      <c r="BM3" s="4">
        <f>(AVERAGE(BE8:BE8352)-1)*R8</f>
        <v>-21.490910815377422</v>
      </c>
      <c r="BN3" s="4">
        <f>STDEV(BE8:BE8352)*R8</f>
        <v>13.618882203247397</v>
      </c>
      <c r="BO3" s="4">
        <f>(AVERAGE(BF8:BF8352)-1)*T8</f>
        <v>18.101831380483524</v>
      </c>
      <c r="BP3" s="4">
        <f>STDEV(BF8:BF8352)*T8</f>
        <v>1.3144768361633188</v>
      </c>
      <c r="BS3" s="2">
        <f>(0.25/250)*100</f>
        <v>0.1</v>
      </c>
      <c r="BT3" s="2">
        <f>(0.25/250)*100</f>
        <v>0.1</v>
      </c>
      <c r="BU3" s="82" t="s">
        <v>104</v>
      </c>
    </row>
    <row r="4" spans="2:73" x14ac:dyDescent="0.2">
      <c r="D4" s="25" t="s">
        <v>49</v>
      </c>
      <c r="BC4" s="27"/>
      <c r="BD4" s="27"/>
      <c r="BL4" s="46" t="s">
        <v>61</v>
      </c>
      <c r="BM4" s="4">
        <f>(AVERAGE(BK8:BK8352))-R8</f>
        <v>-2.1647579677164686E-2</v>
      </c>
      <c r="BN4" s="4">
        <f>(STDEV(BK8:BK8352))</f>
        <v>3.3745551981833861</v>
      </c>
      <c r="BO4" s="4">
        <f>AVERAGE(BL8:BL64)-T8</f>
        <v>-0.16611853194808646</v>
      </c>
      <c r="BP4" s="4">
        <f>(STDEV(BL8:BL8352))</f>
        <v>0.74705492072340263</v>
      </c>
      <c r="BS4" s="2">
        <v>1.0009999999999999</v>
      </c>
      <c r="BT4" s="2">
        <v>1.0009999999999999</v>
      </c>
      <c r="BU4" s="82" t="s">
        <v>245</v>
      </c>
    </row>
    <row r="5" spans="2:73" x14ac:dyDescent="0.2">
      <c r="D5" s="57"/>
      <c r="AJ5" s="69"/>
      <c r="BC5" s="27"/>
      <c r="BD5" s="27"/>
      <c r="BL5" s="46"/>
      <c r="BM5" s="4"/>
      <c r="BN5" s="4"/>
      <c r="BO5" s="4"/>
      <c r="BP5" s="4"/>
    </row>
    <row r="6" spans="2:73" x14ac:dyDescent="0.2">
      <c r="C6" s="49"/>
      <c r="D6" s="50"/>
      <c r="E6" s="50"/>
      <c r="F6" s="49"/>
      <c r="G6" s="49"/>
      <c r="H6" s="49"/>
      <c r="I6" s="51"/>
      <c r="J6" s="52"/>
      <c r="K6" s="49"/>
      <c r="L6" s="49"/>
      <c r="M6" s="52"/>
      <c r="N6" s="53"/>
      <c r="O6" s="51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54"/>
      <c r="AC6" s="49"/>
      <c r="AD6" s="51"/>
      <c r="AE6" s="51"/>
      <c r="AF6" s="55"/>
      <c r="AG6" s="56"/>
      <c r="AH6" s="49"/>
      <c r="AI6" s="12"/>
      <c r="AJ6" s="12"/>
      <c r="AK6" s="12"/>
      <c r="AN6" s="14"/>
      <c r="AT6" s="17"/>
      <c r="AU6" s="17"/>
      <c r="AV6" s="17"/>
      <c r="AW6" s="17"/>
      <c r="AX6" s="11"/>
      <c r="AY6" s="12"/>
      <c r="BA6" s="13"/>
      <c r="BB6" s="15"/>
      <c r="BG6" s="14"/>
      <c r="BH6" s="14"/>
    </row>
    <row r="7" spans="2:73" s="19" customFormat="1" ht="113.1" customHeight="1" x14ac:dyDescent="0.2">
      <c r="B7" s="18"/>
      <c r="C7" s="29" t="s">
        <v>0</v>
      </c>
      <c r="D7" s="30" t="s">
        <v>1</v>
      </c>
      <c r="E7" s="31" t="s">
        <v>53</v>
      </c>
      <c r="F7" s="32" t="s">
        <v>52</v>
      </c>
      <c r="G7" s="33" t="s">
        <v>51</v>
      </c>
      <c r="H7" s="33" t="s">
        <v>2</v>
      </c>
      <c r="I7" s="34" t="s">
        <v>3</v>
      </c>
      <c r="J7" s="35" t="s">
        <v>4</v>
      </c>
      <c r="K7" s="29" t="s">
        <v>5</v>
      </c>
      <c r="L7" s="29" t="s">
        <v>6</v>
      </c>
      <c r="M7" s="35" t="s">
        <v>7</v>
      </c>
      <c r="N7" s="36" t="s">
        <v>8</v>
      </c>
      <c r="O7" s="34" t="s">
        <v>9</v>
      </c>
      <c r="P7" s="29" t="s">
        <v>10</v>
      </c>
      <c r="Q7" s="29" t="s">
        <v>11</v>
      </c>
      <c r="R7" s="29" t="s">
        <v>12</v>
      </c>
      <c r="S7" s="29" t="s">
        <v>13</v>
      </c>
      <c r="T7" s="29" t="s">
        <v>14</v>
      </c>
      <c r="U7" s="29" t="s">
        <v>15</v>
      </c>
      <c r="V7" s="29" t="s">
        <v>16</v>
      </c>
      <c r="W7" s="29" t="s">
        <v>17</v>
      </c>
      <c r="X7" s="29" t="s">
        <v>18</v>
      </c>
      <c r="Y7" s="29" t="s">
        <v>19</v>
      </c>
      <c r="Z7" s="29" t="s">
        <v>20</v>
      </c>
      <c r="AA7" s="29" t="s">
        <v>21</v>
      </c>
      <c r="AB7" s="37" t="s">
        <v>22</v>
      </c>
      <c r="AC7" s="29" t="s">
        <v>23</v>
      </c>
      <c r="AD7" s="34" t="s">
        <v>24</v>
      </c>
      <c r="AE7" s="34" t="s">
        <v>25</v>
      </c>
      <c r="AF7" s="38" t="s">
        <v>26</v>
      </c>
      <c r="AG7" s="39" t="s">
        <v>27</v>
      </c>
      <c r="AH7" s="29" t="s">
        <v>28</v>
      </c>
      <c r="AI7" s="33" t="s">
        <v>51</v>
      </c>
      <c r="AJ7" s="33" t="s">
        <v>53</v>
      </c>
      <c r="AK7" s="33" t="s">
        <v>52</v>
      </c>
      <c r="AL7" s="33" t="s">
        <v>45</v>
      </c>
      <c r="AM7" s="33" t="s">
        <v>54</v>
      </c>
      <c r="AN7" s="40" t="s">
        <v>47</v>
      </c>
      <c r="AO7" s="33" t="s">
        <v>48</v>
      </c>
      <c r="AP7" s="33" t="s">
        <v>46</v>
      </c>
      <c r="AQ7" s="41" t="s">
        <v>59</v>
      </c>
      <c r="AR7" s="33" t="s">
        <v>60</v>
      </c>
      <c r="AS7" s="31" t="s">
        <v>31</v>
      </c>
      <c r="AT7" s="59" t="s">
        <v>36</v>
      </c>
      <c r="AU7" s="59" t="s">
        <v>37</v>
      </c>
      <c r="AV7" s="59" t="s">
        <v>38</v>
      </c>
      <c r="AW7" s="59" t="s">
        <v>39</v>
      </c>
      <c r="AX7" s="33" t="s">
        <v>29</v>
      </c>
      <c r="AY7" s="33" t="s">
        <v>30</v>
      </c>
      <c r="AZ7" s="42" t="s">
        <v>50</v>
      </c>
      <c r="BA7" s="43" t="s">
        <v>55</v>
      </c>
      <c r="BB7" s="43" t="s">
        <v>56</v>
      </c>
      <c r="BC7" s="44" t="s">
        <v>57</v>
      </c>
      <c r="BD7" s="44" t="s">
        <v>58</v>
      </c>
      <c r="BE7" s="45" t="s">
        <v>32</v>
      </c>
      <c r="BF7" s="45" t="s">
        <v>34</v>
      </c>
      <c r="BG7" s="45" t="s">
        <v>65</v>
      </c>
      <c r="BH7" s="45" t="s">
        <v>66</v>
      </c>
      <c r="BI7" s="48" t="s">
        <v>33</v>
      </c>
      <c r="BJ7" s="48" t="s">
        <v>35</v>
      </c>
      <c r="BK7" s="47" t="s">
        <v>63</v>
      </c>
      <c r="BL7" s="47" t="s">
        <v>63</v>
      </c>
      <c r="BM7" s="65" t="s">
        <v>70</v>
      </c>
      <c r="BN7" s="86" t="s">
        <v>65</v>
      </c>
      <c r="BO7" s="86" t="s">
        <v>66</v>
      </c>
      <c r="BP7" s="87" t="s">
        <v>33</v>
      </c>
      <c r="BQ7" s="87" t="s">
        <v>35</v>
      </c>
      <c r="BR7" s="19" t="s">
        <v>23</v>
      </c>
      <c r="BS7" s="64" t="s">
        <v>101</v>
      </c>
      <c r="BT7" s="64" t="s">
        <v>102</v>
      </c>
    </row>
    <row r="8" spans="2:73" s="96" customFormat="1" ht="15" x14ac:dyDescent="0.25">
      <c r="B8" s="91">
        <v>1</v>
      </c>
      <c r="C8" s="92" t="s">
        <v>67</v>
      </c>
      <c r="D8" s="92" t="s">
        <v>130</v>
      </c>
      <c r="E8" s="92">
        <v>0</v>
      </c>
      <c r="F8" s="92">
        <v>0</v>
      </c>
      <c r="G8" s="92">
        <v>0</v>
      </c>
      <c r="H8" s="92">
        <v>0</v>
      </c>
      <c r="I8" s="92">
        <v>4</v>
      </c>
      <c r="J8" s="92">
        <v>28</v>
      </c>
      <c r="K8" s="92">
        <v>217475</v>
      </c>
      <c r="L8" s="92">
        <v>12</v>
      </c>
      <c r="M8" s="92">
        <v>2340.9</v>
      </c>
      <c r="N8" s="92">
        <v>1</v>
      </c>
      <c r="O8" s="92">
        <v>50</v>
      </c>
      <c r="P8" s="92">
        <v>0</v>
      </c>
      <c r="Q8" s="92">
        <v>0</v>
      </c>
      <c r="R8" s="93">
        <v>2029.19</v>
      </c>
      <c r="S8" s="92">
        <v>0</v>
      </c>
      <c r="T8" s="93">
        <v>2217.4</v>
      </c>
      <c r="U8" s="92">
        <v>154</v>
      </c>
      <c r="V8" s="92">
        <v>2433.59</v>
      </c>
      <c r="W8" s="92"/>
      <c r="X8" s="92">
        <v>1.35E-4</v>
      </c>
      <c r="Y8" s="92">
        <v>1</v>
      </c>
      <c r="Z8" s="92"/>
      <c r="AA8" s="92" t="s">
        <v>72</v>
      </c>
      <c r="AB8" s="92">
        <v>18.8599</v>
      </c>
      <c r="AC8" s="92"/>
      <c r="AD8" s="92">
        <v>0</v>
      </c>
      <c r="AE8" s="92">
        <v>0</v>
      </c>
      <c r="AF8" s="94">
        <v>43470</v>
      </c>
      <c r="AG8" s="95">
        <v>0.3666666666666667</v>
      </c>
      <c r="AH8" s="92" t="s">
        <v>131</v>
      </c>
      <c r="AI8" s="96">
        <f t="shared" ref="AI8:AI15" si="0">YEAR(AF8)</f>
        <v>2019</v>
      </c>
      <c r="AJ8" s="96">
        <f t="shared" ref="AJ8:AJ15" si="1">DAY(AF8)</f>
        <v>5</v>
      </c>
      <c r="AK8" s="96">
        <f t="shared" ref="AK8:AK15" si="2">MONTH(AF8)</f>
        <v>1</v>
      </c>
      <c r="AL8" s="97">
        <f>J8</f>
        <v>28</v>
      </c>
      <c r="AM8" s="97">
        <v>25</v>
      </c>
      <c r="AN8" s="98">
        <v>18.86</v>
      </c>
      <c r="AO8" s="97">
        <v>100</v>
      </c>
      <c r="AP8" s="97">
        <v>97.256</v>
      </c>
      <c r="AQ8" s="99">
        <v>0.1</v>
      </c>
      <c r="AR8" s="99">
        <v>0.1023</v>
      </c>
      <c r="AS8" s="100">
        <v>50</v>
      </c>
      <c r="AT8" s="100">
        <f t="shared" ref="AT8:AT64" si="3">IF(E8=666,1,0)</f>
        <v>0</v>
      </c>
      <c r="AU8" s="100">
        <f t="shared" ref="AU8:AU64" si="4">IF(E8=777,1,0)</f>
        <v>0</v>
      </c>
      <c r="AV8" s="100">
        <f>IF(E8=0,1,0)</f>
        <v>1</v>
      </c>
      <c r="AW8" s="100">
        <f t="shared" ref="AW8" si="5">IF(SUM(AT8:AV8)=0,1,0)</f>
        <v>0</v>
      </c>
      <c r="AX8" s="96">
        <v>1</v>
      </c>
      <c r="AY8" s="96">
        <v>1</v>
      </c>
      <c r="AZ8" s="101">
        <f>DATE(AI8,AJ8,AK8)+AG8</f>
        <v>43586.366666666669</v>
      </c>
      <c r="BA8" s="102">
        <f>(999.842594-0.00909529*25^2-0.000001120083*25^4+0.824493*J8+0.000076438*25^2*J8+0.0000000053875*25^4*J8+0.00010227*25*J8^1.5+0.000483147*J8^2+0.06793*25+0.0001001685*25^3+0.000000006536332*25^5-0.0040899*25*J8-0.00000082467*25^3*J8-0.00572466*J8^1.5-0.0000016546*25^2*J8^1.5)/1000</f>
        <v>1.0180625961938807</v>
      </c>
      <c r="BB8" s="102">
        <f>(999.842594-0.00909529*AM8^2-0.000001120083*AM8^4+0.824493*AL8+0.000076438*AM8^2*AL8+0.0000000053875*AM8^4*AL8+0.00010227*AM8*AL8^1.5+0.000483147*AL8^2+0.06793*AM8+0.0001001685*AM8^3+0.000000006536332*AM8^5-0.0040899*AM8*AL8-0.00000082467*AM8^3*AL8-0.00572466*AL8^1.5-0.0000016546*AM8^2*AL8^1.5)/1000</f>
        <v>1.0180625961938807</v>
      </c>
      <c r="BC8" s="103">
        <f>(K8-(L8*AS8))/4824.45*(1000/(BB8*AN8))</f>
        <v>2341.237718865872</v>
      </c>
      <c r="BD8" s="103">
        <f>V8*(AO8/AP8)*(BA8/BB8)*(AQ8/AR8)</f>
        <v>2445.9939287318707</v>
      </c>
      <c r="BE8" s="104" t="str">
        <f>IF(AND(AX8=1,AT8=1),BC8/R8,"#N/A")</f>
        <v>#N/A</v>
      </c>
      <c r="BF8" s="104" t="str">
        <f>IF(AND(AY8=1,AT8=1),BD8/T8,"#N/A")</f>
        <v>#N/A</v>
      </c>
      <c r="BG8" s="102">
        <f>AVERAGE(BE$8:BE$40)</f>
        <v>0.97842183132590821</v>
      </c>
      <c r="BH8" s="102">
        <f>AVERAGE(BF$8:BF$40)</f>
        <v>1.0075250224523467</v>
      </c>
      <c r="BI8" s="103">
        <f t="shared" ref="BI8:BJ64" si="6">IF(AX8=1,BC8/BG8,"#N/A")</f>
        <v>2392.871503790082</v>
      </c>
      <c r="BJ8" s="103">
        <f t="shared" si="6"/>
        <v>2427.7252417793525</v>
      </c>
      <c r="BK8" s="103" t="str">
        <f t="shared" ref="BK8:BK19" si="7">IF(AND(AX8=1,AT8=1),BI8,"")</f>
        <v/>
      </c>
      <c r="BL8" s="110"/>
    </row>
    <row r="9" spans="2:73" ht="15" x14ac:dyDescent="0.25">
      <c r="B9" s="1">
        <v>2</v>
      </c>
      <c r="C9" s="88" t="s">
        <v>67</v>
      </c>
      <c r="D9" s="88" t="s">
        <v>132</v>
      </c>
      <c r="E9" s="88">
        <v>0</v>
      </c>
      <c r="F9" s="88">
        <v>0</v>
      </c>
      <c r="G9" s="88">
        <v>0</v>
      </c>
      <c r="H9" s="88">
        <v>0</v>
      </c>
      <c r="I9" s="88">
        <v>4</v>
      </c>
      <c r="J9" s="88">
        <v>28</v>
      </c>
      <c r="K9" s="88">
        <v>217334</v>
      </c>
      <c r="L9" s="88">
        <v>12</v>
      </c>
      <c r="M9" s="88">
        <v>2339.37</v>
      </c>
      <c r="N9" s="88">
        <v>1</v>
      </c>
      <c r="O9" s="88">
        <v>50</v>
      </c>
      <c r="P9" s="88">
        <v>0.5</v>
      </c>
      <c r="Q9" s="88">
        <v>0</v>
      </c>
      <c r="R9">
        <v>2029.19</v>
      </c>
      <c r="S9" s="88">
        <v>0</v>
      </c>
      <c r="T9">
        <v>2217.4</v>
      </c>
      <c r="U9" s="88">
        <v>154</v>
      </c>
      <c r="V9" s="88">
        <v>2436.1799999999998</v>
      </c>
      <c r="W9" s="88"/>
      <c r="X9" s="88">
        <v>1.13E-4</v>
      </c>
      <c r="Y9" s="88">
        <v>1</v>
      </c>
      <c r="Z9" s="88"/>
      <c r="AA9" s="88" t="s">
        <v>72</v>
      </c>
      <c r="AB9" s="88">
        <v>18.8599</v>
      </c>
      <c r="AC9" s="88"/>
      <c r="AD9" s="88">
        <v>0</v>
      </c>
      <c r="AE9" s="88">
        <v>0</v>
      </c>
      <c r="AF9" s="89">
        <v>43470</v>
      </c>
      <c r="AG9" s="90">
        <v>0.37916666666666665</v>
      </c>
      <c r="AH9" s="88" t="s">
        <v>131</v>
      </c>
      <c r="AI9" s="7">
        <f t="shared" si="0"/>
        <v>2019</v>
      </c>
      <c r="AJ9" s="7">
        <f t="shared" si="1"/>
        <v>5</v>
      </c>
      <c r="AK9" s="7">
        <f t="shared" si="2"/>
        <v>1</v>
      </c>
      <c r="AL9" s="21">
        <f t="shared" ref="AL9:AL64" si="8">J9</f>
        <v>28</v>
      </c>
      <c r="AM9" s="21">
        <v>25</v>
      </c>
      <c r="AN9" s="20">
        <v>18.86</v>
      </c>
      <c r="AO9" s="21">
        <v>100</v>
      </c>
      <c r="AP9" s="21">
        <v>97.256</v>
      </c>
      <c r="AQ9" s="26">
        <v>0.1</v>
      </c>
      <c r="AR9" s="26">
        <v>0.1023</v>
      </c>
      <c r="AS9" s="13">
        <v>50</v>
      </c>
      <c r="AT9" s="13">
        <f t="shared" si="3"/>
        <v>0</v>
      </c>
      <c r="AU9" s="13">
        <f t="shared" si="4"/>
        <v>0</v>
      </c>
      <c r="AV9" s="13">
        <f t="shared" ref="AV9:AV64" si="9">IF(E9=0,1,0)</f>
        <v>1</v>
      </c>
      <c r="AW9" s="13">
        <f t="shared" ref="AW9:AW64" si="10">IF(SUM(AT9:AV9)=0,1,0)</f>
        <v>0</v>
      </c>
      <c r="AX9" s="7">
        <v>1</v>
      </c>
      <c r="AY9" s="7">
        <v>1</v>
      </c>
      <c r="AZ9" s="24">
        <f t="shared" ref="AZ9:AZ64" si="11">DATE(AI9,AJ9,AK9)+AG9</f>
        <v>43586.379166666666</v>
      </c>
      <c r="BA9" s="15">
        <f t="shared" ref="BA9:BA26" si="12">(999.842594-0.00909529*25^2-0.000001120083*25^4+0.824493*J9+0.000076438*25^2*J9+0.0000000053875*25^4*J9+0.00010227*25*J9^1.5+0.000483147*J9^2+0.06793*25+0.0001001685*25^3+0.000000006536332*25^5-0.0040899*25*J9-0.00000082467*25^3*J9-0.00572466*J9^1.5-0.0000016546*25^2*J9^1.5)/1000</f>
        <v>1.0180625961938807</v>
      </c>
      <c r="BB9" s="15">
        <f t="shared" ref="BB9:BB32" si="13">(999.842594-0.00909529*AM9^2-0.000001120083*AM9^4+0.824493*AL9+0.000076438*AM9^2*AL9+0.0000000053875*AM9^4*AL9+0.00010227*AM9*AL9^1.5+0.000483147*AL9^2+0.06793*AM9+0.0001001685*AM9^3+0.000000006536332*AM9^5-0.0040899*AM9*AL9-0.00000082467*AM9^3*AL9-0.00572466*AL9^1.5-0.0000016546*AM9^2*AL9^1.5)/1000</f>
        <v>1.0180625961938807</v>
      </c>
      <c r="BC9" s="16">
        <f t="shared" ref="BC9:BC64" si="14">(K9-(L9*AS9))/4824.45*(1000/(BB9*AN9))</f>
        <v>2339.7155769944716</v>
      </c>
      <c r="BD9" s="16">
        <f t="shared" ref="BD9:BD64" si="15">V9*(AO9/AP9)*(BA9/BB9)*(AQ9/AR9)</f>
        <v>2448.5971298772629</v>
      </c>
      <c r="BE9" s="14" t="str">
        <f t="shared" ref="BE9:BE64" si="16">IF(AND(AX9=1,AT9=1),BC9/R9,"#N/A")</f>
        <v>#N/A</v>
      </c>
      <c r="BF9" s="14" t="str">
        <f t="shared" ref="BF9:BF64" si="17">IF(AND(AY9=1,AT9=1),BD9/T9,"#N/A")</f>
        <v>#N/A</v>
      </c>
      <c r="BG9" s="15">
        <f t="shared" ref="BG9:BG40" si="18">AVERAGE(BE$8:BE$40)</f>
        <v>0.97842183132590821</v>
      </c>
      <c r="BH9" s="15">
        <f>AVERAGE(BF$8:BF$40)</f>
        <v>1.0075250224523467</v>
      </c>
      <c r="BI9" s="16">
        <f t="shared" si="6"/>
        <v>2391.3157925184541</v>
      </c>
      <c r="BJ9" s="16">
        <f t="shared" si="6"/>
        <v>2430.3090000854795</v>
      </c>
      <c r="BK9" s="4" t="str">
        <f t="shared" si="7"/>
        <v/>
      </c>
      <c r="BL9" s="4" t="str">
        <f t="shared" ref="BL9:BL19" si="19">IF(AND(AY9=1,AT9=1),BJ9,"")</f>
        <v/>
      </c>
    </row>
    <row r="10" spans="2:73" ht="15" x14ac:dyDescent="0.25">
      <c r="B10" s="1">
        <v>3</v>
      </c>
      <c r="C10" s="88" t="s">
        <v>67</v>
      </c>
      <c r="D10" s="88" t="s">
        <v>133</v>
      </c>
      <c r="E10" s="88">
        <v>0</v>
      </c>
      <c r="F10" s="88">
        <v>0</v>
      </c>
      <c r="G10" s="88">
        <v>0</v>
      </c>
      <c r="H10" s="88">
        <v>0</v>
      </c>
      <c r="I10" s="88">
        <v>4</v>
      </c>
      <c r="J10" s="88">
        <v>28</v>
      </c>
      <c r="K10" s="88">
        <v>217280</v>
      </c>
      <c r="L10" s="88">
        <v>12</v>
      </c>
      <c r="M10" s="88">
        <v>2338.79</v>
      </c>
      <c r="N10" s="88">
        <v>1</v>
      </c>
      <c r="O10" s="88">
        <v>50</v>
      </c>
      <c r="P10" s="88">
        <v>1.1000000000000001</v>
      </c>
      <c r="Q10" s="88">
        <v>0</v>
      </c>
      <c r="R10">
        <v>2029.19</v>
      </c>
      <c r="S10" s="88">
        <v>0</v>
      </c>
      <c r="T10">
        <v>2217.4</v>
      </c>
      <c r="U10" s="88">
        <v>154</v>
      </c>
      <c r="V10" s="88">
        <v>2443.29</v>
      </c>
      <c r="W10" s="88"/>
      <c r="X10" s="88">
        <v>1.07E-4</v>
      </c>
      <c r="Y10" s="88">
        <v>1</v>
      </c>
      <c r="Z10" s="88"/>
      <c r="AA10" s="88" t="s">
        <v>72</v>
      </c>
      <c r="AB10" s="88">
        <v>18.8599</v>
      </c>
      <c r="AC10" s="88"/>
      <c r="AD10" s="88">
        <v>0</v>
      </c>
      <c r="AE10" s="88">
        <v>0</v>
      </c>
      <c r="AF10" s="89">
        <v>43470</v>
      </c>
      <c r="AG10" s="90">
        <v>0.39027777777777778</v>
      </c>
      <c r="AH10" s="88" t="s">
        <v>131</v>
      </c>
      <c r="AI10" s="7">
        <f t="shared" si="0"/>
        <v>2019</v>
      </c>
      <c r="AJ10" s="7">
        <f>DAY(AF10)</f>
        <v>5</v>
      </c>
      <c r="AK10" s="7">
        <f t="shared" si="2"/>
        <v>1</v>
      </c>
      <c r="AL10" s="21">
        <f t="shared" si="8"/>
        <v>28</v>
      </c>
      <c r="AM10" s="21">
        <v>25</v>
      </c>
      <c r="AN10" s="20">
        <v>18.86</v>
      </c>
      <c r="AO10" s="21">
        <v>100</v>
      </c>
      <c r="AP10" s="21">
        <v>97.256</v>
      </c>
      <c r="AQ10" s="26">
        <v>0.1</v>
      </c>
      <c r="AR10" s="26">
        <v>0.1023</v>
      </c>
      <c r="AS10" s="13">
        <v>50</v>
      </c>
      <c r="AT10" s="13">
        <f t="shared" si="3"/>
        <v>0</v>
      </c>
      <c r="AU10" s="13">
        <f t="shared" si="4"/>
        <v>0</v>
      </c>
      <c r="AV10" s="13">
        <f t="shared" si="9"/>
        <v>1</v>
      </c>
      <c r="AW10" s="13">
        <f t="shared" si="10"/>
        <v>0</v>
      </c>
      <c r="AX10" s="7">
        <v>1</v>
      </c>
      <c r="AY10" s="7">
        <v>1</v>
      </c>
      <c r="AZ10" s="24">
        <f t="shared" si="11"/>
        <v>43586.390277777777</v>
      </c>
      <c r="BA10" s="15">
        <f t="shared" si="12"/>
        <v>1.0180625961938807</v>
      </c>
      <c r="BB10" s="15">
        <f t="shared" si="13"/>
        <v>1.0180625961938807</v>
      </c>
      <c r="BC10" s="16">
        <f t="shared" si="14"/>
        <v>2339.1326290437219</v>
      </c>
      <c r="BD10" s="16">
        <f t="shared" si="15"/>
        <v>2455.7433693150006</v>
      </c>
      <c r="BE10" s="14" t="str">
        <f t="shared" si="16"/>
        <v>#N/A</v>
      </c>
      <c r="BF10" s="14" t="str">
        <f t="shared" si="17"/>
        <v>#N/A</v>
      </c>
      <c r="BG10" s="15">
        <f t="shared" si="18"/>
        <v>0.97842183132590821</v>
      </c>
      <c r="BH10" s="15">
        <f t="shared" ref="BH10:BH40" si="20">AVERAGE(BF$8:BF$40)</f>
        <v>1.0075250224523467</v>
      </c>
      <c r="BI10" s="16">
        <f t="shared" si="6"/>
        <v>2390.7199882016598</v>
      </c>
      <c r="BJ10" s="16">
        <f t="shared" si="6"/>
        <v>2437.401865551335</v>
      </c>
      <c r="BK10" s="4" t="str">
        <f t="shared" si="7"/>
        <v/>
      </c>
      <c r="BL10" s="4" t="str">
        <f t="shared" si="19"/>
        <v/>
      </c>
      <c r="BM10" s="4"/>
      <c r="BN10" s="4"/>
      <c r="BO10" s="4"/>
      <c r="BP10" s="4"/>
    </row>
    <row r="11" spans="2:73" ht="15" x14ac:dyDescent="0.25">
      <c r="B11" s="1">
        <v>4</v>
      </c>
      <c r="C11" s="88" t="s">
        <v>67</v>
      </c>
      <c r="D11" s="88" t="s">
        <v>134</v>
      </c>
      <c r="E11" s="88">
        <v>0</v>
      </c>
      <c r="F11" s="88">
        <v>0</v>
      </c>
      <c r="G11" s="88">
        <v>0</v>
      </c>
      <c r="H11" s="88">
        <v>0</v>
      </c>
      <c r="I11" s="88">
        <v>4</v>
      </c>
      <c r="J11" s="88">
        <v>28</v>
      </c>
      <c r="K11" s="88">
        <v>217197</v>
      </c>
      <c r="L11" s="88">
        <v>12</v>
      </c>
      <c r="M11" s="88">
        <v>2337.9</v>
      </c>
      <c r="N11" s="88">
        <v>1</v>
      </c>
      <c r="O11" s="88">
        <v>50</v>
      </c>
      <c r="P11" s="88">
        <v>1.6</v>
      </c>
      <c r="Q11" s="88">
        <v>0</v>
      </c>
      <c r="R11">
        <v>2029.19</v>
      </c>
      <c r="S11" s="88">
        <v>0</v>
      </c>
      <c r="T11">
        <v>2217.4</v>
      </c>
      <c r="U11" s="88">
        <v>154</v>
      </c>
      <c r="V11" s="88">
        <v>2435.96</v>
      </c>
      <c r="W11" s="88"/>
      <c r="X11" s="88">
        <v>1.63E-4</v>
      </c>
      <c r="Y11" s="88">
        <v>1</v>
      </c>
      <c r="Z11" s="88"/>
      <c r="AA11" s="88" t="s">
        <v>72</v>
      </c>
      <c r="AB11" s="88">
        <v>18.8599</v>
      </c>
      <c r="AC11" s="88"/>
      <c r="AD11" s="88">
        <v>0</v>
      </c>
      <c r="AE11" s="88">
        <v>0</v>
      </c>
      <c r="AF11" s="89">
        <v>43470</v>
      </c>
      <c r="AG11" s="90">
        <v>0.40138888888888885</v>
      </c>
      <c r="AH11" s="88" t="s">
        <v>131</v>
      </c>
      <c r="AI11" s="7">
        <f t="shared" si="0"/>
        <v>2019</v>
      </c>
      <c r="AJ11" s="7">
        <f t="shared" si="1"/>
        <v>5</v>
      </c>
      <c r="AK11" s="7">
        <f t="shared" si="2"/>
        <v>1</v>
      </c>
      <c r="AL11" s="21">
        <f t="shared" si="8"/>
        <v>28</v>
      </c>
      <c r="AM11" s="21">
        <v>25</v>
      </c>
      <c r="AN11" s="20">
        <v>18.86</v>
      </c>
      <c r="AO11" s="21">
        <v>100</v>
      </c>
      <c r="AP11" s="21">
        <v>97.256</v>
      </c>
      <c r="AQ11" s="26">
        <v>0.1</v>
      </c>
      <c r="AR11" s="26">
        <v>0.1023</v>
      </c>
      <c r="AS11" s="13">
        <v>50</v>
      </c>
      <c r="AT11" s="13">
        <f t="shared" si="3"/>
        <v>0</v>
      </c>
      <c r="AU11" s="13">
        <f t="shared" si="4"/>
        <v>0</v>
      </c>
      <c r="AV11" s="13">
        <f t="shared" si="9"/>
        <v>1</v>
      </c>
      <c r="AW11" s="13">
        <f t="shared" si="10"/>
        <v>0</v>
      </c>
      <c r="AX11" s="7">
        <v>1</v>
      </c>
      <c r="AY11" s="7">
        <v>1</v>
      </c>
      <c r="AZ11" s="24">
        <f t="shared" si="11"/>
        <v>43586.401388888888</v>
      </c>
      <c r="BA11" s="15">
        <f t="shared" si="12"/>
        <v>1.0180625961938807</v>
      </c>
      <c r="BB11" s="15">
        <f t="shared" si="13"/>
        <v>1.0180625961938807</v>
      </c>
      <c r="BC11" s="16">
        <f t="shared" si="14"/>
        <v>2338.2366164527557</v>
      </c>
      <c r="BD11" s="16">
        <f t="shared" si="15"/>
        <v>2448.3760085444496</v>
      </c>
      <c r="BE11" s="14" t="str">
        <f t="shared" si="16"/>
        <v>#N/A</v>
      </c>
      <c r="BF11" s="14" t="str">
        <f t="shared" si="17"/>
        <v>#N/A</v>
      </c>
      <c r="BG11" s="15">
        <f t="shared" si="18"/>
        <v>0.97842183132590821</v>
      </c>
      <c r="BH11" s="15">
        <f t="shared" si="20"/>
        <v>1.0075250224523467</v>
      </c>
      <c r="BI11" s="16">
        <f t="shared" si="6"/>
        <v>2389.8042148999216</v>
      </c>
      <c r="BJ11" s="16">
        <f t="shared" si="6"/>
        <v>2430.0895302679705</v>
      </c>
      <c r="BK11" s="4" t="str">
        <f t="shared" si="7"/>
        <v/>
      </c>
      <c r="BL11" s="4" t="str">
        <f t="shared" si="19"/>
        <v/>
      </c>
      <c r="BM11" s="3"/>
      <c r="BN11" s="62"/>
      <c r="BO11" s="62"/>
      <c r="BP11" s="66"/>
      <c r="BQ11" s="66"/>
    </row>
    <row r="12" spans="2:73" ht="15" x14ac:dyDescent="0.25">
      <c r="B12" s="1">
        <v>5</v>
      </c>
      <c r="C12" s="88" t="s">
        <v>67</v>
      </c>
      <c r="D12" s="88" t="s">
        <v>135</v>
      </c>
      <c r="E12" s="88">
        <v>1</v>
      </c>
      <c r="F12" s="88">
        <v>0</v>
      </c>
      <c r="G12" s="88">
        <v>0</v>
      </c>
      <c r="H12" s="88">
        <v>0</v>
      </c>
      <c r="I12" s="88">
        <v>4</v>
      </c>
      <c r="J12" s="88">
        <v>35</v>
      </c>
      <c r="K12" s="88">
        <v>186173</v>
      </c>
      <c r="L12" s="88">
        <v>12</v>
      </c>
      <c r="M12" s="88">
        <v>1992.69</v>
      </c>
      <c r="N12" s="88">
        <v>1</v>
      </c>
      <c r="O12" s="88">
        <v>50</v>
      </c>
      <c r="P12" s="88">
        <v>2.2000000000000002</v>
      </c>
      <c r="Q12" s="88">
        <v>0</v>
      </c>
      <c r="R12">
        <v>2029.19</v>
      </c>
      <c r="S12" s="88">
        <v>0</v>
      </c>
      <c r="T12">
        <v>2217.4</v>
      </c>
      <c r="U12" s="88">
        <v>154</v>
      </c>
      <c r="V12" s="88">
        <v>2254.5</v>
      </c>
      <c r="W12" s="88"/>
      <c r="X12" s="88">
        <v>1.05E-4</v>
      </c>
      <c r="Y12" s="88">
        <v>1</v>
      </c>
      <c r="Z12" s="88"/>
      <c r="AA12" s="88" t="s">
        <v>72</v>
      </c>
      <c r="AB12" s="88">
        <v>18.8599</v>
      </c>
      <c r="AC12" s="88"/>
      <c r="AD12" s="88">
        <v>0</v>
      </c>
      <c r="AE12" s="88">
        <v>0</v>
      </c>
      <c r="AF12" s="89">
        <v>43470</v>
      </c>
      <c r="AG12" s="90">
        <v>0.41319444444444442</v>
      </c>
      <c r="AH12" s="88" t="s">
        <v>131</v>
      </c>
      <c r="AI12" s="7">
        <f t="shared" si="0"/>
        <v>2019</v>
      </c>
      <c r="AJ12" s="7">
        <f t="shared" si="1"/>
        <v>5</v>
      </c>
      <c r="AK12" s="7">
        <f t="shared" si="2"/>
        <v>1</v>
      </c>
      <c r="AL12" s="21">
        <f t="shared" si="8"/>
        <v>35</v>
      </c>
      <c r="AM12" s="21">
        <v>25</v>
      </c>
      <c r="AN12" s="20">
        <v>18.86</v>
      </c>
      <c r="AO12" s="21">
        <v>100</v>
      </c>
      <c r="AP12" s="21">
        <v>97.256</v>
      </c>
      <c r="AQ12" s="26">
        <v>0.1</v>
      </c>
      <c r="AR12" s="26">
        <v>0.1023</v>
      </c>
      <c r="AS12" s="13">
        <v>50</v>
      </c>
      <c r="AT12" s="13">
        <f t="shared" si="3"/>
        <v>0</v>
      </c>
      <c r="AU12" s="13">
        <f t="shared" si="4"/>
        <v>0</v>
      </c>
      <c r="AV12" s="13">
        <f t="shared" si="9"/>
        <v>0</v>
      </c>
      <c r="AW12" s="13">
        <f t="shared" si="10"/>
        <v>1</v>
      </c>
      <c r="AX12" s="7">
        <v>1</v>
      </c>
      <c r="AY12" s="7">
        <v>1</v>
      </c>
      <c r="AZ12" s="24">
        <f t="shared" si="11"/>
        <v>43586.413194444445</v>
      </c>
      <c r="BA12" s="15">
        <f t="shared" si="12"/>
        <v>1.0233428290522266</v>
      </c>
      <c r="BB12" s="15">
        <f t="shared" si="13"/>
        <v>1.0233428290522266</v>
      </c>
      <c r="BC12" s="16">
        <f>(K12-(L12*AS12))/4824.45*(1000/(BB12*AN12))</f>
        <v>1992.9855038623987</v>
      </c>
      <c r="BD12" s="16">
        <f>V12*(AO12/AP12)*(BA12/BB12)*(AQ12/AR12)</f>
        <v>2265.9911128522067</v>
      </c>
      <c r="BE12" s="62" t="str">
        <f>IF(AND(AX12=1,AT12=1),BC12/R12,"#N/A")</f>
        <v>#N/A</v>
      </c>
      <c r="BF12" s="63" t="str">
        <f>IF(AND(AY12=1,AT12=1),BD12/T12,"#N/A")</f>
        <v>#N/A</v>
      </c>
      <c r="BG12" s="15">
        <f t="shared" si="18"/>
        <v>0.97842183132590821</v>
      </c>
      <c r="BH12" s="15">
        <f t="shared" si="20"/>
        <v>1.0075250224523467</v>
      </c>
      <c r="BI12" s="16">
        <f>IF(AX12=1,BC12/BG12,"#N/A")</f>
        <v>2036.938915356789</v>
      </c>
      <c r="BJ12" s="16">
        <f t="shared" si="6"/>
        <v>2249.0668344263204</v>
      </c>
      <c r="BK12" s="4" t="str">
        <f t="shared" si="7"/>
        <v/>
      </c>
      <c r="BL12" s="4" t="str">
        <f t="shared" si="19"/>
        <v/>
      </c>
      <c r="BM12" s="3">
        <v>-1</v>
      </c>
      <c r="BN12" s="62">
        <f>$BE$13*(1+($BM12*((BE$39-BE$13)/$BM$39)))</f>
        <v>0.98005866744725512</v>
      </c>
      <c r="BO12" s="62">
        <f>$BF$13*(1+($BM12*((BF$39-BF$13)/$BM$39)))</f>
        <v>1.0075939979793045</v>
      </c>
      <c r="BP12" s="16">
        <f>IF(AX12=1,BC12/BN12,"#N/A")</f>
        <v>2033.5369402461383</v>
      </c>
      <c r="BQ12" s="16">
        <f t="shared" ref="BQ12" si="21">IF(AY12=1,BD12/BO12,"#N/A")</f>
        <v>2248.9128730387188</v>
      </c>
      <c r="BR12" s="82"/>
      <c r="BS12" s="85"/>
      <c r="BT12" s="85"/>
    </row>
    <row r="13" spans="2:73" ht="15" x14ac:dyDescent="0.25">
      <c r="B13" s="1">
        <v>6</v>
      </c>
      <c r="C13" s="88" t="s">
        <v>67</v>
      </c>
      <c r="D13" s="88" t="s">
        <v>136</v>
      </c>
      <c r="E13" s="88">
        <v>666</v>
      </c>
      <c r="F13" s="88">
        <v>0</v>
      </c>
      <c r="G13" s="88">
        <v>0</v>
      </c>
      <c r="H13" s="88">
        <v>0</v>
      </c>
      <c r="I13" s="88">
        <v>4</v>
      </c>
      <c r="J13" s="88">
        <v>33.433999999999997</v>
      </c>
      <c r="K13" s="88">
        <v>185533</v>
      </c>
      <c r="L13" s="88">
        <v>12</v>
      </c>
      <c r="M13" s="88">
        <v>1988.11</v>
      </c>
      <c r="N13" s="88">
        <v>1</v>
      </c>
      <c r="O13" s="88">
        <v>50</v>
      </c>
      <c r="P13" s="88">
        <v>3.1</v>
      </c>
      <c r="Q13" s="88">
        <v>0</v>
      </c>
      <c r="R13">
        <v>2029.19</v>
      </c>
      <c r="S13" s="88">
        <v>0</v>
      </c>
      <c r="T13">
        <v>2217.4</v>
      </c>
      <c r="U13" s="88">
        <v>154</v>
      </c>
      <c r="V13" s="88">
        <v>2222.91</v>
      </c>
      <c r="W13" s="88"/>
      <c r="X13" s="88">
        <v>2.4699999999999999E-4</v>
      </c>
      <c r="Y13" s="88">
        <v>1</v>
      </c>
      <c r="Z13" s="88"/>
      <c r="AA13" s="88" t="s">
        <v>72</v>
      </c>
      <c r="AB13" s="88">
        <v>18.8599</v>
      </c>
      <c r="AC13" s="88"/>
      <c r="AD13" s="88">
        <v>0</v>
      </c>
      <c r="AE13" s="88">
        <v>0</v>
      </c>
      <c r="AF13" s="89">
        <v>43470</v>
      </c>
      <c r="AG13" s="90">
        <v>0.42430555555555555</v>
      </c>
      <c r="AH13" s="88" t="s">
        <v>131</v>
      </c>
      <c r="AI13" s="7">
        <f t="shared" si="0"/>
        <v>2019</v>
      </c>
      <c r="AJ13" s="7">
        <f t="shared" si="1"/>
        <v>5</v>
      </c>
      <c r="AK13" s="7">
        <f t="shared" si="2"/>
        <v>1</v>
      </c>
      <c r="AL13" s="21">
        <f t="shared" si="8"/>
        <v>33.433999999999997</v>
      </c>
      <c r="AM13" s="21">
        <v>25</v>
      </c>
      <c r="AN13" s="20">
        <v>18.86</v>
      </c>
      <c r="AO13" s="21">
        <v>100</v>
      </c>
      <c r="AP13" s="21">
        <v>97.256</v>
      </c>
      <c r="AQ13" s="26">
        <v>0.1</v>
      </c>
      <c r="AR13" s="26">
        <v>0.1023</v>
      </c>
      <c r="AS13" s="13">
        <v>50</v>
      </c>
      <c r="AT13" s="13">
        <f t="shared" si="3"/>
        <v>1</v>
      </c>
      <c r="AU13" s="13">
        <f t="shared" si="4"/>
        <v>0</v>
      </c>
      <c r="AV13" s="13">
        <f t="shared" si="9"/>
        <v>0</v>
      </c>
      <c r="AW13" s="13">
        <f>IF(SUM(AT13:AV13)=0,1,0)</f>
        <v>0</v>
      </c>
      <c r="AX13" s="7">
        <v>1</v>
      </c>
      <c r="AY13" s="7">
        <v>1</v>
      </c>
      <c r="AZ13" s="24">
        <f t="shared" si="11"/>
        <v>43586.424305555556</v>
      </c>
      <c r="BA13" s="15">
        <f t="shared" si="12"/>
        <v>1.0221598211844867</v>
      </c>
      <c r="BB13" s="15">
        <f t="shared" si="13"/>
        <v>1.0221598211844867</v>
      </c>
      <c r="BC13" s="16">
        <f t="shared" si="14"/>
        <v>1988.4107888043984</v>
      </c>
      <c r="BD13" s="16">
        <f t="shared" si="15"/>
        <v>2234.2400996541578</v>
      </c>
      <c r="BE13" s="14">
        <f t="shared" si="16"/>
        <v>0.97990369990212767</v>
      </c>
      <c r="BF13" s="14">
        <f t="shared" si="17"/>
        <v>1.0075945249635418</v>
      </c>
      <c r="BG13" s="15">
        <f>AVERAGE(BE$8:BE$40)</f>
        <v>0.97842183132590821</v>
      </c>
      <c r="BH13" s="15">
        <f t="shared" si="20"/>
        <v>1.0075250224523467</v>
      </c>
      <c r="BI13" s="16">
        <f>IF(AX13=1,BC13/BG13,"#N/A")</f>
        <v>2032.2633092822589</v>
      </c>
      <c r="BJ13" s="16">
        <f t="shared" si="6"/>
        <v>2217.552963812203</v>
      </c>
      <c r="BK13" s="4">
        <f t="shared" si="7"/>
        <v>2032.2633092822589</v>
      </c>
      <c r="BL13" s="4">
        <f t="shared" si="19"/>
        <v>2217.552963812203</v>
      </c>
      <c r="BM13" s="3">
        <v>0</v>
      </c>
      <c r="BN13" s="62">
        <f>$BE$13*(1+($BM13*((BE$39-BE$13)/$BM$39)))</f>
        <v>0.97990369990212767</v>
      </c>
      <c r="BO13" s="62">
        <f>$BF$13*(1+($BM13*((BF$39-BF$13)/$BM$39)))</f>
        <v>1.0075945249635418</v>
      </c>
      <c r="BP13" s="68">
        <f t="shared" ref="BP13:BP18" si="22">IF(AX13=1,BC13/BN13,"#N/A")</f>
        <v>2029.19</v>
      </c>
      <c r="BQ13" s="68">
        <f t="shared" ref="BQ13:BQ18" si="23">IF(AY13=1,BD13/BO13,"#N/A")</f>
        <v>2217.4</v>
      </c>
      <c r="BR13" s="82"/>
      <c r="BS13" s="16">
        <f t="shared" ref="BS13:BS18" si="24">BP13*$BS$4</f>
        <v>2031.2191899999998</v>
      </c>
      <c r="BT13" s="16">
        <f t="shared" ref="BT13:BT18" si="25">BQ13*$BT$4</f>
        <v>2219.6173999999996</v>
      </c>
    </row>
    <row r="14" spans="2:73" ht="15" x14ac:dyDescent="0.25">
      <c r="B14" s="1">
        <v>7</v>
      </c>
      <c r="C14" s="88" t="s">
        <v>67</v>
      </c>
      <c r="D14" s="88" t="s">
        <v>137</v>
      </c>
      <c r="E14" s="88">
        <v>666</v>
      </c>
      <c r="F14" s="88">
        <v>0</v>
      </c>
      <c r="G14" s="88">
        <v>0</v>
      </c>
      <c r="H14" s="88">
        <v>0</v>
      </c>
      <c r="I14" s="88">
        <v>4</v>
      </c>
      <c r="J14" s="88">
        <v>33.433999999999997</v>
      </c>
      <c r="K14" s="88">
        <v>185470</v>
      </c>
      <c r="L14" s="88">
        <v>12</v>
      </c>
      <c r="M14" s="88">
        <v>1987.44</v>
      </c>
      <c r="N14" s="88">
        <v>1</v>
      </c>
      <c r="O14" s="88">
        <v>50</v>
      </c>
      <c r="P14" s="88">
        <v>3.1</v>
      </c>
      <c r="Q14" s="88">
        <v>0</v>
      </c>
      <c r="R14">
        <v>2029.19</v>
      </c>
      <c r="S14" s="88">
        <v>0</v>
      </c>
      <c r="T14">
        <v>2217.4</v>
      </c>
      <c r="U14" s="88">
        <v>154</v>
      </c>
      <c r="V14" s="88">
        <v>2222.42</v>
      </c>
      <c r="W14" s="88"/>
      <c r="X14" s="88">
        <v>2.1599999999999999E-4</v>
      </c>
      <c r="Y14" s="88">
        <v>1</v>
      </c>
      <c r="Z14" s="88"/>
      <c r="AA14" s="88" t="s">
        <v>72</v>
      </c>
      <c r="AB14" s="88">
        <v>18.8599</v>
      </c>
      <c r="AC14" s="148" t="s">
        <v>257</v>
      </c>
      <c r="AD14" s="88">
        <v>0</v>
      </c>
      <c r="AE14" s="88">
        <v>0</v>
      </c>
      <c r="AF14" s="89">
        <v>43470</v>
      </c>
      <c r="AG14" s="90">
        <v>0.44375000000000003</v>
      </c>
      <c r="AH14" s="88" t="s">
        <v>131</v>
      </c>
      <c r="AI14" s="7">
        <f t="shared" si="0"/>
        <v>2019</v>
      </c>
      <c r="AJ14" s="7">
        <f t="shared" si="1"/>
        <v>5</v>
      </c>
      <c r="AK14" s="7">
        <f t="shared" si="2"/>
        <v>1</v>
      </c>
      <c r="AL14" s="21">
        <f t="shared" si="8"/>
        <v>33.433999999999997</v>
      </c>
      <c r="AM14" s="21">
        <v>25</v>
      </c>
      <c r="AN14" s="20">
        <v>18.86</v>
      </c>
      <c r="AO14" s="21">
        <v>100</v>
      </c>
      <c r="AP14" s="21">
        <v>97.256</v>
      </c>
      <c r="AQ14" s="26">
        <v>0.1</v>
      </c>
      <c r="AR14" s="26">
        <v>0.1023</v>
      </c>
      <c r="AS14" s="13">
        <v>50</v>
      </c>
      <c r="AT14" s="13">
        <f t="shared" si="3"/>
        <v>1</v>
      </c>
      <c r="AU14" s="13">
        <f t="shared" si="4"/>
        <v>0</v>
      </c>
      <c r="AV14" s="13">
        <f t="shared" si="9"/>
        <v>0</v>
      </c>
      <c r="AW14" s="13">
        <f t="shared" si="10"/>
        <v>0</v>
      </c>
      <c r="AX14" s="7">
        <v>1</v>
      </c>
      <c r="AY14" s="7">
        <v>1</v>
      </c>
      <c r="AZ14" s="24">
        <f t="shared" si="11"/>
        <v>43586.443749999999</v>
      </c>
      <c r="BA14" s="15">
        <f t="shared" si="12"/>
        <v>1.0221598211844867</v>
      </c>
      <c r="BB14" s="15">
        <f t="shared" si="13"/>
        <v>1.0221598211844867</v>
      </c>
      <c r="BC14" s="16">
        <f t="shared" si="14"/>
        <v>1987.7334089982271</v>
      </c>
      <c r="BD14" s="16">
        <f t="shared" si="15"/>
        <v>2233.7476021401649</v>
      </c>
      <c r="BE14" s="14">
        <f t="shared" si="16"/>
        <v>0.97956988207029749</v>
      </c>
      <c r="BF14" s="14">
        <f t="shared" si="17"/>
        <v>1.0073724191125484</v>
      </c>
      <c r="BG14" s="15">
        <f t="shared" si="18"/>
        <v>0.97842183132590821</v>
      </c>
      <c r="BH14" s="15">
        <f t="shared" si="20"/>
        <v>1.0075250224523467</v>
      </c>
      <c r="BI14" s="16">
        <f t="shared" si="6"/>
        <v>2031.5709905047299</v>
      </c>
      <c r="BJ14" s="16">
        <f t="shared" si="6"/>
        <v>2217.0641446732061</v>
      </c>
      <c r="BK14" s="4">
        <f t="shared" si="7"/>
        <v>2031.5709905047299</v>
      </c>
      <c r="BL14" s="4">
        <f t="shared" si="19"/>
        <v>2217.0641446732061</v>
      </c>
      <c r="BM14" s="3">
        <v>1</v>
      </c>
      <c r="BN14" s="62">
        <f t="shared" ref="BN14:BN37" si="26">$BE$13*(1+($BM14*((BE$39-BE$13)/$BM$39)))</f>
        <v>0.97974873235700022</v>
      </c>
      <c r="BO14" s="62">
        <f t="shared" ref="BO14:BO39" si="27">$BF$13*(1+($BM14*((BF$39-BF$13)/$BM$39)))</f>
        <v>1.0075950519477792</v>
      </c>
      <c r="BP14" s="16">
        <f t="shared" si="22"/>
        <v>2028.8195772566085</v>
      </c>
      <c r="BQ14" s="16">
        <f t="shared" si="23"/>
        <v>2216.9100551080651</v>
      </c>
      <c r="BR14" s="82"/>
      <c r="BS14" s="85">
        <f t="shared" si="24"/>
        <v>2030.8483968338649</v>
      </c>
      <c r="BT14" s="85">
        <f t="shared" si="25"/>
        <v>2219.1269651631728</v>
      </c>
    </row>
    <row r="15" spans="2:73" ht="15" x14ac:dyDescent="0.25">
      <c r="B15" s="1">
        <v>8</v>
      </c>
      <c r="C15" s="88" t="s">
        <v>67</v>
      </c>
      <c r="D15" s="88" t="s">
        <v>138</v>
      </c>
      <c r="E15" s="88">
        <v>12</v>
      </c>
      <c r="F15" s="88">
        <v>11</v>
      </c>
      <c r="G15" s="88">
        <v>18</v>
      </c>
      <c r="H15" s="88">
        <v>0</v>
      </c>
      <c r="I15" s="88">
        <v>4</v>
      </c>
      <c r="J15" s="88">
        <v>32.409999999999997</v>
      </c>
      <c r="K15" s="88">
        <v>207372</v>
      </c>
      <c r="L15" s="88">
        <v>12</v>
      </c>
      <c r="M15" s="88">
        <v>2224.58</v>
      </c>
      <c r="N15" s="88">
        <v>1</v>
      </c>
      <c r="O15" s="88">
        <v>50</v>
      </c>
      <c r="P15" s="88">
        <v>3.6</v>
      </c>
      <c r="Q15" s="88">
        <v>0</v>
      </c>
      <c r="R15">
        <v>2029.19</v>
      </c>
      <c r="S15" s="88">
        <v>0</v>
      </c>
      <c r="T15">
        <v>2217.4</v>
      </c>
      <c r="U15" s="88">
        <v>154</v>
      </c>
      <c r="V15" s="88">
        <v>2430.12</v>
      </c>
      <c r="W15" s="88"/>
      <c r="X15" s="88">
        <v>1.94E-4</v>
      </c>
      <c r="Y15" s="88">
        <v>1</v>
      </c>
      <c r="Z15" s="88"/>
      <c r="AA15" s="88" t="s">
        <v>72</v>
      </c>
      <c r="AB15" s="88">
        <v>18.8599</v>
      </c>
      <c r="AC15" s="148" t="s">
        <v>257</v>
      </c>
      <c r="AD15" s="88">
        <v>0</v>
      </c>
      <c r="AE15" s="88">
        <v>0</v>
      </c>
      <c r="AF15" s="89">
        <v>43470</v>
      </c>
      <c r="AG15" s="90">
        <v>0.45624999999999999</v>
      </c>
      <c r="AH15" s="88" t="s">
        <v>131</v>
      </c>
      <c r="AI15" s="7">
        <f t="shared" si="0"/>
        <v>2019</v>
      </c>
      <c r="AJ15" s="7">
        <f t="shared" si="1"/>
        <v>5</v>
      </c>
      <c r="AK15" s="7">
        <f t="shared" si="2"/>
        <v>1</v>
      </c>
      <c r="AL15" s="21">
        <f t="shared" si="8"/>
        <v>32.409999999999997</v>
      </c>
      <c r="AM15" s="21">
        <v>25</v>
      </c>
      <c r="AN15" s="20">
        <v>18.86</v>
      </c>
      <c r="AO15" s="21">
        <v>100</v>
      </c>
      <c r="AP15" s="21">
        <v>97.256</v>
      </c>
      <c r="AQ15" s="26">
        <v>0.1</v>
      </c>
      <c r="AR15" s="26">
        <v>0.1023</v>
      </c>
      <c r="AS15" s="13">
        <v>50</v>
      </c>
      <c r="AT15" s="13">
        <f t="shared" si="3"/>
        <v>0</v>
      </c>
      <c r="AU15" s="13">
        <f t="shared" si="4"/>
        <v>0</v>
      </c>
      <c r="AV15" s="13">
        <f t="shared" si="9"/>
        <v>0</v>
      </c>
      <c r="AW15" s="13">
        <f t="shared" si="10"/>
        <v>1</v>
      </c>
      <c r="AX15" s="7">
        <v>1</v>
      </c>
      <c r="AY15" s="7">
        <v>1</v>
      </c>
      <c r="AZ15" s="24">
        <f t="shared" si="11"/>
        <v>43586.456250000003</v>
      </c>
      <c r="BA15" s="15">
        <f t="shared" si="12"/>
        <v>1.0213868184263928</v>
      </c>
      <c r="BB15" s="15">
        <f t="shared" si="13"/>
        <v>1.0213868184263928</v>
      </c>
      <c r="BC15" s="16">
        <f t="shared" si="14"/>
        <v>2224.9076103931584</v>
      </c>
      <c r="BD15" s="16">
        <f t="shared" si="15"/>
        <v>2442.5062422552251</v>
      </c>
      <c r="BE15" s="62" t="str">
        <f t="shared" si="16"/>
        <v>#N/A</v>
      </c>
      <c r="BF15" s="62" t="str">
        <f t="shared" si="17"/>
        <v>#N/A</v>
      </c>
      <c r="BG15" s="15">
        <f t="shared" si="18"/>
        <v>0.97842183132590821</v>
      </c>
      <c r="BH15" s="15">
        <f t="shared" si="20"/>
        <v>1.0075250224523467</v>
      </c>
      <c r="BI15" s="16">
        <f t="shared" si="6"/>
        <v>2273.9758447315871</v>
      </c>
      <c r="BJ15" s="16">
        <f t="shared" si="6"/>
        <v>2424.2636042031891</v>
      </c>
      <c r="BK15" s="4" t="str">
        <f t="shared" si="7"/>
        <v/>
      </c>
      <c r="BL15" s="4" t="str">
        <f t="shared" si="19"/>
        <v/>
      </c>
      <c r="BM15" s="3">
        <v>2</v>
      </c>
      <c r="BN15" s="62">
        <f t="shared" si="26"/>
        <v>0.97959376481187266</v>
      </c>
      <c r="BO15" s="62">
        <f t="shared" si="27"/>
        <v>1.0075955789320163</v>
      </c>
      <c r="BP15" s="16">
        <f t="shared" si="22"/>
        <v>2271.2553818882702</v>
      </c>
      <c r="BQ15" s="16">
        <f t="shared" si="23"/>
        <v>2424.0938461084929</v>
      </c>
      <c r="BR15" s="82"/>
      <c r="BS15" s="85">
        <f t="shared" si="24"/>
        <v>2273.5266372701581</v>
      </c>
      <c r="BT15" s="85">
        <f t="shared" si="25"/>
        <v>2426.5179399546009</v>
      </c>
    </row>
    <row r="16" spans="2:73" ht="15" x14ac:dyDescent="0.25">
      <c r="B16" s="1">
        <v>9</v>
      </c>
      <c r="C16" s="88" t="s">
        <v>67</v>
      </c>
      <c r="D16" s="88" t="s">
        <v>139</v>
      </c>
      <c r="E16" s="88">
        <v>12</v>
      </c>
      <c r="F16" s="88">
        <v>11</v>
      </c>
      <c r="G16" s="88">
        <v>18</v>
      </c>
      <c r="H16" s="88">
        <v>0</v>
      </c>
      <c r="I16" s="88">
        <v>4</v>
      </c>
      <c r="J16" s="88">
        <v>33.01</v>
      </c>
      <c r="K16" s="88">
        <v>203747</v>
      </c>
      <c r="L16" s="88">
        <v>12</v>
      </c>
      <c r="M16" s="88">
        <v>2184.61</v>
      </c>
      <c r="N16" s="88">
        <v>1</v>
      </c>
      <c r="O16" s="88">
        <v>50</v>
      </c>
      <c r="P16" s="88">
        <v>4.0999999999999996</v>
      </c>
      <c r="Q16" s="88">
        <v>0</v>
      </c>
      <c r="R16">
        <v>2029.19</v>
      </c>
      <c r="S16" s="88">
        <v>0</v>
      </c>
      <c r="T16">
        <v>2217.4</v>
      </c>
      <c r="U16" s="88">
        <v>154</v>
      </c>
      <c r="V16" s="88">
        <v>2423.2800000000002</v>
      </c>
      <c r="W16" s="88"/>
      <c r="X16" s="88">
        <v>2.5500000000000002E-4</v>
      </c>
      <c r="Y16" s="88">
        <v>1</v>
      </c>
      <c r="Z16" s="88"/>
      <c r="AA16" s="88" t="s">
        <v>72</v>
      </c>
      <c r="AB16" s="88">
        <v>18.8599</v>
      </c>
      <c r="AC16" s="148" t="s">
        <v>257</v>
      </c>
      <c r="AD16" s="88">
        <v>0</v>
      </c>
      <c r="AE16" s="88">
        <v>0</v>
      </c>
      <c r="AF16" s="89">
        <v>43470</v>
      </c>
      <c r="AG16" s="90">
        <v>0.46736111111111112</v>
      </c>
      <c r="AH16" s="88" t="s">
        <v>131</v>
      </c>
      <c r="AI16" s="7">
        <f t="shared" ref="AI16:AI64" si="28">YEAR(AF16)</f>
        <v>2019</v>
      </c>
      <c r="AJ16" s="7">
        <f t="shared" ref="AJ16:AJ64" si="29">DAY(AF16)</f>
        <v>5</v>
      </c>
      <c r="AK16" s="7">
        <f t="shared" ref="AK16:AK64" si="30">MONTH(AF16)</f>
        <v>1</v>
      </c>
      <c r="AL16" s="21">
        <f t="shared" si="8"/>
        <v>33.01</v>
      </c>
      <c r="AM16" s="21">
        <v>25</v>
      </c>
      <c r="AN16" s="20">
        <v>18.86</v>
      </c>
      <c r="AO16" s="21">
        <v>100</v>
      </c>
      <c r="AP16" s="21">
        <v>97.256</v>
      </c>
      <c r="AQ16" s="26">
        <v>0.1</v>
      </c>
      <c r="AR16" s="26">
        <v>0.1023</v>
      </c>
      <c r="AS16" s="13">
        <v>50</v>
      </c>
      <c r="AT16" s="13">
        <f t="shared" si="3"/>
        <v>0</v>
      </c>
      <c r="AU16" s="13">
        <f t="shared" si="4"/>
        <v>0</v>
      </c>
      <c r="AV16" s="13">
        <f t="shared" si="9"/>
        <v>0</v>
      </c>
      <c r="AW16" s="13">
        <f t="shared" si="10"/>
        <v>1</v>
      </c>
      <c r="AX16" s="7">
        <v>1</v>
      </c>
      <c r="AY16" s="7">
        <v>1</v>
      </c>
      <c r="AZ16" s="24">
        <f t="shared" si="11"/>
        <v>43586.467361111114</v>
      </c>
      <c r="BA16" s="15">
        <f t="shared" si="12"/>
        <v>1.021839696653176</v>
      </c>
      <c r="BB16" s="15">
        <f t="shared" si="13"/>
        <v>1.021839696653176</v>
      </c>
      <c r="BC16" s="16">
        <f t="shared" si="14"/>
        <v>2184.9331042190047</v>
      </c>
      <c r="BD16" s="16">
        <f t="shared" si="15"/>
        <v>2435.6313789986675</v>
      </c>
      <c r="BE16" s="14" t="str">
        <f t="shared" si="16"/>
        <v>#N/A</v>
      </c>
      <c r="BF16" s="14" t="str">
        <f t="shared" si="17"/>
        <v>#N/A</v>
      </c>
      <c r="BG16" s="15">
        <f t="shared" si="18"/>
        <v>0.97842183132590821</v>
      </c>
      <c r="BH16" s="15">
        <f t="shared" si="20"/>
        <v>1.0075250224523467</v>
      </c>
      <c r="BI16" s="16">
        <f t="shared" si="6"/>
        <v>2233.1197386081349</v>
      </c>
      <c r="BJ16" s="16">
        <f t="shared" si="6"/>
        <v>2417.4400880588219</v>
      </c>
      <c r="BK16" s="4" t="str">
        <f t="shared" si="7"/>
        <v/>
      </c>
      <c r="BL16" s="4" t="str">
        <f t="shared" si="19"/>
        <v/>
      </c>
      <c r="BM16" s="3">
        <v>3</v>
      </c>
      <c r="BN16" s="62">
        <f t="shared" si="26"/>
        <v>0.97943879726674521</v>
      </c>
      <c r="BO16" s="62">
        <f t="shared" si="27"/>
        <v>1.0075961059162537</v>
      </c>
      <c r="BP16" s="16">
        <f t="shared" si="22"/>
        <v>2230.8010570097413</v>
      </c>
      <c r="BQ16" s="16">
        <f t="shared" si="23"/>
        <v>2417.2695435179708</v>
      </c>
      <c r="BR16" s="82"/>
      <c r="BS16" s="85">
        <f t="shared" si="24"/>
        <v>2233.0318580667508</v>
      </c>
      <c r="BT16" s="85">
        <f t="shared" si="25"/>
        <v>2419.6868130614885</v>
      </c>
    </row>
    <row r="17" spans="2:72" ht="15" x14ac:dyDescent="0.25">
      <c r="B17" s="1">
        <v>10</v>
      </c>
      <c r="C17" s="88" t="s">
        <v>67</v>
      </c>
      <c r="D17" s="88" t="s">
        <v>140</v>
      </c>
      <c r="E17" s="88">
        <v>13</v>
      </c>
      <c r="F17" s="88">
        <v>11</v>
      </c>
      <c r="G17" s="88">
        <v>18</v>
      </c>
      <c r="H17" s="88">
        <v>0</v>
      </c>
      <c r="I17" s="88">
        <v>4</v>
      </c>
      <c r="J17" s="88">
        <v>35.020000000000003</v>
      </c>
      <c r="K17" s="88">
        <v>193552</v>
      </c>
      <c r="L17" s="88">
        <v>12</v>
      </c>
      <c r="M17" s="88">
        <v>2071.89</v>
      </c>
      <c r="N17" s="88">
        <v>1</v>
      </c>
      <c r="O17" s="88">
        <v>50</v>
      </c>
      <c r="P17" s="88">
        <v>4.5999999999999996</v>
      </c>
      <c r="Q17" s="88">
        <v>0</v>
      </c>
      <c r="R17">
        <v>2029.19</v>
      </c>
      <c r="S17" s="88">
        <v>0</v>
      </c>
      <c r="T17">
        <v>2217.4</v>
      </c>
      <c r="U17" s="88">
        <v>154</v>
      </c>
      <c r="V17" s="88">
        <v>2326.0700000000002</v>
      </c>
      <c r="W17" s="88"/>
      <c r="X17" s="88">
        <v>3.2499999999999999E-4</v>
      </c>
      <c r="Y17" s="88">
        <v>1</v>
      </c>
      <c r="Z17" s="88"/>
      <c r="AA17" s="88" t="s">
        <v>72</v>
      </c>
      <c r="AB17" s="88">
        <v>18.8599</v>
      </c>
      <c r="AC17" s="148" t="s">
        <v>257</v>
      </c>
      <c r="AD17" s="88">
        <v>0</v>
      </c>
      <c r="AE17" s="88">
        <v>0</v>
      </c>
      <c r="AF17" s="89">
        <v>43470</v>
      </c>
      <c r="AG17" s="90">
        <v>0.47916666666666669</v>
      </c>
      <c r="AH17" s="88" t="s">
        <v>131</v>
      </c>
      <c r="AI17" s="7">
        <f t="shared" si="28"/>
        <v>2019</v>
      </c>
      <c r="AJ17" s="7">
        <f t="shared" si="29"/>
        <v>5</v>
      </c>
      <c r="AK17" s="7">
        <f t="shared" si="30"/>
        <v>1</v>
      </c>
      <c r="AL17" s="21">
        <f t="shared" si="8"/>
        <v>35.020000000000003</v>
      </c>
      <c r="AM17" s="21">
        <v>25</v>
      </c>
      <c r="AN17" s="20">
        <v>18.86</v>
      </c>
      <c r="AO17" s="21">
        <v>100</v>
      </c>
      <c r="AP17" s="21">
        <v>97.256</v>
      </c>
      <c r="AQ17" s="26">
        <v>0.1</v>
      </c>
      <c r="AR17" s="26">
        <v>0.1023</v>
      </c>
      <c r="AS17" s="13">
        <v>50</v>
      </c>
      <c r="AT17" s="13">
        <f t="shared" si="3"/>
        <v>0</v>
      </c>
      <c r="AU17" s="13">
        <f t="shared" si="4"/>
        <v>0</v>
      </c>
      <c r="AV17" s="13">
        <f t="shared" si="9"/>
        <v>0</v>
      </c>
      <c r="AW17" s="13">
        <f t="shared" si="10"/>
        <v>1</v>
      </c>
      <c r="AX17" s="7">
        <v>1</v>
      </c>
      <c r="AY17" s="7">
        <v>1</v>
      </c>
      <c r="AZ17" s="24">
        <f t="shared" si="11"/>
        <v>43586.479166666664</v>
      </c>
      <c r="BA17" s="15">
        <f t="shared" si="12"/>
        <v>1.0233579445229941</v>
      </c>
      <c r="BB17" s="15">
        <f t="shared" si="13"/>
        <v>1.0233579445229941</v>
      </c>
      <c r="BC17" s="16">
        <f t="shared" si="14"/>
        <v>2072.2026315881531</v>
      </c>
      <c r="BD17" s="16">
        <f t="shared" si="15"/>
        <v>2337.9259028042284</v>
      </c>
      <c r="BE17" s="14" t="str">
        <f t="shared" si="16"/>
        <v>#N/A</v>
      </c>
      <c r="BF17" s="14" t="str">
        <f>IF(AND(AY17=1,AT17=1),BD17/T17,"#N/A")</f>
        <v>#N/A</v>
      </c>
      <c r="BG17" s="15">
        <f t="shared" si="18"/>
        <v>0.97842183132590821</v>
      </c>
      <c r="BH17" s="15">
        <f t="shared" si="20"/>
        <v>1.0075250224523467</v>
      </c>
      <c r="BI17" s="16">
        <f t="shared" si="6"/>
        <v>2117.9031019575759</v>
      </c>
      <c r="BJ17" s="16">
        <f t="shared" si="6"/>
        <v>2320.4643564222806</v>
      </c>
      <c r="BK17" s="4" t="str">
        <f t="shared" si="7"/>
        <v/>
      </c>
      <c r="BL17" s="4" t="str">
        <f t="shared" si="19"/>
        <v/>
      </c>
      <c r="BM17" s="3">
        <v>4</v>
      </c>
      <c r="BN17" s="62">
        <f t="shared" si="26"/>
        <v>0.97928382972161765</v>
      </c>
      <c r="BO17" s="62">
        <f t="shared" si="27"/>
        <v>1.0075966329004908</v>
      </c>
      <c r="BP17" s="16">
        <f t="shared" si="22"/>
        <v>2116.0388527779746</v>
      </c>
      <c r="BQ17" s="16">
        <f t="shared" si="23"/>
        <v>2320.299439741299</v>
      </c>
      <c r="BR17" s="82"/>
      <c r="BS17" s="85">
        <f t="shared" si="24"/>
        <v>2118.1548916307524</v>
      </c>
      <c r="BT17" s="85">
        <f t="shared" si="25"/>
        <v>2322.6197391810401</v>
      </c>
    </row>
    <row r="18" spans="2:72" ht="15" x14ac:dyDescent="0.25">
      <c r="B18" s="1">
        <v>11</v>
      </c>
      <c r="C18" s="88" t="s">
        <v>67</v>
      </c>
      <c r="D18" s="88" t="s">
        <v>141</v>
      </c>
      <c r="E18" s="88">
        <v>13</v>
      </c>
      <c r="F18" s="88">
        <v>11</v>
      </c>
      <c r="G18" s="88">
        <v>18</v>
      </c>
      <c r="H18" s="88">
        <v>2</v>
      </c>
      <c r="I18" s="88">
        <v>4</v>
      </c>
      <c r="J18" s="88">
        <v>35.020000000000003</v>
      </c>
      <c r="K18" s="88">
        <v>193623</v>
      </c>
      <c r="L18" s="88">
        <v>12</v>
      </c>
      <c r="M18" s="88">
        <v>2072.65</v>
      </c>
      <c r="N18" s="88">
        <v>1</v>
      </c>
      <c r="O18" s="88">
        <v>50</v>
      </c>
      <c r="P18" s="88">
        <v>5.0999999999999996</v>
      </c>
      <c r="Q18" s="88">
        <v>0</v>
      </c>
      <c r="R18">
        <v>2029.19</v>
      </c>
      <c r="S18" s="88">
        <v>0</v>
      </c>
      <c r="T18">
        <v>2217.4</v>
      </c>
      <c r="U18" s="88">
        <v>154</v>
      </c>
      <c r="V18" s="88">
        <v>2329.11</v>
      </c>
      <c r="W18" s="88"/>
      <c r="X18" s="88">
        <v>6.2E-4</v>
      </c>
      <c r="Y18" s="88">
        <v>1</v>
      </c>
      <c r="Z18" s="88"/>
      <c r="AA18" s="88" t="s">
        <v>72</v>
      </c>
      <c r="AB18" s="88">
        <v>18.8599</v>
      </c>
      <c r="AC18" s="148" t="s">
        <v>257</v>
      </c>
      <c r="AD18" s="88">
        <v>0</v>
      </c>
      <c r="AE18" s="88">
        <v>0</v>
      </c>
      <c r="AF18" s="89">
        <v>43470</v>
      </c>
      <c r="AG18" s="90">
        <v>0.49027777777777781</v>
      </c>
      <c r="AH18" s="88" t="s">
        <v>131</v>
      </c>
      <c r="AI18" s="7">
        <f t="shared" si="28"/>
        <v>2019</v>
      </c>
      <c r="AJ18" s="7">
        <f t="shared" si="29"/>
        <v>5</v>
      </c>
      <c r="AK18" s="7">
        <f t="shared" si="30"/>
        <v>1</v>
      </c>
      <c r="AL18" s="21">
        <f t="shared" si="8"/>
        <v>35.020000000000003</v>
      </c>
      <c r="AM18" s="21">
        <v>25</v>
      </c>
      <c r="AN18" s="20">
        <v>18.86</v>
      </c>
      <c r="AO18" s="21">
        <v>100</v>
      </c>
      <c r="AP18" s="21">
        <v>97.256</v>
      </c>
      <c r="AQ18" s="26">
        <v>0.1</v>
      </c>
      <c r="AR18" s="26">
        <v>0.1023</v>
      </c>
      <c r="AS18" s="13">
        <v>50</v>
      </c>
      <c r="AT18" s="13">
        <f t="shared" si="3"/>
        <v>0</v>
      </c>
      <c r="AU18" s="13">
        <f t="shared" si="4"/>
        <v>0</v>
      </c>
      <c r="AV18" s="13">
        <f t="shared" si="9"/>
        <v>0</v>
      </c>
      <c r="AW18" s="13">
        <f t="shared" si="10"/>
        <v>1</v>
      </c>
      <c r="AX18" s="7">
        <v>1</v>
      </c>
      <c r="AY18" s="7">
        <v>1</v>
      </c>
      <c r="AZ18" s="24">
        <f t="shared" si="11"/>
        <v>43586.490277777775</v>
      </c>
      <c r="BA18" s="15">
        <f>(999.842594-0.00909529*25^2-0.000001120083*25^4+0.824493*J18+0.000076438*25^2*J18+0.0000000053875*25^4*J18+0.00010227*25*J18^1.5+0.000483147*J18^2+0.06793*25+0.0001001685*25^3+0.000000006536332*25^5-0.0040899*25*J18-0.00000082467*25^3*J18-0.00572466*J18^1.5-0.0000016546*25^2*J18^1.5)/1000</f>
        <v>1.0233579445229941</v>
      </c>
      <c r="BB18" s="15">
        <f>(999.842594-0.00909529*AM18^2-0.000001120083*AM18^4+0.824493*AL18+0.000076438*AM18^2*AL18+0.0000000053875*AM18^4*AL18+0.00010227*AM18*AL18^1.5+0.000483147*AL18^2+0.06793*AM18+0.0001001685*AM18^3+0.000000006536332*AM18^5-0.0040899*AM18*AL18-0.00000082467*AM18^3*AL18-0.00572466*AL18^1.5-0.0000016546*AM18^2*AL18^1.5)/1000</f>
        <v>1.0233579445229941</v>
      </c>
      <c r="BC18" s="16">
        <f t="shared" si="14"/>
        <v>2072.9651341112817</v>
      </c>
      <c r="BD18" s="16">
        <f t="shared" si="15"/>
        <v>2340.9813975849206</v>
      </c>
      <c r="BE18" s="14" t="str">
        <f t="shared" si="16"/>
        <v>#N/A</v>
      </c>
      <c r="BF18" s="14" t="str">
        <f t="shared" si="17"/>
        <v>#N/A</v>
      </c>
      <c r="BG18" s="15">
        <f t="shared" si="18"/>
        <v>0.97842183132590821</v>
      </c>
      <c r="BH18" s="15">
        <f t="shared" si="20"/>
        <v>1.0075250224523467</v>
      </c>
      <c r="BI18" s="16">
        <f t="shared" si="6"/>
        <v>2118.6824207531258</v>
      </c>
      <c r="BJ18" s="16">
        <f t="shared" si="6"/>
        <v>2323.4970302642214</v>
      </c>
      <c r="BK18" s="4" t="str">
        <f t="shared" si="7"/>
        <v/>
      </c>
      <c r="BL18" s="4" t="str">
        <f t="shared" si="19"/>
        <v/>
      </c>
      <c r="BM18" s="3">
        <v>5</v>
      </c>
      <c r="BN18" s="62">
        <f t="shared" si="26"/>
        <v>0.9791288621764902</v>
      </c>
      <c r="BO18" s="62">
        <f t="shared" si="27"/>
        <v>1.0075971598847282</v>
      </c>
      <c r="BP18" s="16">
        <f t="shared" si="22"/>
        <v>2117.1525160675174</v>
      </c>
      <c r="BQ18" s="16">
        <f t="shared" si="23"/>
        <v>2323.3306829216699</v>
      </c>
      <c r="BR18" s="82"/>
      <c r="BS18" s="85">
        <f t="shared" si="24"/>
        <v>2119.2696685835845</v>
      </c>
      <c r="BT18" s="85">
        <f t="shared" si="25"/>
        <v>2325.6540136045915</v>
      </c>
    </row>
    <row r="19" spans="2:72" ht="15" x14ac:dyDescent="0.25">
      <c r="B19" s="1">
        <v>12</v>
      </c>
      <c r="C19" s="88" t="s">
        <v>67</v>
      </c>
      <c r="D19" s="88" t="s">
        <v>142</v>
      </c>
      <c r="E19" s="88">
        <v>12</v>
      </c>
      <c r="F19" s="88">
        <v>11</v>
      </c>
      <c r="G19" s="88">
        <v>18</v>
      </c>
      <c r="H19" s="88">
        <v>0</v>
      </c>
      <c r="I19" s="88">
        <v>4</v>
      </c>
      <c r="J19" s="88">
        <v>32.590000000000003</v>
      </c>
      <c r="K19" s="88">
        <v>205094</v>
      </c>
      <c r="L19" s="88">
        <v>12</v>
      </c>
      <c r="M19" s="88">
        <v>2199.7800000000002</v>
      </c>
      <c r="N19" s="88">
        <v>1</v>
      </c>
      <c r="O19" s="88">
        <v>50</v>
      </c>
      <c r="P19" s="88">
        <v>5.5</v>
      </c>
      <c r="Q19" s="88">
        <v>0</v>
      </c>
      <c r="R19">
        <v>2029.19</v>
      </c>
      <c r="S19" s="88">
        <v>0</v>
      </c>
      <c r="T19">
        <v>2217.4</v>
      </c>
      <c r="U19" s="88">
        <v>154</v>
      </c>
      <c r="V19" s="88">
        <v>2426.38</v>
      </c>
      <c r="W19" s="88"/>
      <c r="X19" s="88">
        <v>2.3599999999999999E-4</v>
      </c>
      <c r="Y19" s="88">
        <v>1</v>
      </c>
      <c r="Z19" s="88"/>
      <c r="AA19" s="88" t="s">
        <v>72</v>
      </c>
      <c r="AB19" s="88">
        <v>18.8599</v>
      </c>
      <c r="AC19" s="148" t="s">
        <v>257</v>
      </c>
      <c r="AD19" s="88">
        <v>0</v>
      </c>
      <c r="AE19" s="88">
        <v>0</v>
      </c>
      <c r="AF19" s="89">
        <v>43470</v>
      </c>
      <c r="AG19" s="90">
        <v>0.50138888888888888</v>
      </c>
      <c r="AH19" s="88" t="s">
        <v>131</v>
      </c>
      <c r="AI19" s="7">
        <f t="shared" si="28"/>
        <v>2019</v>
      </c>
      <c r="AJ19" s="7">
        <f t="shared" si="29"/>
        <v>5</v>
      </c>
      <c r="AK19" s="7">
        <f t="shared" si="30"/>
        <v>1</v>
      </c>
      <c r="AL19" s="21">
        <f t="shared" si="8"/>
        <v>32.590000000000003</v>
      </c>
      <c r="AM19" s="21">
        <v>25</v>
      </c>
      <c r="AN19" s="20">
        <v>18.86</v>
      </c>
      <c r="AO19" s="21">
        <v>100</v>
      </c>
      <c r="AP19" s="21">
        <v>97.256</v>
      </c>
      <c r="AQ19" s="26">
        <v>0.1</v>
      </c>
      <c r="AR19" s="26">
        <v>0.1023</v>
      </c>
      <c r="AS19" s="13">
        <v>50</v>
      </c>
      <c r="AT19" s="13">
        <f t="shared" si="3"/>
        <v>0</v>
      </c>
      <c r="AU19" s="13">
        <f t="shared" si="4"/>
        <v>0</v>
      </c>
      <c r="AV19" s="13">
        <f t="shared" si="9"/>
        <v>0</v>
      </c>
      <c r="AW19" s="13">
        <f t="shared" si="10"/>
        <v>1</v>
      </c>
      <c r="AX19" s="7">
        <v>1</v>
      </c>
      <c r="AY19" s="7">
        <v>1</v>
      </c>
      <c r="AZ19" s="24">
        <f t="shared" si="11"/>
        <v>43586.501388888886</v>
      </c>
      <c r="BA19" s="15">
        <f t="shared" si="12"/>
        <v>1.021522666210571</v>
      </c>
      <c r="BB19" s="15">
        <f t="shared" si="13"/>
        <v>1.021522666210571</v>
      </c>
      <c r="BC19" s="16">
        <f t="shared" si="14"/>
        <v>2200.1032589829397</v>
      </c>
      <c r="BD19" s="16">
        <f t="shared" si="15"/>
        <v>2438.7471795974002</v>
      </c>
      <c r="BE19" s="14" t="str">
        <f t="shared" si="16"/>
        <v>#N/A</v>
      </c>
      <c r="BF19" s="14" t="str">
        <f t="shared" si="17"/>
        <v>#N/A</v>
      </c>
      <c r="BG19" s="15">
        <f t="shared" si="18"/>
        <v>0.97842183132590821</v>
      </c>
      <c r="BH19" s="15">
        <f t="shared" si="20"/>
        <v>1.0075250224523467</v>
      </c>
      <c r="BI19" s="16">
        <f t="shared" si="6"/>
        <v>2248.6244567963799</v>
      </c>
      <c r="BJ19" s="16">
        <f t="shared" si="6"/>
        <v>2420.5326173055387</v>
      </c>
      <c r="BK19" s="4" t="str">
        <f t="shared" si="7"/>
        <v/>
      </c>
      <c r="BL19" s="4" t="str">
        <f t="shared" si="19"/>
        <v/>
      </c>
      <c r="BM19" s="3">
        <v>6</v>
      </c>
      <c r="BN19" s="62">
        <f t="shared" si="26"/>
        <v>0.97897389463136286</v>
      </c>
      <c r="BO19" s="62">
        <f t="shared" si="27"/>
        <v>1.0075976868689653</v>
      </c>
      <c r="BP19" s="16">
        <f t="shared" ref="BP19" si="31">IF(AX19=1,BC19/BN19,"#N/A")</f>
        <v>2247.3564116961452</v>
      </c>
      <c r="BQ19" s="16">
        <f t="shared" ref="BQ19:BQ20" si="32">IF(AY19=1,BD19/BO19,"#N/A")</f>
        <v>2420.3580569697665</v>
      </c>
      <c r="BR19" s="82"/>
      <c r="BS19" s="85">
        <f>BP19*$BS$4</f>
        <v>2249.603768107841</v>
      </c>
      <c r="BT19" s="85">
        <f>BQ19*$BT$4</f>
        <v>2422.7784150267362</v>
      </c>
    </row>
    <row r="20" spans="2:72" ht="15" x14ac:dyDescent="0.25">
      <c r="B20" s="1">
        <v>13</v>
      </c>
      <c r="C20" s="88" t="s">
        <v>67</v>
      </c>
      <c r="D20" s="88" t="s">
        <v>143</v>
      </c>
      <c r="E20" s="88">
        <v>12</v>
      </c>
      <c r="F20" s="88">
        <v>11</v>
      </c>
      <c r="G20" s="88">
        <v>18</v>
      </c>
      <c r="H20" s="88">
        <v>0</v>
      </c>
      <c r="I20" s="88">
        <v>4</v>
      </c>
      <c r="J20" s="88">
        <v>31.52</v>
      </c>
      <c r="K20" s="88">
        <v>206973</v>
      </c>
      <c r="L20" s="88">
        <v>12</v>
      </c>
      <c r="M20" s="88">
        <v>2221.75</v>
      </c>
      <c r="N20" s="88">
        <v>1</v>
      </c>
      <c r="O20" s="88">
        <v>50</v>
      </c>
      <c r="P20" s="88">
        <v>6.1</v>
      </c>
      <c r="Q20" s="88">
        <v>0</v>
      </c>
      <c r="R20">
        <v>2029.19</v>
      </c>
      <c r="S20" s="88">
        <v>0</v>
      </c>
      <c r="T20">
        <v>2217.4</v>
      </c>
      <c r="U20" s="88">
        <v>154</v>
      </c>
      <c r="V20" s="88">
        <v>2436.38</v>
      </c>
      <c r="W20" s="88"/>
      <c r="X20" s="88">
        <v>1.4799999999999999E-4</v>
      </c>
      <c r="Y20" s="88">
        <v>1</v>
      </c>
      <c r="Z20" s="88"/>
      <c r="AA20" s="88" t="s">
        <v>72</v>
      </c>
      <c r="AB20" s="88">
        <v>18.8599</v>
      </c>
      <c r="AC20" s="148" t="s">
        <v>257</v>
      </c>
      <c r="AD20" s="88">
        <v>0</v>
      </c>
      <c r="AE20" s="88">
        <v>0</v>
      </c>
      <c r="AF20" s="89">
        <v>43470</v>
      </c>
      <c r="AG20" s="90">
        <v>0.51250000000000007</v>
      </c>
      <c r="AH20" s="88" t="s">
        <v>131</v>
      </c>
      <c r="AI20" s="7">
        <f t="shared" si="28"/>
        <v>2019</v>
      </c>
      <c r="AJ20" s="7">
        <f t="shared" si="29"/>
        <v>5</v>
      </c>
      <c r="AK20" s="7">
        <f t="shared" si="30"/>
        <v>1</v>
      </c>
      <c r="AL20" s="21">
        <f t="shared" si="8"/>
        <v>31.52</v>
      </c>
      <c r="AM20" s="21">
        <v>25</v>
      </c>
      <c r="AN20" s="20">
        <v>18.86</v>
      </c>
      <c r="AO20" s="21">
        <v>100</v>
      </c>
      <c r="AP20" s="21">
        <v>97.256</v>
      </c>
      <c r="AQ20" s="26">
        <v>0.1</v>
      </c>
      <c r="AR20" s="26">
        <v>0.1023</v>
      </c>
      <c r="AS20" s="13">
        <v>50</v>
      </c>
      <c r="AT20" s="13">
        <f t="shared" si="3"/>
        <v>0</v>
      </c>
      <c r="AU20" s="13">
        <f t="shared" si="4"/>
        <v>0</v>
      </c>
      <c r="AV20" s="13">
        <f t="shared" si="9"/>
        <v>0</v>
      </c>
      <c r="AW20" s="13">
        <f t="shared" si="10"/>
        <v>1</v>
      </c>
      <c r="AX20" s="7">
        <v>1</v>
      </c>
      <c r="AY20" s="7">
        <v>1</v>
      </c>
      <c r="AZ20" s="24">
        <f t="shared" si="11"/>
        <v>43586.512499999997</v>
      </c>
      <c r="BA20" s="15">
        <f t="shared" si="12"/>
        <v>1.0207153221448164</v>
      </c>
      <c r="BB20" s="15">
        <f t="shared" si="13"/>
        <v>1.0207153221448164</v>
      </c>
      <c r="BC20" s="16">
        <f>(K20-(L20*AS20))/4824.45*(1000/(BB20*AN20))</f>
        <v>2222.07516329794</v>
      </c>
      <c r="BD20" s="16">
        <f t="shared" si="15"/>
        <v>2448.7981492707295</v>
      </c>
      <c r="BE20" s="14" t="str">
        <f>IF(AND(AX20=1,AT20=1),BC20/R20,"#N/A")</f>
        <v>#N/A</v>
      </c>
      <c r="BF20" s="14" t="str">
        <f>IF(AND(AY20=1,AT20=1),BD20/T20,"#N/A")</f>
        <v>#N/A</v>
      </c>
      <c r="BG20" s="15">
        <f>AVERAGE(BE$8:BE$40)</f>
        <v>0.97842183132590821</v>
      </c>
      <c r="BH20" s="15">
        <f t="shared" si="20"/>
        <v>1.0075250224523467</v>
      </c>
      <c r="BI20" s="16">
        <f t="shared" si="6"/>
        <v>2271.0809306929459</v>
      </c>
      <c r="BJ20" s="16">
        <f t="shared" si="6"/>
        <v>2430.5085181013965</v>
      </c>
      <c r="BK20" s="4" t="str">
        <f>IF(AND(AX20=1,AT20=1),BI20,"")</f>
        <v/>
      </c>
      <c r="BL20" s="4" t="str">
        <f>IF(AND(AY20=1,AT20=1),BJ20,"")</f>
        <v/>
      </c>
      <c r="BM20" s="3">
        <v>7</v>
      </c>
      <c r="BN20" s="62">
        <f t="shared" si="26"/>
        <v>0.9788189270862353</v>
      </c>
      <c r="BO20" s="62">
        <f t="shared" si="27"/>
        <v>1.0075982138532027</v>
      </c>
      <c r="BP20" s="16">
        <f>IF(AX20=1,BC20/BN20,"#N/A")</f>
        <v>2270.1595788637342</v>
      </c>
      <c r="BQ20" s="16">
        <f t="shared" si="32"/>
        <v>2430.3319672492944</v>
      </c>
      <c r="BS20" s="85">
        <f t="shared" ref="BS20:BS39" si="33">BP20*$BS$4</f>
        <v>2272.4297384425977</v>
      </c>
      <c r="BT20" s="85">
        <f t="shared" ref="BT20:BT39" si="34">BQ20*$BT$4</f>
        <v>2432.7622992165434</v>
      </c>
    </row>
    <row r="21" spans="2:72" ht="15" x14ac:dyDescent="0.25">
      <c r="B21" s="1">
        <v>14</v>
      </c>
      <c r="C21" s="88" t="s">
        <v>67</v>
      </c>
      <c r="D21" s="88" t="s">
        <v>144</v>
      </c>
      <c r="E21" s="88">
        <v>12</v>
      </c>
      <c r="F21" s="88">
        <v>11</v>
      </c>
      <c r="G21" s="88">
        <v>18</v>
      </c>
      <c r="H21" s="88">
        <v>0</v>
      </c>
      <c r="I21" s="88">
        <v>4</v>
      </c>
      <c r="J21" s="88">
        <v>31.45</v>
      </c>
      <c r="K21" s="88">
        <v>206576</v>
      </c>
      <c r="L21" s="88">
        <v>12</v>
      </c>
      <c r="M21" s="88">
        <v>2217.59</v>
      </c>
      <c r="N21" s="88">
        <v>1</v>
      </c>
      <c r="O21" s="88">
        <v>50</v>
      </c>
      <c r="P21" s="88">
        <v>6.6</v>
      </c>
      <c r="Q21" s="88">
        <v>0</v>
      </c>
      <c r="R21">
        <v>2029.19</v>
      </c>
      <c r="S21" s="88">
        <v>0</v>
      </c>
      <c r="T21">
        <v>2217.4</v>
      </c>
      <c r="U21" s="88">
        <v>154</v>
      </c>
      <c r="V21" s="88">
        <v>2441.6</v>
      </c>
      <c r="W21" s="88"/>
      <c r="X21" s="88">
        <v>2.1000000000000001E-4</v>
      </c>
      <c r="Y21" s="88">
        <v>1</v>
      </c>
      <c r="Z21" s="88"/>
      <c r="AA21" s="88" t="s">
        <v>72</v>
      </c>
      <c r="AB21" s="88">
        <v>18.8599</v>
      </c>
      <c r="AC21" s="148" t="s">
        <v>257</v>
      </c>
      <c r="AD21" s="88">
        <v>0</v>
      </c>
      <c r="AE21" s="88">
        <v>0</v>
      </c>
      <c r="AF21" s="89">
        <v>43470</v>
      </c>
      <c r="AG21" s="90">
        <v>0.52500000000000002</v>
      </c>
      <c r="AH21" s="88" t="s">
        <v>131</v>
      </c>
      <c r="AI21" s="7">
        <f t="shared" si="28"/>
        <v>2019</v>
      </c>
      <c r="AJ21" s="7">
        <f t="shared" si="29"/>
        <v>5</v>
      </c>
      <c r="AK21" s="7">
        <f t="shared" si="30"/>
        <v>1</v>
      </c>
      <c r="AL21" s="21">
        <f t="shared" si="8"/>
        <v>31.45</v>
      </c>
      <c r="AM21" s="21">
        <v>25</v>
      </c>
      <c r="AN21" s="20">
        <v>18.86</v>
      </c>
      <c r="AO21" s="21">
        <v>100</v>
      </c>
      <c r="AP21" s="21">
        <v>97.256</v>
      </c>
      <c r="AQ21" s="26">
        <v>0.1</v>
      </c>
      <c r="AR21" s="26">
        <v>0.1023</v>
      </c>
      <c r="AS21" s="13">
        <v>50</v>
      </c>
      <c r="AT21" s="13">
        <f t="shared" si="3"/>
        <v>0</v>
      </c>
      <c r="AU21" s="13">
        <f t="shared" si="4"/>
        <v>0</v>
      </c>
      <c r="AV21" s="13">
        <f t="shared" si="9"/>
        <v>0</v>
      </c>
      <c r="AW21" s="13">
        <f t="shared" si="10"/>
        <v>1</v>
      </c>
      <c r="AX21" s="7">
        <v>1</v>
      </c>
      <c r="AY21" s="7">
        <v>1</v>
      </c>
      <c r="AZ21" s="24">
        <f t="shared" si="11"/>
        <v>43586.525000000001</v>
      </c>
      <c r="BA21" s="15">
        <f t="shared" si="12"/>
        <v>1.0206625215178298</v>
      </c>
      <c r="BB21" s="15">
        <f t="shared" si="13"/>
        <v>1.0206625215178298</v>
      </c>
      <c r="BC21" s="16">
        <f t="shared" si="14"/>
        <v>2217.9152851434719</v>
      </c>
      <c r="BD21" s="16">
        <f t="shared" si="15"/>
        <v>2454.0447554402076</v>
      </c>
      <c r="BE21" s="14" t="str">
        <f t="shared" si="16"/>
        <v>#N/A</v>
      </c>
      <c r="BF21" s="14" t="str">
        <f t="shared" si="17"/>
        <v>#N/A</v>
      </c>
      <c r="BG21" s="15">
        <f t="shared" si="18"/>
        <v>0.97842183132590821</v>
      </c>
      <c r="BH21" s="15">
        <f t="shared" si="20"/>
        <v>1.0075250224523467</v>
      </c>
      <c r="BI21" s="16">
        <f t="shared" si="6"/>
        <v>2266.8293103577466</v>
      </c>
      <c r="BJ21" s="16">
        <f t="shared" si="6"/>
        <v>2435.715938316835</v>
      </c>
      <c r="BK21" s="4" t="str">
        <f>IF(AND(AX21=1,AT21=1),BI21,"")</f>
        <v/>
      </c>
      <c r="BL21" s="4" t="str">
        <f t="shared" ref="BL21:BL64" si="35">IF(AND(AY21=1,AT21=1),BJ21,"")</f>
        <v/>
      </c>
      <c r="BM21" s="3">
        <v>8</v>
      </c>
      <c r="BN21" s="62">
        <f t="shared" si="26"/>
        <v>0.97866395954110785</v>
      </c>
      <c r="BO21" s="62">
        <f t="shared" si="27"/>
        <v>1.0075987408374398</v>
      </c>
      <c r="BP21" s="16">
        <f t="shared" ref="BP21:BP39" si="36">IF(AX21=1,BC21/BN21,"#N/A")</f>
        <v>2266.2684811479567</v>
      </c>
      <c r="BQ21" s="16">
        <f t="shared" ref="BQ21:BQ39" si="37">IF(AY21=1,BD21/BO21,"#N/A")</f>
        <v>2435.5377353891799</v>
      </c>
      <c r="BS21" s="85">
        <f t="shared" si="33"/>
        <v>2268.5347496291042</v>
      </c>
      <c r="BT21" s="85">
        <f t="shared" si="34"/>
        <v>2437.973273124569</v>
      </c>
    </row>
    <row r="22" spans="2:72" ht="15" x14ac:dyDescent="0.25">
      <c r="B22" s="1">
        <v>15</v>
      </c>
      <c r="C22" s="88" t="s">
        <v>67</v>
      </c>
      <c r="D22" s="88" t="s">
        <v>145</v>
      </c>
      <c r="E22" s="88">
        <v>15</v>
      </c>
      <c r="F22" s="88">
        <v>11</v>
      </c>
      <c r="G22" s="88">
        <v>18</v>
      </c>
      <c r="H22" s="88">
        <v>0</v>
      </c>
      <c r="I22" s="88">
        <v>4</v>
      </c>
      <c r="J22" s="88">
        <v>30.72</v>
      </c>
      <c r="K22" s="88">
        <v>207478</v>
      </c>
      <c r="L22" s="88">
        <v>12</v>
      </c>
      <c r="M22" s="88">
        <v>2228.5</v>
      </c>
      <c r="N22" s="88">
        <v>1</v>
      </c>
      <c r="O22" s="88">
        <v>50</v>
      </c>
      <c r="P22" s="88">
        <v>7.1</v>
      </c>
      <c r="Q22" s="88">
        <v>0</v>
      </c>
      <c r="R22">
        <v>2029.19</v>
      </c>
      <c r="S22" s="88">
        <v>0</v>
      </c>
      <c r="T22">
        <v>2217.4</v>
      </c>
      <c r="U22" s="88">
        <v>154</v>
      </c>
      <c r="V22" s="88">
        <v>2455.84</v>
      </c>
      <c r="W22" s="88"/>
      <c r="X22" s="88">
        <v>2.7799999999999998E-4</v>
      </c>
      <c r="Y22" s="88">
        <v>1</v>
      </c>
      <c r="Z22" s="88"/>
      <c r="AA22" s="88" t="s">
        <v>72</v>
      </c>
      <c r="AB22" s="88">
        <v>18.8599</v>
      </c>
      <c r="AC22" s="148" t="s">
        <v>257</v>
      </c>
      <c r="AD22" s="88">
        <v>0</v>
      </c>
      <c r="AE22" s="88">
        <v>0</v>
      </c>
      <c r="AF22" s="89">
        <v>43470</v>
      </c>
      <c r="AG22" s="90">
        <v>0.53611111111111109</v>
      </c>
      <c r="AH22" s="88" t="s">
        <v>131</v>
      </c>
      <c r="AI22" s="7">
        <f t="shared" si="28"/>
        <v>2019</v>
      </c>
      <c r="AJ22" s="7">
        <f t="shared" si="29"/>
        <v>5</v>
      </c>
      <c r="AK22" s="7">
        <f t="shared" si="30"/>
        <v>1</v>
      </c>
      <c r="AL22" s="21">
        <f t="shared" si="8"/>
        <v>30.72</v>
      </c>
      <c r="AM22" s="21">
        <v>25</v>
      </c>
      <c r="AN22" s="20">
        <v>18.86</v>
      </c>
      <c r="AO22" s="21">
        <v>100</v>
      </c>
      <c r="AP22" s="21">
        <v>97.256</v>
      </c>
      <c r="AQ22" s="26">
        <v>0.1</v>
      </c>
      <c r="AR22" s="26">
        <v>0.1023</v>
      </c>
      <c r="AS22" s="13">
        <v>50</v>
      </c>
      <c r="AT22" s="13">
        <f t="shared" si="3"/>
        <v>0</v>
      </c>
      <c r="AU22" s="13">
        <f t="shared" si="4"/>
        <v>0</v>
      </c>
      <c r="AV22" s="13">
        <f t="shared" si="9"/>
        <v>0</v>
      </c>
      <c r="AW22" s="13">
        <f t="shared" si="10"/>
        <v>1</v>
      </c>
      <c r="AX22" s="7">
        <v>1</v>
      </c>
      <c r="AY22" s="7">
        <v>1</v>
      </c>
      <c r="AZ22" s="24">
        <f>DATE(AI22,AJ22,AK22)+AG22</f>
        <v>43586.536111111112</v>
      </c>
      <c r="BA22" s="15">
        <f t="shared" si="12"/>
        <v>1.0201120038923424</v>
      </c>
      <c r="BB22" s="15">
        <f t="shared" si="13"/>
        <v>1.0201120038923424</v>
      </c>
      <c r="BC22" s="16">
        <f t="shared" si="14"/>
        <v>2228.830041364904</v>
      </c>
      <c r="BD22" s="16">
        <f t="shared" si="15"/>
        <v>2468.3573362550296</v>
      </c>
      <c r="BE22" s="14" t="str">
        <f t="shared" si="16"/>
        <v>#N/A</v>
      </c>
      <c r="BF22" s="14" t="str">
        <f t="shared" si="17"/>
        <v>#N/A</v>
      </c>
      <c r="BG22" s="15">
        <f t="shared" si="18"/>
        <v>0.97842183132590821</v>
      </c>
      <c r="BH22" s="15">
        <f t="shared" si="20"/>
        <v>1.0075250224523467</v>
      </c>
      <c r="BI22" s="16">
        <f t="shared" si="6"/>
        <v>2277.9847812108865</v>
      </c>
      <c r="BJ22" s="16">
        <f t="shared" si="6"/>
        <v>2449.9216210501377</v>
      </c>
      <c r="BK22" s="4" t="str">
        <f t="shared" ref="BK22:BK64" si="38">IF(AND(AX22=1,AT22=1),BI22,"")</f>
        <v/>
      </c>
      <c r="BL22" s="4" t="str">
        <f t="shared" si="35"/>
        <v/>
      </c>
      <c r="BM22" s="3">
        <v>9</v>
      </c>
      <c r="BN22" s="62">
        <f t="shared" si="26"/>
        <v>0.9785089919959804</v>
      </c>
      <c r="BO22" s="62">
        <f t="shared" si="27"/>
        <v>1.0075992678216772</v>
      </c>
      <c r="BP22" s="16">
        <f t="shared" si="36"/>
        <v>2277.781869759312</v>
      </c>
      <c r="BQ22" s="16">
        <f t="shared" si="37"/>
        <v>2449.741097560895</v>
      </c>
      <c r="BS22" s="85">
        <f>BP22*$BS$4</f>
        <v>2280.0596516290711</v>
      </c>
      <c r="BT22" s="85">
        <f t="shared" si="34"/>
        <v>2452.1908386584555</v>
      </c>
    </row>
    <row r="23" spans="2:72" ht="15" x14ac:dyDescent="0.25">
      <c r="B23" s="1">
        <v>16</v>
      </c>
      <c r="C23" s="88" t="s">
        <v>67</v>
      </c>
      <c r="D23" s="88" t="s">
        <v>146</v>
      </c>
      <c r="E23" s="88">
        <v>15</v>
      </c>
      <c r="F23" s="88">
        <v>11</v>
      </c>
      <c r="G23" s="88">
        <v>18</v>
      </c>
      <c r="H23" s="88">
        <v>0</v>
      </c>
      <c r="I23" s="88">
        <v>4</v>
      </c>
      <c r="J23" s="88">
        <v>31.52</v>
      </c>
      <c r="K23" s="88">
        <v>204435</v>
      </c>
      <c r="L23" s="88">
        <v>12</v>
      </c>
      <c r="M23" s="88">
        <v>2194.42</v>
      </c>
      <c r="N23" s="88">
        <v>1</v>
      </c>
      <c r="O23" s="88">
        <v>50</v>
      </c>
      <c r="P23" s="88">
        <v>7.6</v>
      </c>
      <c r="Q23" s="88">
        <v>0</v>
      </c>
      <c r="R23">
        <v>2029.19</v>
      </c>
      <c r="S23" s="88">
        <v>0</v>
      </c>
      <c r="T23">
        <v>2217.4</v>
      </c>
      <c r="U23" s="88">
        <v>154</v>
      </c>
      <c r="V23" s="88">
        <v>2439.91</v>
      </c>
      <c r="W23" s="88"/>
      <c r="X23" s="88">
        <v>3.4499999999999998E-4</v>
      </c>
      <c r="Y23" s="88">
        <v>1</v>
      </c>
      <c r="Z23" s="88"/>
      <c r="AA23" s="88" t="s">
        <v>72</v>
      </c>
      <c r="AB23" s="88">
        <v>18.8599</v>
      </c>
      <c r="AC23" s="148" t="s">
        <v>257</v>
      </c>
      <c r="AD23" s="88">
        <v>0</v>
      </c>
      <c r="AE23" s="88">
        <v>0</v>
      </c>
      <c r="AF23" s="89">
        <v>43470</v>
      </c>
      <c r="AG23" s="90">
        <v>0.54722222222222217</v>
      </c>
      <c r="AH23" s="88" t="s">
        <v>131</v>
      </c>
      <c r="AI23" s="7">
        <f t="shared" si="28"/>
        <v>2019</v>
      </c>
      <c r="AJ23" s="7">
        <f t="shared" si="29"/>
        <v>5</v>
      </c>
      <c r="AK23" s="7">
        <f t="shared" si="30"/>
        <v>1</v>
      </c>
      <c r="AL23" s="21">
        <f t="shared" si="8"/>
        <v>31.52</v>
      </c>
      <c r="AM23" s="21">
        <v>25</v>
      </c>
      <c r="AN23" s="20">
        <v>18.86</v>
      </c>
      <c r="AO23" s="21">
        <v>100</v>
      </c>
      <c r="AP23" s="21">
        <v>97.256</v>
      </c>
      <c r="AQ23" s="26">
        <v>0.1</v>
      </c>
      <c r="AR23" s="26">
        <v>0.1023</v>
      </c>
      <c r="AS23" s="13">
        <v>50</v>
      </c>
      <c r="AT23" s="13">
        <f t="shared" si="3"/>
        <v>0</v>
      </c>
      <c r="AU23" s="13">
        <f t="shared" si="4"/>
        <v>0</v>
      </c>
      <c r="AV23" s="13">
        <f t="shared" si="9"/>
        <v>0</v>
      </c>
      <c r="AW23" s="13">
        <f t="shared" si="10"/>
        <v>1</v>
      </c>
      <c r="AX23" s="7">
        <v>1</v>
      </c>
      <c r="AY23" s="7">
        <v>1</v>
      </c>
      <c r="AZ23" s="24">
        <f t="shared" si="11"/>
        <v>43586.547222222223</v>
      </c>
      <c r="BA23" s="15">
        <f t="shared" si="12"/>
        <v>1.0207153221448164</v>
      </c>
      <c r="BB23" s="15">
        <f t="shared" si="13"/>
        <v>1.0207153221448164</v>
      </c>
      <c r="BC23" s="16">
        <f t="shared" si="14"/>
        <v>2194.7478154159489</v>
      </c>
      <c r="BD23" s="16">
        <f t="shared" si="15"/>
        <v>2452.3461415654147</v>
      </c>
      <c r="BE23" s="14" t="str">
        <f t="shared" si="16"/>
        <v>#N/A</v>
      </c>
      <c r="BF23" s="14" t="str">
        <f t="shared" si="17"/>
        <v>#N/A</v>
      </c>
      <c r="BG23" s="15">
        <f t="shared" si="18"/>
        <v>0.97842183132590821</v>
      </c>
      <c r="BH23" s="15">
        <f t="shared" si="20"/>
        <v>1.0075250224523467</v>
      </c>
      <c r="BI23" s="16">
        <f t="shared" si="6"/>
        <v>2243.1509039835473</v>
      </c>
      <c r="BJ23" s="16">
        <f t="shared" si="6"/>
        <v>2434.0300110823346</v>
      </c>
      <c r="BK23" s="4" t="str">
        <f t="shared" si="38"/>
        <v/>
      </c>
      <c r="BL23" s="4" t="str">
        <f t="shared" si="35"/>
        <v/>
      </c>
      <c r="BM23" s="3">
        <v>10</v>
      </c>
      <c r="BN23" s="62">
        <f t="shared" si="26"/>
        <v>0.97835402445085284</v>
      </c>
      <c r="BO23" s="62">
        <f t="shared" si="27"/>
        <v>1.0075997948059143</v>
      </c>
      <c r="BP23" s="16">
        <f t="shared" si="36"/>
        <v>2243.3063702557511</v>
      </c>
      <c r="BQ23" s="16">
        <f t="shared" si="37"/>
        <v>2433.8493856460045</v>
      </c>
      <c r="BS23" s="85">
        <f t="shared" si="33"/>
        <v>2245.5496766260067</v>
      </c>
      <c r="BT23" s="85">
        <f t="shared" si="34"/>
        <v>2436.2832350316503</v>
      </c>
    </row>
    <row r="24" spans="2:72" ht="15" x14ac:dyDescent="0.25">
      <c r="B24" s="1">
        <v>17</v>
      </c>
      <c r="C24" s="88" t="s">
        <v>67</v>
      </c>
      <c r="D24" s="88" t="s">
        <v>147</v>
      </c>
      <c r="E24" s="88">
        <v>15</v>
      </c>
      <c r="F24" s="88">
        <v>11</v>
      </c>
      <c r="G24" s="88">
        <v>18</v>
      </c>
      <c r="H24" s="88">
        <v>0</v>
      </c>
      <c r="I24" s="88">
        <v>4</v>
      </c>
      <c r="J24" s="88">
        <v>31.95</v>
      </c>
      <c r="K24" s="88">
        <v>202918</v>
      </c>
      <c r="L24" s="88">
        <v>12</v>
      </c>
      <c r="M24" s="88">
        <v>2177.4</v>
      </c>
      <c r="N24" s="88">
        <v>1</v>
      </c>
      <c r="O24" s="88">
        <v>50</v>
      </c>
      <c r="P24" s="88">
        <v>8.1</v>
      </c>
      <c r="Q24" s="88">
        <v>0</v>
      </c>
      <c r="R24">
        <v>2029.19</v>
      </c>
      <c r="S24" s="88">
        <v>0</v>
      </c>
      <c r="T24">
        <v>2217.4</v>
      </c>
      <c r="U24" s="88">
        <v>154</v>
      </c>
      <c r="V24" s="88">
        <v>2431.9299999999998</v>
      </c>
      <c r="W24" s="88"/>
      <c r="X24" s="88">
        <v>3.3399999999999999E-4</v>
      </c>
      <c r="Y24" s="88">
        <v>1</v>
      </c>
      <c r="Z24" s="88"/>
      <c r="AA24" s="88" t="s">
        <v>72</v>
      </c>
      <c r="AB24" s="88">
        <v>18.8599</v>
      </c>
      <c r="AC24" s="148" t="s">
        <v>257</v>
      </c>
      <c r="AD24" s="88">
        <v>0</v>
      </c>
      <c r="AE24" s="88">
        <v>0</v>
      </c>
      <c r="AF24" s="89">
        <v>43470</v>
      </c>
      <c r="AG24" s="90">
        <v>0.55833333333333335</v>
      </c>
      <c r="AH24" s="88" t="s">
        <v>131</v>
      </c>
      <c r="AI24" s="7">
        <f t="shared" si="28"/>
        <v>2019</v>
      </c>
      <c r="AJ24" s="7">
        <f t="shared" si="29"/>
        <v>5</v>
      </c>
      <c r="AK24" s="7">
        <f t="shared" si="30"/>
        <v>1</v>
      </c>
      <c r="AL24" s="21">
        <f t="shared" si="8"/>
        <v>31.95</v>
      </c>
      <c r="AM24" s="21">
        <v>25</v>
      </c>
      <c r="AN24" s="20">
        <v>18.86</v>
      </c>
      <c r="AO24" s="21">
        <v>100</v>
      </c>
      <c r="AP24" s="21">
        <v>97.256</v>
      </c>
      <c r="AQ24" s="26">
        <v>0.1</v>
      </c>
      <c r="AR24" s="26">
        <v>0.1023</v>
      </c>
      <c r="AS24" s="13">
        <v>50</v>
      </c>
      <c r="AT24" s="13">
        <f t="shared" si="3"/>
        <v>0</v>
      </c>
      <c r="AU24" s="13">
        <f t="shared" si="4"/>
        <v>0</v>
      </c>
      <c r="AV24" s="13">
        <f t="shared" si="9"/>
        <v>0</v>
      </c>
      <c r="AW24" s="13">
        <f t="shared" si="10"/>
        <v>1</v>
      </c>
      <c r="AX24" s="7">
        <v>1</v>
      </c>
      <c r="AY24" s="7">
        <v>1</v>
      </c>
      <c r="AZ24" s="24">
        <f t="shared" si="11"/>
        <v>43586.558333333334</v>
      </c>
      <c r="BA24" s="15">
        <f t="shared" si="12"/>
        <v>1.0210397125000166</v>
      </c>
      <c r="BB24" s="15">
        <f t="shared" si="13"/>
        <v>1.0210397125000166</v>
      </c>
      <c r="BC24" s="16">
        <f t="shared" si="14"/>
        <v>2177.7217619250318</v>
      </c>
      <c r="BD24" s="16">
        <f t="shared" si="15"/>
        <v>2444.325467766098</v>
      </c>
      <c r="BE24" s="14" t="str">
        <f t="shared" si="16"/>
        <v>#N/A</v>
      </c>
      <c r="BF24" s="14" t="str">
        <f t="shared" si="17"/>
        <v>#N/A</v>
      </c>
      <c r="BG24" s="15">
        <f t="shared" si="18"/>
        <v>0.97842183132590821</v>
      </c>
      <c r="BH24" s="15">
        <f t="shared" si="20"/>
        <v>1.0075250224523467</v>
      </c>
      <c r="BI24" s="16">
        <f t="shared" si="6"/>
        <v>2225.7493569761136</v>
      </c>
      <c r="BJ24" s="16">
        <f t="shared" si="6"/>
        <v>2426.0692422472398</v>
      </c>
      <c r="BK24" s="4" t="str">
        <f t="shared" si="38"/>
        <v/>
      </c>
      <c r="BL24" s="4" t="str">
        <f t="shared" si="35"/>
        <v/>
      </c>
      <c r="BM24" s="3">
        <v>11</v>
      </c>
      <c r="BN24" s="62">
        <f t="shared" si="26"/>
        <v>0.97819905690572539</v>
      </c>
      <c r="BO24" s="62">
        <f t="shared" si="27"/>
        <v>1.0076003217901517</v>
      </c>
      <c r="BP24" s="16">
        <f t="shared" si="36"/>
        <v>2226.2562476942885</v>
      </c>
      <c r="BQ24" s="16">
        <f t="shared" si="37"/>
        <v>2425.8879388043374</v>
      </c>
      <c r="BS24" s="85">
        <f t="shared" si="33"/>
        <v>2228.4825039419825</v>
      </c>
      <c r="BT24" s="85">
        <f t="shared" si="34"/>
        <v>2428.3138267431414</v>
      </c>
    </row>
    <row r="25" spans="2:72" ht="15" x14ac:dyDescent="0.25">
      <c r="B25" s="1">
        <v>18</v>
      </c>
      <c r="C25" s="88" t="s">
        <v>67</v>
      </c>
      <c r="D25" s="88" t="s">
        <v>148</v>
      </c>
      <c r="E25" s="88">
        <v>14</v>
      </c>
      <c r="F25" s="88">
        <v>11</v>
      </c>
      <c r="G25" s="88">
        <v>18</v>
      </c>
      <c r="H25" s="88">
        <v>0</v>
      </c>
      <c r="I25" s="88">
        <v>4</v>
      </c>
      <c r="J25" s="88">
        <v>34.96</v>
      </c>
      <c r="K25" s="88">
        <v>193016</v>
      </c>
      <c r="L25" s="88">
        <v>12</v>
      </c>
      <c r="M25" s="88">
        <v>2066.23</v>
      </c>
      <c r="N25" s="88">
        <v>1</v>
      </c>
      <c r="O25" s="88">
        <v>50</v>
      </c>
      <c r="P25" s="88">
        <v>8.6</v>
      </c>
      <c r="Q25" s="88">
        <v>0</v>
      </c>
      <c r="R25">
        <v>2029.19</v>
      </c>
      <c r="S25" s="88">
        <v>0</v>
      </c>
      <c r="T25">
        <v>2217.4</v>
      </c>
      <c r="U25" s="88">
        <v>154</v>
      </c>
      <c r="V25" s="88">
        <v>2353.14</v>
      </c>
      <c r="W25" s="88"/>
      <c r="X25" s="88">
        <v>4.2400000000000001E-4</v>
      </c>
      <c r="Y25" s="88">
        <v>1</v>
      </c>
      <c r="Z25" s="88"/>
      <c r="AA25" s="88" t="s">
        <v>72</v>
      </c>
      <c r="AB25" s="88">
        <v>18.8599</v>
      </c>
      <c r="AC25" s="148" t="s">
        <v>257</v>
      </c>
      <c r="AD25" s="88">
        <v>0</v>
      </c>
      <c r="AE25" s="88">
        <v>0</v>
      </c>
      <c r="AF25" s="89">
        <v>43470</v>
      </c>
      <c r="AG25" s="90">
        <v>0.56944444444444442</v>
      </c>
      <c r="AH25" s="88" t="s">
        <v>131</v>
      </c>
      <c r="AI25" s="7">
        <f t="shared" si="28"/>
        <v>2019</v>
      </c>
      <c r="AJ25" s="7">
        <f t="shared" si="29"/>
        <v>5</v>
      </c>
      <c r="AK25" s="7">
        <f t="shared" si="30"/>
        <v>1</v>
      </c>
      <c r="AL25" s="21">
        <f t="shared" si="8"/>
        <v>34.96</v>
      </c>
      <c r="AM25" s="21">
        <v>25</v>
      </c>
      <c r="AN25" s="20">
        <v>18.86</v>
      </c>
      <c r="AO25" s="21">
        <v>100</v>
      </c>
      <c r="AP25" s="21">
        <v>97.256</v>
      </c>
      <c r="AQ25" s="26">
        <v>0.1</v>
      </c>
      <c r="AR25" s="26">
        <v>0.1023</v>
      </c>
      <c r="AS25" s="13">
        <v>50</v>
      </c>
      <c r="AT25" s="13">
        <f t="shared" si="3"/>
        <v>0</v>
      </c>
      <c r="AU25" s="13">
        <f t="shared" si="4"/>
        <v>0</v>
      </c>
      <c r="AV25" s="13">
        <f t="shared" si="9"/>
        <v>0</v>
      </c>
      <c r="AW25" s="13">
        <f t="shared" si="10"/>
        <v>1</v>
      </c>
      <c r="AX25" s="7">
        <v>1</v>
      </c>
      <c r="AY25" s="7">
        <v>1</v>
      </c>
      <c r="AZ25" s="24">
        <f t="shared" si="11"/>
        <v>43586.569444444445</v>
      </c>
      <c r="BA25" s="15">
        <f t="shared" si="12"/>
        <v>1.0233125986309377</v>
      </c>
      <c r="BB25" s="15">
        <f t="shared" si="13"/>
        <v>1.0233125986309377</v>
      </c>
      <c r="BC25" s="16">
        <f t="shared" si="14"/>
        <v>2066.537844624565</v>
      </c>
      <c r="BD25" s="16">
        <f t="shared" si="15"/>
        <v>2365.1338777099322</v>
      </c>
      <c r="BE25" s="14" t="str">
        <f t="shared" si="16"/>
        <v>#N/A</v>
      </c>
      <c r="BF25" s="14" t="str">
        <f t="shared" si="17"/>
        <v>#N/A</v>
      </c>
      <c r="BG25" s="15">
        <f t="shared" si="18"/>
        <v>0.97842183132590821</v>
      </c>
      <c r="BH25" s="15">
        <f t="shared" si="20"/>
        <v>1.0075250224523467</v>
      </c>
      <c r="BI25" s="16">
        <f t="shared" si="6"/>
        <v>2112.113383471929</v>
      </c>
      <c r="BJ25" s="16">
        <f t="shared" si="6"/>
        <v>2347.46911987667</v>
      </c>
      <c r="BK25" s="4" t="str">
        <f t="shared" si="38"/>
        <v/>
      </c>
      <c r="BL25" s="4" t="str">
        <f t="shared" si="35"/>
        <v/>
      </c>
      <c r="BM25" s="3">
        <v>12</v>
      </c>
      <c r="BN25" s="62">
        <f t="shared" si="26"/>
        <v>0.97804408936059783</v>
      </c>
      <c r="BO25" s="62">
        <f t="shared" si="27"/>
        <v>1.0076008487743888</v>
      </c>
      <c r="BP25" s="16">
        <f t="shared" si="36"/>
        <v>2112.9291277406282</v>
      </c>
      <c r="BQ25" s="16">
        <f t="shared" si="37"/>
        <v>2347.2924626719005</v>
      </c>
      <c r="BS25" s="85">
        <f t="shared" si="33"/>
        <v>2115.0420568683685</v>
      </c>
      <c r="BT25" s="85">
        <f t="shared" si="34"/>
        <v>2349.6397551345722</v>
      </c>
    </row>
    <row r="26" spans="2:72" ht="15" x14ac:dyDescent="0.25">
      <c r="B26" s="1">
        <v>19</v>
      </c>
      <c r="C26" s="88" t="s">
        <v>67</v>
      </c>
      <c r="D26" s="88" t="s">
        <v>149</v>
      </c>
      <c r="E26" s="88">
        <v>13</v>
      </c>
      <c r="F26" s="88">
        <v>11</v>
      </c>
      <c r="G26" s="88">
        <v>18</v>
      </c>
      <c r="H26" s="88">
        <v>0</v>
      </c>
      <c r="I26" s="88">
        <v>4</v>
      </c>
      <c r="J26" s="88">
        <v>33.35</v>
      </c>
      <c r="K26" s="88">
        <v>198221</v>
      </c>
      <c r="L26" s="88">
        <v>12</v>
      </c>
      <c r="M26" s="88">
        <v>2124.65</v>
      </c>
      <c r="N26" s="88">
        <v>1</v>
      </c>
      <c r="O26" s="88">
        <v>50</v>
      </c>
      <c r="P26" s="88">
        <v>9.1</v>
      </c>
      <c r="Q26" s="88">
        <v>0</v>
      </c>
      <c r="R26">
        <v>2029.19</v>
      </c>
      <c r="S26" s="88">
        <v>0</v>
      </c>
      <c r="T26">
        <v>2217.4</v>
      </c>
      <c r="U26" s="88">
        <v>154</v>
      </c>
      <c r="V26" s="88">
        <v>2387.6</v>
      </c>
      <c r="W26" s="88"/>
      <c r="X26" s="88">
        <v>2.9399999999999999E-4</v>
      </c>
      <c r="Y26" s="88">
        <v>1</v>
      </c>
      <c r="Z26" s="88"/>
      <c r="AA26" s="88" t="s">
        <v>72</v>
      </c>
      <c r="AB26" s="88">
        <v>18.8599</v>
      </c>
      <c r="AC26" s="148" t="s">
        <v>257</v>
      </c>
      <c r="AD26" s="88">
        <v>0</v>
      </c>
      <c r="AE26" s="88">
        <v>0</v>
      </c>
      <c r="AF26" s="89">
        <v>43470</v>
      </c>
      <c r="AG26" s="90">
        <v>0.5805555555555556</v>
      </c>
      <c r="AH26" s="88" t="s">
        <v>131</v>
      </c>
      <c r="AI26" s="7">
        <f t="shared" si="28"/>
        <v>2019</v>
      </c>
      <c r="AJ26" s="7">
        <f t="shared" si="29"/>
        <v>5</v>
      </c>
      <c r="AK26" s="7">
        <f t="shared" si="30"/>
        <v>1</v>
      </c>
      <c r="AL26" s="21">
        <f t="shared" si="8"/>
        <v>33.35</v>
      </c>
      <c r="AM26" s="21">
        <v>25</v>
      </c>
      <c r="AN26" s="20">
        <v>18.86</v>
      </c>
      <c r="AO26" s="21">
        <v>100</v>
      </c>
      <c r="AP26" s="21">
        <v>97.256</v>
      </c>
      <c r="AQ26" s="26">
        <v>0.1</v>
      </c>
      <c r="AR26" s="26">
        <v>0.1023</v>
      </c>
      <c r="AS26" s="13">
        <v>50</v>
      </c>
      <c r="AT26" s="13">
        <f t="shared" si="3"/>
        <v>0</v>
      </c>
      <c r="AU26" s="13">
        <f t="shared" si="4"/>
        <v>0</v>
      </c>
      <c r="AV26" s="13">
        <f t="shared" si="9"/>
        <v>0</v>
      </c>
      <c r="AW26" s="13">
        <f t="shared" si="10"/>
        <v>1</v>
      </c>
      <c r="AX26" s="7">
        <v>1</v>
      </c>
      <c r="AY26" s="7">
        <v>1</v>
      </c>
      <c r="AZ26" s="24">
        <f t="shared" si="11"/>
        <v>43586.580555555556</v>
      </c>
      <c r="BA26" s="15">
        <f t="shared" si="12"/>
        <v>1.0220963942910453</v>
      </c>
      <c r="BB26" s="15">
        <f t="shared" si="13"/>
        <v>1.0220963942910453</v>
      </c>
      <c r="BC26" s="16">
        <f t="shared" si="14"/>
        <v>2124.9647893215188</v>
      </c>
      <c r="BD26" s="16">
        <f t="shared" si="15"/>
        <v>2399.769519204227</v>
      </c>
      <c r="BE26" s="14" t="str">
        <f t="shared" si="16"/>
        <v>#N/A</v>
      </c>
      <c r="BF26" s="14" t="str">
        <f t="shared" si="17"/>
        <v>#N/A</v>
      </c>
      <c r="BG26" s="15">
        <f t="shared" si="18"/>
        <v>0.97842183132590821</v>
      </c>
      <c r="BH26" s="15">
        <f t="shared" si="20"/>
        <v>1.0075250224523467</v>
      </c>
      <c r="BI26" s="16">
        <f t="shared" si="6"/>
        <v>2171.8288792083399</v>
      </c>
      <c r="BJ26" s="16">
        <f t="shared" si="6"/>
        <v>2381.8460740191986</v>
      </c>
      <c r="BK26" s="4" t="str">
        <f t="shared" si="38"/>
        <v/>
      </c>
      <c r="BL26" s="4" t="str">
        <f t="shared" si="35"/>
        <v/>
      </c>
      <c r="BM26" s="3">
        <v>13</v>
      </c>
      <c r="BN26" s="62">
        <f t="shared" si="26"/>
        <v>0.97788912181547039</v>
      </c>
      <c r="BO26" s="62">
        <f t="shared" si="27"/>
        <v>1.0076013757586264</v>
      </c>
      <c r="BP26" s="16">
        <f t="shared" si="36"/>
        <v>2173.0119927875667</v>
      </c>
      <c r="BQ26" s="16">
        <f t="shared" si="37"/>
        <v>2381.6655841675806</v>
      </c>
      <c r="BS26" s="85">
        <f t="shared" si="33"/>
        <v>2175.1850047803541</v>
      </c>
      <c r="BT26" s="85">
        <f t="shared" si="34"/>
        <v>2384.047249751748</v>
      </c>
    </row>
    <row r="27" spans="2:72" ht="15" x14ac:dyDescent="0.25">
      <c r="B27" s="1">
        <v>20</v>
      </c>
      <c r="C27" s="88" t="s">
        <v>67</v>
      </c>
      <c r="D27" s="88" t="s">
        <v>150</v>
      </c>
      <c r="E27" s="88">
        <v>13</v>
      </c>
      <c r="F27" s="88">
        <v>11</v>
      </c>
      <c r="G27" s="88">
        <v>18</v>
      </c>
      <c r="H27" s="88">
        <v>0</v>
      </c>
      <c r="I27" s="88">
        <v>4</v>
      </c>
      <c r="J27" s="88">
        <v>33.35</v>
      </c>
      <c r="K27" s="88">
        <v>198054</v>
      </c>
      <c r="L27" s="88">
        <v>12</v>
      </c>
      <c r="M27" s="88">
        <v>2122.85</v>
      </c>
      <c r="N27" s="88">
        <v>1</v>
      </c>
      <c r="O27" s="88">
        <v>50</v>
      </c>
      <c r="P27" s="88">
        <v>9.6</v>
      </c>
      <c r="Q27" s="88">
        <v>0</v>
      </c>
      <c r="R27">
        <v>2029.19</v>
      </c>
      <c r="S27" s="88">
        <v>0</v>
      </c>
      <c r="T27">
        <v>2217.4</v>
      </c>
      <c r="U27" s="88">
        <v>154</v>
      </c>
      <c r="V27" s="88">
        <v>2389.0500000000002</v>
      </c>
      <c r="W27" s="88"/>
      <c r="X27" s="88">
        <v>3.6299999999999999E-4</v>
      </c>
      <c r="Y27" s="88">
        <v>1</v>
      </c>
      <c r="Z27" s="88"/>
      <c r="AA27" s="88" t="s">
        <v>72</v>
      </c>
      <c r="AB27" s="88">
        <v>18.8599</v>
      </c>
      <c r="AC27" s="148" t="s">
        <v>257</v>
      </c>
      <c r="AD27" s="88">
        <v>0</v>
      </c>
      <c r="AE27" s="88">
        <v>0</v>
      </c>
      <c r="AF27" s="89">
        <v>43470</v>
      </c>
      <c r="AG27" s="90">
        <v>0.59097222222222223</v>
      </c>
      <c r="AH27" s="88" t="s">
        <v>131</v>
      </c>
      <c r="AI27" s="7">
        <f t="shared" si="28"/>
        <v>2019</v>
      </c>
      <c r="AJ27" s="7">
        <f t="shared" si="29"/>
        <v>5</v>
      </c>
      <c r="AK27" s="7">
        <f t="shared" si="30"/>
        <v>1</v>
      </c>
      <c r="AL27" s="21">
        <f t="shared" si="8"/>
        <v>33.35</v>
      </c>
      <c r="AM27" s="21">
        <v>25</v>
      </c>
      <c r="AN27" s="20">
        <v>18.86</v>
      </c>
      <c r="AO27" s="21">
        <v>100</v>
      </c>
      <c r="AP27" s="21">
        <v>97.256</v>
      </c>
      <c r="AQ27" s="26">
        <v>0.1</v>
      </c>
      <c r="AR27" s="26">
        <v>0.1023</v>
      </c>
      <c r="AS27" s="13">
        <v>50</v>
      </c>
      <c r="AT27" s="13">
        <f t="shared" si="3"/>
        <v>0</v>
      </c>
      <c r="AU27" s="13">
        <f t="shared" si="4"/>
        <v>0</v>
      </c>
      <c r="AV27" s="13">
        <f t="shared" si="9"/>
        <v>0</v>
      </c>
      <c r="AW27" s="13">
        <f t="shared" si="10"/>
        <v>1</v>
      </c>
      <c r="AX27" s="7">
        <v>1</v>
      </c>
      <c r="AY27" s="7">
        <v>1</v>
      </c>
      <c r="AZ27" s="24">
        <f t="shared" si="11"/>
        <v>43586.59097222222</v>
      </c>
      <c r="BA27" s="15">
        <f t="shared" ref="BA27:BA64" si="39">(999.842594-0.00909529*25^2-0.000001120083*25^4+0.824493*J27+0.000076438*25^2*J27+0.0000000053875*25^4*J27+0.00010227*25*J27^1.5+0.000483147*J27^2+0.06793*25+0.0001001685*25^3+0.000000006536332*25^5-0.0040899*25*J27-0.00000082467*25^3*J27-0.00572466*J27^1.5-0.0000016546*25^2*J27^1.5)/1000</f>
        <v>1.0220963942910453</v>
      </c>
      <c r="BB27" s="15">
        <f t="shared" si="13"/>
        <v>1.0220963942910453</v>
      </c>
      <c r="BC27" s="16">
        <f t="shared" si="14"/>
        <v>2123.1690838053205</v>
      </c>
      <c r="BD27" s="16">
        <f t="shared" si="15"/>
        <v>2401.2269098068596</v>
      </c>
      <c r="BE27" s="14" t="str">
        <f t="shared" si="16"/>
        <v>#N/A</v>
      </c>
      <c r="BF27" s="14" t="str">
        <f t="shared" si="17"/>
        <v>#N/A</v>
      </c>
      <c r="BG27" s="15">
        <f t="shared" si="18"/>
        <v>0.97842183132590821</v>
      </c>
      <c r="BH27" s="15">
        <f t="shared" si="20"/>
        <v>1.0075250224523467</v>
      </c>
      <c r="BI27" s="16">
        <f t="shared" si="6"/>
        <v>2169.993571104304</v>
      </c>
      <c r="BJ27" s="16">
        <f t="shared" si="6"/>
        <v>2383.292579634598</v>
      </c>
      <c r="BK27" s="4" t="str">
        <f t="shared" si="38"/>
        <v/>
      </c>
      <c r="BL27" s="4" t="str">
        <f t="shared" si="35"/>
        <v/>
      </c>
      <c r="BM27" s="3">
        <v>14</v>
      </c>
      <c r="BN27" s="62">
        <f t="shared" si="26"/>
        <v>0.97773415427034294</v>
      </c>
      <c r="BO27" s="62">
        <f t="shared" si="27"/>
        <v>1.0076019027428638</v>
      </c>
      <c r="BP27" s="16">
        <f t="shared" si="36"/>
        <v>2171.5198088684806</v>
      </c>
      <c r="BQ27" s="16">
        <f t="shared" si="37"/>
        <v>2383.1107337831654</v>
      </c>
      <c r="BS27" s="85">
        <f t="shared" si="33"/>
        <v>2173.6913286773488</v>
      </c>
      <c r="BT27" s="85">
        <f t="shared" si="34"/>
        <v>2385.4938445169482</v>
      </c>
    </row>
    <row r="28" spans="2:72" ht="15" x14ac:dyDescent="0.25">
      <c r="B28" s="1">
        <v>21</v>
      </c>
      <c r="C28" s="88" t="s">
        <v>67</v>
      </c>
      <c r="D28" s="88" t="s">
        <v>151</v>
      </c>
      <c r="E28" s="88">
        <v>13</v>
      </c>
      <c r="F28" s="88">
        <v>11</v>
      </c>
      <c r="G28" s="88">
        <v>18</v>
      </c>
      <c r="H28" s="88">
        <v>0</v>
      </c>
      <c r="I28" s="88">
        <v>4</v>
      </c>
      <c r="J28" s="88">
        <v>34.22</v>
      </c>
      <c r="K28" s="88">
        <v>191838</v>
      </c>
      <c r="L28" s="88">
        <v>12</v>
      </c>
      <c r="M28" s="88">
        <v>2054.6999999999998</v>
      </c>
      <c r="N28" s="88">
        <v>1</v>
      </c>
      <c r="O28" s="88">
        <v>50</v>
      </c>
      <c r="P28" s="88">
        <v>10.1</v>
      </c>
      <c r="Q28" s="88">
        <v>0</v>
      </c>
      <c r="R28">
        <v>2029.19</v>
      </c>
      <c r="S28" s="88">
        <v>0</v>
      </c>
      <c r="T28">
        <v>2217.4</v>
      </c>
      <c r="U28" s="88">
        <v>154</v>
      </c>
      <c r="V28" s="88">
        <v>2326.75</v>
      </c>
      <c r="W28" s="88"/>
      <c r="X28" s="88">
        <v>3.1100000000000002E-4</v>
      </c>
      <c r="Y28" s="88">
        <v>1</v>
      </c>
      <c r="Z28" s="88"/>
      <c r="AA28" s="88" t="s">
        <v>72</v>
      </c>
      <c r="AB28" s="88">
        <v>18.8599</v>
      </c>
      <c r="AC28" s="148" t="s">
        <v>257</v>
      </c>
      <c r="AD28" s="88">
        <v>0</v>
      </c>
      <c r="AE28" s="88">
        <v>0</v>
      </c>
      <c r="AF28" s="89">
        <v>43470</v>
      </c>
      <c r="AG28" s="90">
        <v>0.6020833333333333</v>
      </c>
      <c r="AH28" s="88" t="s">
        <v>131</v>
      </c>
      <c r="AI28" s="7">
        <f t="shared" si="28"/>
        <v>2019</v>
      </c>
      <c r="AJ28" s="7">
        <f t="shared" si="29"/>
        <v>5</v>
      </c>
      <c r="AK28" s="7">
        <f t="shared" si="30"/>
        <v>1</v>
      </c>
      <c r="AL28" s="21">
        <f t="shared" si="8"/>
        <v>34.22</v>
      </c>
      <c r="AM28" s="21">
        <v>25</v>
      </c>
      <c r="AN28" s="20">
        <v>18.86</v>
      </c>
      <c r="AO28" s="21">
        <v>100</v>
      </c>
      <c r="AP28" s="21">
        <v>97.256</v>
      </c>
      <c r="AQ28" s="26">
        <v>0.1</v>
      </c>
      <c r="AR28" s="26">
        <v>0.1023</v>
      </c>
      <c r="AS28" s="13">
        <v>50</v>
      </c>
      <c r="AT28" s="13">
        <f t="shared" si="3"/>
        <v>0</v>
      </c>
      <c r="AU28" s="13">
        <f t="shared" si="4"/>
        <v>0</v>
      </c>
      <c r="AV28" s="13">
        <f t="shared" si="9"/>
        <v>0</v>
      </c>
      <c r="AW28" s="13">
        <f t="shared" si="10"/>
        <v>1</v>
      </c>
      <c r="AX28" s="7">
        <v>1</v>
      </c>
      <c r="AY28" s="7">
        <v>1</v>
      </c>
      <c r="AZ28" s="24">
        <f t="shared" si="11"/>
        <v>43586.602083333331</v>
      </c>
      <c r="BA28" s="15">
        <f t="shared" si="39"/>
        <v>1.0227534603654309</v>
      </c>
      <c r="BB28" s="15">
        <f t="shared" si="13"/>
        <v>1.0227534603654309</v>
      </c>
      <c r="BC28" s="16">
        <f t="shared" si="14"/>
        <v>2055.0090432843963</v>
      </c>
      <c r="BD28" s="16">
        <f t="shared" si="15"/>
        <v>2338.6093687420148</v>
      </c>
      <c r="BE28" s="14" t="str">
        <f t="shared" si="16"/>
        <v>#N/A</v>
      </c>
      <c r="BF28" s="14" t="str">
        <f t="shared" si="17"/>
        <v>#N/A</v>
      </c>
      <c r="BG28" s="15">
        <f t="shared" si="18"/>
        <v>0.97842183132590821</v>
      </c>
      <c r="BH28" s="15">
        <f t="shared" si="20"/>
        <v>1.0075250224523467</v>
      </c>
      <c r="BI28" s="16">
        <f t="shared" si="6"/>
        <v>2100.3303253153613</v>
      </c>
      <c r="BJ28" s="16">
        <f t="shared" si="6"/>
        <v>2321.1427176763991</v>
      </c>
      <c r="BK28" s="4" t="str">
        <f t="shared" si="38"/>
        <v/>
      </c>
      <c r="BL28" s="4" t="str">
        <f t="shared" si="35"/>
        <v/>
      </c>
      <c r="BM28" s="3">
        <v>15</v>
      </c>
      <c r="BN28" s="62">
        <f t="shared" si="26"/>
        <v>0.97757918672521538</v>
      </c>
      <c r="BO28" s="62">
        <f t="shared" si="27"/>
        <v>1.0076024297271009</v>
      </c>
      <c r="BP28" s="16">
        <f t="shared" si="36"/>
        <v>2102.1407484834599</v>
      </c>
      <c r="BQ28" s="16">
        <f t="shared" si="37"/>
        <v>2320.9643999919731</v>
      </c>
      <c r="BS28" s="85">
        <f t="shared" si="33"/>
        <v>2104.2428892319431</v>
      </c>
      <c r="BT28" s="85">
        <f t="shared" si="34"/>
        <v>2323.2853643919648</v>
      </c>
    </row>
    <row r="29" spans="2:72" ht="15" x14ac:dyDescent="0.25">
      <c r="B29" s="1">
        <v>22</v>
      </c>
      <c r="C29" s="88" t="s">
        <v>67</v>
      </c>
      <c r="D29" s="88" t="s">
        <v>152</v>
      </c>
      <c r="E29" s="88">
        <v>13</v>
      </c>
      <c r="F29" s="88">
        <v>11</v>
      </c>
      <c r="G29" s="88">
        <v>18</v>
      </c>
      <c r="H29" s="88">
        <v>0</v>
      </c>
      <c r="I29" s="88">
        <v>4</v>
      </c>
      <c r="J29" s="88">
        <v>34.71</v>
      </c>
      <c r="K29" s="88">
        <v>194060</v>
      </c>
      <c r="L29" s="88">
        <v>12</v>
      </c>
      <c r="M29" s="88">
        <v>2077.8200000000002</v>
      </c>
      <c r="N29" s="88">
        <v>1</v>
      </c>
      <c r="O29" s="88">
        <v>50</v>
      </c>
      <c r="P29" s="88">
        <v>10.6</v>
      </c>
      <c r="Q29" s="88">
        <v>0</v>
      </c>
      <c r="R29">
        <v>2029.19</v>
      </c>
      <c r="S29" s="88">
        <v>0</v>
      </c>
      <c r="T29">
        <v>2217.4</v>
      </c>
      <c r="U29" s="88">
        <v>154</v>
      </c>
      <c r="V29" s="88">
        <v>2333.56</v>
      </c>
      <c r="W29" s="88"/>
      <c r="X29" s="88">
        <v>4.5600000000000003E-4</v>
      </c>
      <c r="Y29" s="88">
        <v>1</v>
      </c>
      <c r="Z29" s="88"/>
      <c r="AA29" s="88" t="s">
        <v>72</v>
      </c>
      <c r="AB29" s="88">
        <v>18.8599</v>
      </c>
      <c r="AC29" s="148" t="s">
        <v>257</v>
      </c>
      <c r="AD29" s="88">
        <v>0</v>
      </c>
      <c r="AE29" s="88">
        <v>0</v>
      </c>
      <c r="AF29" s="89">
        <v>43470</v>
      </c>
      <c r="AG29" s="90">
        <v>0.61319444444444449</v>
      </c>
      <c r="AH29" s="88" t="s">
        <v>131</v>
      </c>
      <c r="AI29" s="7">
        <f t="shared" si="28"/>
        <v>2019</v>
      </c>
      <c r="AJ29" s="7">
        <f t="shared" si="29"/>
        <v>5</v>
      </c>
      <c r="AK29" s="7">
        <f t="shared" si="30"/>
        <v>1</v>
      </c>
      <c r="AL29" s="21">
        <f t="shared" si="8"/>
        <v>34.71</v>
      </c>
      <c r="AM29" s="21">
        <v>25</v>
      </c>
      <c r="AN29" s="20">
        <v>18.86</v>
      </c>
      <c r="AO29" s="21">
        <v>100</v>
      </c>
      <c r="AP29" s="21">
        <v>97.256</v>
      </c>
      <c r="AQ29" s="26">
        <v>0.1</v>
      </c>
      <c r="AR29" s="26">
        <v>0.1023</v>
      </c>
      <c r="AS29" s="13">
        <v>50</v>
      </c>
      <c r="AT29" s="13">
        <f t="shared" si="3"/>
        <v>0</v>
      </c>
      <c r="AU29" s="13">
        <f t="shared" si="4"/>
        <v>0</v>
      </c>
      <c r="AV29" s="13">
        <f t="shared" si="9"/>
        <v>0</v>
      </c>
      <c r="AW29" s="13">
        <f t="shared" si="10"/>
        <v>1</v>
      </c>
      <c r="AX29" s="7">
        <v>1</v>
      </c>
      <c r="AY29" s="7">
        <v>1</v>
      </c>
      <c r="AZ29" s="24">
        <f t="shared" si="11"/>
        <v>43586.613194444442</v>
      </c>
      <c r="BA29" s="15">
        <f t="shared" si="39"/>
        <v>1.0231236741850356</v>
      </c>
      <c r="BB29" s="15">
        <f t="shared" si="13"/>
        <v>1.0231236741850356</v>
      </c>
      <c r="BC29" s="16">
        <f t="shared" si="14"/>
        <v>2078.1340164568114</v>
      </c>
      <c r="BD29" s="16">
        <f t="shared" si="15"/>
        <v>2345.4540790895526</v>
      </c>
      <c r="BE29" s="14" t="str">
        <f t="shared" si="16"/>
        <v>#N/A</v>
      </c>
      <c r="BF29" s="14" t="str">
        <f t="shared" si="17"/>
        <v>#N/A</v>
      </c>
      <c r="BG29" s="15">
        <f t="shared" si="18"/>
        <v>0.97842183132590821</v>
      </c>
      <c r="BH29" s="15">
        <f t="shared" si="20"/>
        <v>1.0075250224523467</v>
      </c>
      <c r="BI29" s="16">
        <f t="shared" si="6"/>
        <v>2123.9652979130979</v>
      </c>
      <c r="BJ29" s="16">
        <f t="shared" si="6"/>
        <v>2327.936306118379</v>
      </c>
      <c r="BK29" s="4" t="str">
        <f t="shared" si="38"/>
        <v/>
      </c>
      <c r="BL29" s="4" t="str">
        <f t="shared" si="35"/>
        <v/>
      </c>
      <c r="BM29" s="3">
        <v>16</v>
      </c>
      <c r="BN29" s="62">
        <f t="shared" si="26"/>
        <v>0.97742421918008793</v>
      </c>
      <c r="BO29" s="62">
        <f t="shared" si="27"/>
        <v>1.0076029567113383</v>
      </c>
      <c r="BP29" s="16">
        <f t="shared" si="36"/>
        <v>2126.1331320396926</v>
      </c>
      <c r="BQ29" s="16">
        <f t="shared" si="37"/>
        <v>2327.75624909315</v>
      </c>
      <c r="BS29" s="85">
        <f t="shared" si="33"/>
        <v>2128.2592651717318</v>
      </c>
      <c r="BT29" s="85">
        <f t="shared" si="34"/>
        <v>2330.084005342243</v>
      </c>
    </row>
    <row r="30" spans="2:72" ht="15" x14ac:dyDescent="0.25">
      <c r="B30" s="1">
        <v>23</v>
      </c>
      <c r="C30" s="88" t="s">
        <v>67</v>
      </c>
      <c r="D30" s="88" t="s">
        <v>153</v>
      </c>
      <c r="E30" s="88">
        <v>14</v>
      </c>
      <c r="F30" s="88">
        <v>11</v>
      </c>
      <c r="G30" s="88">
        <v>18</v>
      </c>
      <c r="H30" s="88">
        <v>0</v>
      </c>
      <c r="I30" s="88">
        <v>4</v>
      </c>
      <c r="J30" s="88">
        <v>34.770000000000003</v>
      </c>
      <c r="K30" s="88">
        <v>194032</v>
      </c>
      <c r="L30" s="88">
        <v>12</v>
      </c>
      <c r="M30" s="88">
        <v>2077.4299999999998</v>
      </c>
      <c r="N30" s="88">
        <v>1</v>
      </c>
      <c r="O30" s="88">
        <v>50</v>
      </c>
      <c r="P30" s="88">
        <v>11.1</v>
      </c>
      <c r="Q30" s="88">
        <v>0</v>
      </c>
      <c r="R30">
        <v>2029.19</v>
      </c>
      <c r="S30" s="88">
        <v>0</v>
      </c>
      <c r="T30">
        <v>2217.4</v>
      </c>
      <c r="U30" s="88">
        <v>154</v>
      </c>
      <c r="V30" s="88">
        <v>2327.88</v>
      </c>
      <c r="W30" s="88"/>
      <c r="X30" s="88">
        <v>2.9999999999999997E-4</v>
      </c>
      <c r="Y30" s="88">
        <v>1</v>
      </c>
      <c r="Z30" s="88"/>
      <c r="AA30" s="88" t="s">
        <v>72</v>
      </c>
      <c r="AB30" s="88">
        <v>18.8599</v>
      </c>
      <c r="AC30" s="148" t="s">
        <v>257</v>
      </c>
      <c r="AD30" s="88">
        <v>0</v>
      </c>
      <c r="AE30" s="88">
        <v>0</v>
      </c>
      <c r="AF30" s="89">
        <v>43470</v>
      </c>
      <c r="AG30" s="90">
        <v>0.625</v>
      </c>
      <c r="AH30" s="88" t="s">
        <v>131</v>
      </c>
      <c r="AI30" s="7">
        <f t="shared" si="28"/>
        <v>2019</v>
      </c>
      <c r="AJ30" s="7">
        <f t="shared" si="29"/>
        <v>5</v>
      </c>
      <c r="AK30" s="7">
        <f t="shared" si="30"/>
        <v>1</v>
      </c>
      <c r="AL30" s="21">
        <f t="shared" si="8"/>
        <v>34.770000000000003</v>
      </c>
      <c r="AM30" s="21">
        <v>25</v>
      </c>
      <c r="AN30" s="20">
        <v>18.86</v>
      </c>
      <c r="AO30" s="21">
        <v>100</v>
      </c>
      <c r="AP30" s="21">
        <v>97.256</v>
      </c>
      <c r="AQ30" s="26">
        <v>0.1</v>
      </c>
      <c r="AR30" s="26">
        <v>0.1023</v>
      </c>
      <c r="AS30" s="13">
        <v>50</v>
      </c>
      <c r="AT30" s="13">
        <f t="shared" si="3"/>
        <v>0</v>
      </c>
      <c r="AU30" s="13">
        <f t="shared" si="4"/>
        <v>0</v>
      </c>
      <c r="AV30" s="13">
        <f t="shared" si="9"/>
        <v>0</v>
      </c>
      <c r="AW30" s="13">
        <f t="shared" si="10"/>
        <v>1</v>
      </c>
      <c r="AX30" s="7">
        <v>1</v>
      </c>
      <c r="AY30" s="7">
        <v>1</v>
      </c>
      <c r="AZ30" s="24">
        <f t="shared" si="11"/>
        <v>43586.625</v>
      </c>
      <c r="BA30" s="15">
        <f t="shared" si="39"/>
        <v>1.0231690135887281</v>
      </c>
      <c r="BB30" s="15">
        <f t="shared" si="13"/>
        <v>1.0231690135887281</v>
      </c>
      <c r="BC30" s="16">
        <f t="shared" si="14"/>
        <v>2077.7411679361803</v>
      </c>
      <c r="BD30" s="16">
        <f t="shared" si="15"/>
        <v>2339.7451283151013</v>
      </c>
      <c r="BE30" s="14" t="str">
        <f>IF(AND(AX30=1,AT30=1),BC30/R30,"#N/A")</f>
        <v>#N/A</v>
      </c>
      <c r="BF30" s="14" t="str">
        <f t="shared" si="17"/>
        <v>#N/A</v>
      </c>
      <c r="BG30" s="15">
        <f t="shared" si="18"/>
        <v>0.97842183132590821</v>
      </c>
      <c r="BH30" s="15">
        <f t="shared" si="20"/>
        <v>1.0075250224523467</v>
      </c>
      <c r="BI30" s="16">
        <f t="shared" si="6"/>
        <v>2123.5637854896695</v>
      </c>
      <c r="BJ30" s="16">
        <f t="shared" si="6"/>
        <v>2322.2699944663314</v>
      </c>
      <c r="BK30" s="4" t="str">
        <f t="shared" si="38"/>
        <v/>
      </c>
      <c r="BL30" s="4" t="str">
        <f t="shared" si="35"/>
        <v/>
      </c>
      <c r="BM30" s="3">
        <v>17</v>
      </c>
      <c r="BN30" s="62">
        <f t="shared" si="26"/>
        <v>0.97726925163496048</v>
      </c>
      <c r="BO30" s="62">
        <f t="shared" si="27"/>
        <v>1.0076034836955754</v>
      </c>
      <c r="BP30" s="16">
        <f t="shared" si="36"/>
        <v>2126.0682912719731</v>
      </c>
      <c r="BQ30" s="16">
        <f t="shared" si="37"/>
        <v>2322.089161237956</v>
      </c>
      <c r="BS30" s="85">
        <f t="shared" si="33"/>
        <v>2128.1943595632447</v>
      </c>
      <c r="BT30" s="85">
        <f t="shared" si="34"/>
        <v>2324.4112503991937</v>
      </c>
    </row>
    <row r="31" spans="2:72" ht="15" x14ac:dyDescent="0.25">
      <c r="B31" s="1">
        <v>24</v>
      </c>
      <c r="C31" s="88" t="s">
        <v>67</v>
      </c>
      <c r="D31" s="88" t="s">
        <v>154</v>
      </c>
      <c r="E31" s="88">
        <v>10</v>
      </c>
      <c r="F31" s="88">
        <v>12</v>
      </c>
      <c r="G31" s="88">
        <v>18</v>
      </c>
      <c r="H31" s="88">
        <v>0</v>
      </c>
      <c r="I31" s="88">
        <v>4</v>
      </c>
      <c r="J31" s="88">
        <v>32.590000000000003</v>
      </c>
      <c r="K31" s="88">
        <v>207616</v>
      </c>
      <c r="L31" s="88">
        <v>12</v>
      </c>
      <c r="M31" s="88">
        <v>2226.91</v>
      </c>
      <c r="N31" s="88">
        <v>1</v>
      </c>
      <c r="O31" s="88">
        <v>50</v>
      </c>
      <c r="P31" s="88">
        <v>11.5</v>
      </c>
      <c r="Q31" s="88">
        <v>0</v>
      </c>
      <c r="R31">
        <v>2029.19</v>
      </c>
      <c r="S31" s="88">
        <v>0</v>
      </c>
      <c r="T31">
        <v>2217.4</v>
      </c>
      <c r="U31" s="88">
        <v>154</v>
      </c>
      <c r="V31" s="88">
        <v>2438.0500000000002</v>
      </c>
      <c r="W31" s="88"/>
      <c r="X31" s="88">
        <v>2.7999999999999998E-4</v>
      </c>
      <c r="Y31" s="88">
        <v>1</v>
      </c>
      <c r="Z31" s="88"/>
      <c r="AA31" s="88" t="s">
        <v>72</v>
      </c>
      <c r="AB31" s="88">
        <v>18.8599</v>
      </c>
      <c r="AC31" s="148" t="s">
        <v>257</v>
      </c>
      <c r="AD31" s="88">
        <v>0</v>
      </c>
      <c r="AE31" s="88">
        <v>0</v>
      </c>
      <c r="AF31" s="89">
        <v>43470</v>
      </c>
      <c r="AG31" s="90">
        <v>0.63680555555555551</v>
      </c>
      <c r="AH31" s="88" t="s">
        <v>131</v>
      </c>
      <c r="AI31" s="7">
        <f t="shared" si="28"/>
        <v>2019</v>
      </c>
      <c r="AJ31" s="7">
        <f t="shared" si="29"/>
        <v>5</v>
      </c>
      <c r="AK31" s="7">
        <f t="shared" si="30"/>
        <v>1</v>
      </c>
      <c r="AL31" s="21">
        <f t="shared" si="8"/>
        <v>32.590000000000003</v>
      </c>
      <c r="AM31" s="21">
        <v>25</v>
      </c>
      <c r="AN31" s="20">
        <v>18.86</v>
      </c>
      <c r="AO31" s="21">
        <v>100</v>
      </c>
      <c r="AP31" s="21">
        <v>97.256</v>
      </c>
      <c r="AQ31" s="26">
        <v>0.1</v>
      </c>
      <c r="AR31" s="26">
        <v>0.1023</v>
      </c>
      <c r="AS31" s="13">
        <v>50</v>
      </c>
      <c r="AT31" s="13">
        <f t="shared" si="3"/>
        <v>0</v>
      </c>
      <c r="AU31" s="13">
        <f t="shared" si="4"/>
        <v>0</v>
      </c>
      <c r="AV31" s="13">
        <f t="shared" si="9"/>
        <v>0</v>
      </c>
      <c r="AW31" s="13">
        <f t="shared" si="10"/>
        <v>1</v>
      </c>
      <c r="AX31" s="7">
        <v>1</v>
      </c>
      <c r="AY31" s="7">
        <v>1</v>
      </c>
      <c r="AZ31" s="24">
        <f t="shared" si="11"/>
        <v>43586.636805555558</v>
      </c>
      <c r="BA31" s="15">
        <f t="shared" si="39"/>
        <v>1.021522666210571</v>
      </c>
      <c r="BB31" s="15">
        <f t="shared" si="13"/>
        <v>1.021522666210571</v>
      </c>
      <c r="BC31" s="16">
        <f t="shared" si="14"/>
        <v>2227.236868864672</v>
      </c>
      <c r="BD31" s="16">
        <f t="shared" si="15"/>
        <v>2450.4766612061762</v>
      </c>
      <c r="BE31" s="14" t="str">
        <f t="shared" si="16"/>
        <v>#N/A</v>
      </c>
      <c r="BF31" s="14" t="str">
        <f t="shared" si="17"/>
        <v>#N/A</v>
      </c>
      <c r="BG31" s="15">
        <f t="shared" si="18"/>
        <v>0.97842183132590821</v>
      </c>
      <c r="BH31" s="15">
        <f t="shared" si="20"/>
        <v>1.0075250224523467</v>
      </c>
      <c r="BI31" s="16">
        <f t="shared" si="6"/>
        <v>2276.3564727970474</v>
      </c>
      <c r="BJ31" s="16">
        <f t="shared" si="6"/>
        <v>2432.1744935343058</v>
      </c>
      <c r="BK31" s="4" t="str">
        <f t="shared" si="38"/>
        <v/>
      </c>
      <c r="BL31" s="4" t="str">
        <f t="shared" si="35"/>
        <v/>
      </c>
      <c r="BM31" s="3">
        <v>18</v>
      </c>
      <c r="BN31" s="62">
        <f t="shared" si="26"/>
        <v>0.97711428408983303</v>
      </c>
      <c r="BO31" s="62">
        <f t="shared" si="27"/>
        <v>1.0076040106798128</v>
      </c>
      <c r="BP31" s="16">
        <f t="shared" si="36"/>
        <v>2279.4026298973913</v>
      </c>
      <c r="BQ31" s="16">
        <f t="shared" si="37"/>
        <v>2431.9838301882924</v>
      </c>
      <c r="BS31" s="85">
        <f t="shared" si="33"/>
        <v>2281.6820325272884</v>
      </c>
      <c r="BT31" s="85">
        <f t="shared" si="34"/>
        <v>2434.4158140184804</v>
      </c>
    </row>
    <row r="32" spans="2:72" ht="15" x14ac:dyDescent="0.25">
      <c r="B32" s="1">
        <v>25</v>
      </c>
      <c r="C32" s="88" t="s">
        <v>67</v>
      </c>
      <c r="D32" s="88" t="s">
        <v>155</v>
      </c>
      <c r="E32" s="88">
        <v>11</v>
      </c>
      <c r="F32" s="88">
        <v>12</v>
      </c>
      <c r="G32" s="88">
        <v>18</v>
      </c>
      <c r="H32" s="88">
        <v>0</v>
      </c>
      <c r="I32" s="88">
        <v>4</v>
      </c>
      <c r="J32" s="88">
        <v>33.46</v>
      </c>
      <c r="K32" s="88">
        <v>204362</v>
      </c>
      <c r="L32" s="88">
        <v>12</v>
      </c>
      <c r="M32" s="88">
        <v>2190.4899999999998</v>
      </c>
      <c r="N32" s="88">
        <v>1</v>
      </c>
      <c r="O32" s="88">
        <v>50</v>
      </c>
      <c r="P32" s="88">
        <v>12.1</v>
      </c>
      <c r="Q32" s="88">
        <v>0</v>
      </c>
      <c r="R32">
        <v>2029.19</v>
      </c>
      <c r="S32" s="88">
        <v>0</v>
      </c>
      <c r="T32">
        <v>2217.4</v>
      </c>
      <c r="U32" s="88">
        <v>154</v>
      </c>
      <c r="V32" s="88">
        <v>2402.69</v>
      </c>
      <c r="W32" s="88"/>
      <c r="X32" s="88">
        <v>2.1599999999999999E-4</v>
      </c>
      <c r="Y32" s="88">
        <v>1</v>
      </c>
      <c r="Z32" s="88"/>
      <c r="AA32" s="88" t="s">
        <v>72</v>
      </c>
      <c r="AB32" s="88">
        <v>18.8599</v>
      </c>
      <c r="AC32" s="148" t="s">
        <v>257</v>
      </c>
      <c r="AD32" s="88">
        <v>0</v>
      </c>
      <c r="AE32" s="88">
        <v>0</v>
      </c>
      <c r="AF32" s="89">
        <v>43470</v>
      </c>
      <c r="AG32" s="90">
        <v>0.64861111111111114</v>
      </c>
      <c r="AH32" s="88" t="s">
        <v>131</v>
      </c>
      <c r="AI32" s="7">
        <f t="shared" si="28"/>
        <v>2019</v>
      </c>
      <c r="AJ32" s="7">
        <f t="shared" si="29"/>
        <v>5</v>
      </c>
      <c r="AK32" s="7">
        <f t="shared" si="30"/>
        <v>1</v>
      </c>
      <c r="AL32" s="21">
        <f t="shared" si="8"/>
        <v>33.46</v>
      </c>
      <c r="AM32" s="21">
        <v>25</v>
      </c>
      <c r="AN32" s="20">
        <v>18.86</v>
      </c>
      <c r="AO32" s="21">
        <v>100</v>
      </c>
      <c r="AP32" s="21">
        <v>97.256</v>
      </c>
      <c r="AQ32" s="26">
        <v>0.1</v>
      </c>
      <c r="AR32" s="26">
        <v>0.1023</v>
      </c>
      <c r="AS32" s="13">
        <v>50</v>
      </c>
      <c r="AT32" s="13">
        <f t="shared" si="3"/>
        <v>0</v>
      </c>
      <c r="AU32" s="13">
        <f t="shared" si="4"/>
        <v>0</v>
      </c>
      <c r="AV32" s="13">
        <f t="shared" si="9"/>
        <v>0</v>
      </c>
      <c r="AW32" s="13">
        <f t="shared" si="10"/>
        <v>1</v>
      </c>
      <c r="AX32" s="7">
        <v>1</v>
      </c>
      <c r="AY32" s="7">
        <v>1</v>
      </c>
      <c r="AZ32" s="24">
        <f t="shared" si="11"/>
        <v>43586.648611111108</v>
      </c>
      <c r="BA32" s="15">
        <f t="shared" si="39"/>
        <v>1.0221794539203417</v>
      </c>
      <c r="BB32" s="15">
        <f t="shared" si="13"/>
        <v>1.0221794539203417</v>
      </c>
      <c r="BC32" s="16">
        <f t="shared" si="14"/>
        <v>2190.8192550604463</v>
      </c>
      <c r="BD32" s="16">
        <f t="shared" si="15"/>
        <v>2414.9364324412813</v>
      </c>
      <c r="BE32" s="14" t="str">
        <f t="shared" si="16"/>
        <v>#N/A</v>
      </c>
      <c r="BF32" s="14" t="str">
        <f t="shared" si="17"/>
        <v>#N/A</v>
      </c>
      <c r="BG32" s="15">
        <f t="shared" si="18"/>
        <v>0.97842183132590821</v>
      </c>
      <c r="BH32" s="15">
        <f t="shared" si="20"/>
        <v>1.0075250224523467</v>
      </c>
      <c r="BI32" s="16">
        <f t="shared" si="6"/>
        <v>2239.1357029427254</v>
      </c>
      <c r="BJ32" s="16">
        <f t="shared" si="6"/>
        <v>2396.8997083201489</v>
      </c>
      <c r="BK32" s="4" t="str">
        <f t="shared" si="38"/>
        <v/>
      </c>
      <c r="BL32" s="4" t="str">
        <f t="shared" si="35"/>
        <v/>
      </c>
      <c r="BM32" s="3">
        <v>19</v>
      </c>
      <c r="BN32" s="62">
        <f t="shared" si="26"/>
        <v>0.97695931654470558</v>
      </c>
      <c r="BO32" s="62">
        <f t="shared" si="27"/>
        <v>1.0076045376640499</v>
      </c>
      <c r="BP32" s="16">
        <f t="shared" si="36"/>
        <v>2242.4877044101504</v>
      </c>
      <c r="BQ32" s="16">
        <f t="shared" si="37"/>
        <v>2396.7105567427056</v>
      </c>
      <c r="BS32" s="85">
        <f t="shared" si="33"/>
        <v>2244.7301921145604</v>
      </c>
      <c r="BT32" s="85">
        <f t="shared" si="34"/>
        <v>2399.1072672994483</v>
      </c>
    </row>
    <row r="33" spans="2:72" ht="15" x14ac:dyDescent="0.25">
      <c r="B33" s="1">
        <v>26</v>
      </c>
      <c r="C33" s="88" t="s">
        <v>67</v>
      </c>
      <c r="D33" s="88" t="s">
        <v>156</v>
      </c>
      <c r="E33" s="88">
        <v>11</v>
      </c>
      <c r="F33" s="88">
        <v>12</v>
      </c>
      <c r="G33" s="88">
        <v>18</v>
      </c>
      <c r="H33" s="88">
        <v>0</v>
      </c>
      <c r="I33" s="88">
        <v>4</v>
      </c>
      <c r="J33" s="88">
        <v>34.950000000000003</v>
      </c>
      <c r="K33" s="88">
        <v>194653</v>
      </c>
      <c r="L33" s="88">
        <v>12</v>
      </c>
      <c r="M33" s="88">
        <v>2083.8200000000002</v>
      </c>
      <c r="N33" s="88">
        <v>1</v>
      </c>
      <c r="O33" s="88">
        <v>50</v>
      </c>
      <c r="P33" s="88">
        <v>12.6</v>
      </c>
      <c r="Q33" s="88">
        <v>0</v>
      </c>
      <c r="R33">
        <v>2029.19</v>
      </c>
      <c r="S33" s="88">
        <v>0</v>
      </c>
      <c r="T33">
        <v>2217.4</v>
      </c>
      <c r="U33" s="88">
        <v>154</v>
      </c>
      <c r="V33" s="88">
        <v>2317.66</v>
      </c>
      <c r="W33" s="88"/>
      <c r="X33" s="88">
        <v>2.9500000000000001E-4</v>
      </c>
      <c r="Y33" s="88">
        <v>1</v>
      </c>
      <c r="Z33" s="88"/>
      <c r="AA33" s="88" t="s">
        <v>72</v>
      </c>
      <c r="AB33" s="88">
        <v>18.8599</v>
      </c>
      <c r="AC33" s="148" t="s">
        <v>257</v>
      </c>
      <c r="AD33" s="88">
        <v>0</v>
      </c>
      <c r="AE33" s="88">
        <v>0</v>
      </c>
      <c r="AF33" s="89">
        <v>43470</v>
      </c>
      <c r="AG33" s="90">
        <v>0.65972222222222221</v>
      </c>
      <c r="AH33" s="88" t="s">
        <v>131</v>
      </c>
      <c r="AI33" s="7">
        <f t="shared" si="28"/>
        <v>2019</v>
      </c>
      <c r="AJ33" s="7">
        <f t="shared" si="29"/>
        <v>5</v>
      </c>
      <c r="AK33" s="7">
        <f t="shared" si="30"/>
        <v>1</v>
      </c>
      <c r="AL33" s="21">
        <f t="shared" si="8"/>
        <v>34.950000000000003</v>
      </c>
      <c r="AM33" s="21">
        <v>25</v>
      </c>
      <c r="AN33" s="20">
        <v>18.86</v>
      </c>
      <c r="AO33" s="21">
        <v>100</v>
      </c>
      <c r="AP33" s="21">
        <v>97.256</v>
      </c>
      <c r="AQ33" s="26">
        <v>0.1</v>
      </c>
      <c r="AR33" s="26">
        <v>0.1023</v>
      </c>
      <c r="AS33" s="13">
        <v>50</v>
      </c>
      <c r="AT33" s="13">
        <f t="shared" si="3"/>
        <v>0</v>
      </c>
      <c r="AU33" s="13">
        <f t="shared" si="4"/>
        <v>0</v>
      </c>
      <c r="AV33" s="13">
        <f t="shared" si="9"/>
        <v>0</v>
      </c>
      <c r="AW33" s="13">
        <f t="shared" si="10"/>
        <v>1</v>
      </c>
      <c r="AX33" s="7">
        <v>1</v>
      </c>
      <c r="AY33" s="7">
        <v>1</v>
      </c>
      <c r="AZ33" s="24">
        <f t="shared" si="11"/>
        <v>43586.659722222219</v>
      </c>
      <c r="BA33" s="15">
        <f t="shared" si="39"/>
        <v>1.0233050411339555</v>
      </c>
      <c r="BB33" s="15">
        <f t="shared" ref="BB33:BB64" si="40">(999.842594-0.00909529*AM33^2-0.000001120083*AM33^4+0.824493*AL33+0.000076438*AM33^2*AL33+0.0000000053875*AM33^4*AL33+0.00010227*AM33*AL33^1.5+0.000483147*AL33^2+0.06793*AM33+0.0001001685*AM33^3+0.000000006536332*AM33^5-0.0040899*AM33*AL33-0.00000082467*AM33^3*AL33-0.00572466*AL33^1.5-0.0000016546*AM33^2*AL33^1.5)/1000</f>
        <v>1.0233050411339555</v>
      </c>
      <c r="BC33" s="16">
        <f t="shared" si="14"/>
        <v>2084.1345316004445</v>
      </c>
      <c r="BD33" s="16">
        <f t="shared" si="15"/>
        <v>2329.4730373089578</v>
      </c>
      <c r="BE33" s="62" t="str">
        <f t="shared" si="16"/>
        <v>#N/A</v>
      </c>
      <c r="BF33" s="62" t="str">
        <f t="shared" si="17"/>
        <v>#N/A</v>
      </c>
      <c r="BG33" s="15">
        <f t="shared" si="18"/>
        <v>0.97842183132590821</v>
      </c>
      <c r="BH33" s="15">
        <f t="shared" si="20"/>
        <v>1.0075250224523467</v>
      </c>
      <c r="BI33" s="16">
        <f t="shared" si="6"/>
        <v>2130.0981487464664</v>
      </c>
      <c r="BJ33" s="16">
        <f t="shared" si="6"/>
        <v>2312.0746238529632</v>
      </c>
      <c r="BK33" s="4" t="str">
        <f t="shared" si="38"/>
        <v/>
      </c>
      <c r="BL33" s="4" t="str">
        <f t="shared" si="35"/>
        <v/>
      </c>
      <c r="BM33" s="3">
        <v>20</v>
      </c>
      <c r="BN33" s="62">
        <f t="shared" si="26"/>
        <v>0.97680434899957802</v>
      </c>
      <c r="BO33" s="62">
        <f t="shared" si="27"/>
        <v>1.0076050646482873</v>
      </c>
      <c r="BP33" s="16">
        <f t="shared" si="36"/>
        <v>2133.6253608360466</v>
      </c>
      <c r="BQ33" s="16">
        <f t="shared" si="37"/>
        <v>2311.8909571202676</v>
      </c>
      <c r="BS33" s="85">
        <f t="shared" si="33"/>
        <v>2135.7589861968822</v>
      </c>
      <c r="BT33" s="85">
        <f t="shared" si="34"/>
        <v>2314.2028480773874</v>
      </c>
    </row>
    <row r="34" spans="2:72" ht="15" x14ac:dyDescent="0.25">
      <c r="B34" s="1">
        <v>27</v>
      </c>
      <c r="C34" s="88" t="s">
        <v>67</v>
      </c>
      <c r="D34" s="88" t="s">
        <v>157</v>
      </c>
      <c r="E34" s="88">
        <v>10</v>
      </c>
      <c r="F34" s="88">
        <v>12</v>
      </c>
      <c r="G34" s="88">
        <v>18</v>
      </c>
      <c r="H34" s="88">
        <v>0</v>
      </c>
      <c r="I34" s="88">
        <v>4</v>
      </c>
      <c r="J34" s="88">
        <v>32.83</v>
      </c>
      <c r="K34" s="88">
        <v>206427</v>
      </c>
      <c r="L34" s="88">
        <v>12</v>
      </c>
      <c r="M34" s="88">
        <v>2213.7199999999998</v>
      </c>
      <c r="N34" s="88">
        <v>1</v>
      </c>
      <c r="O34" s="88">
        <v>50</v>
      </c>
      <c r="P34" s="88">
        <v>13</v>
      </c>
      <c r="Q34" s="88">
        <v>0</v>
      </c>
      <c r="R34">
        <v>2029.19</v>
      </c>
      <c r="S34" s="88">
        <v>0</v>
      </c>
      <c r="T34">
        <v>2217.4</v>
      </c>
      <c r="U34" s="88">
        <v>154</v>
      </c>
      <c r="V34" s="88">
        <v>2428.3000000000002</v>
      </c>
      <c r="W34" s="88"/>
      <c r="X34" s="88">
        <v>2.0000000000000001E-4</v>
      </c>
      <c r="Y34" s="88">
        <v>1</v>
      </c>
      <c r="Z34" s="88"/>
      <c r="AA34" s="88" t="s">
        <v>72</v>
      </c>
      <c r="AB34" s="88">
        <v>18.8599</v>
      </c>
      <c r="AC34" s="148" t="s">
        <v>257</v>
      </c>
      <c r="AD34" s="88">
        <v>0</v>
      </c>
      <c r="AE34" s="88">
        <v>0</v>
      </c>
      <c r="AF34" s="89">
        <v>43470</v>
      </c>
      <c r="AG34" s="90">
        <v>0.67083333333333339</v>
      </c>
      <c r="AH34" s="88" t="s">
        <v>131</v>
      </c>
      <c r="AI34" s="7">
        <f t="shared" si="28"/>
        <v>2019</v>
      </c>
      <c r="AJ34" s="7">
        <f t="shared" si="29"/>
        <v>5</v>
      </c>
      <c r="AK34" s="7">
        <f t="shared" si="30"/>
        <v>1</v>
      </c>
      <c r="AL34" s="21">
        <f t="shared" si="8"/>
        <v>32.83</v>
      </c>
      <c r="AM34" s="21">
        <v>25</v>
      </c>
      <c r="AN34" s="20">
        <v>18.86</v>
      </c>
      <c r="AO34" s="21">
        <v>100</v>
      </c>
      <c r="AP34" s="21">
        <v>97.256</v>
      </c>
      <c r="AQ34" s="26">
        <v>0.1</v>
      </c>
      <c r="AR34" s="26">
        <v>0.1023</v>
      </c>
      <c r="AS34" s="13">
        <v>50</v>
      </c>
      <c r="AT34" s="13">
        <f t="shared" si="3"/>
        <v>0</v>
      </c>
      <c r="AU34" s="13">
        <f t="shared" si="4"/>
        <v>0</v>
      </c>
      <c r="AV34" s="13">
        <f t="shared" si="9"/>
        <v>0</v>
      </c>
      <c r="AW34" s="13">
        <f t="shared" si="10"/>
        <v>1</v>
      </c>
      <c r="AX34" s="7">
        <v>1</v>
      </c>
      <c r="AY34" s="7">
        <v>1</v>
      </c>
      <c r="AZ34" s="24">
        <f t="shared" si="11"/>
        <v>43586.67083333333</v>
      </c>
      <c r="BA34" s="15">
        <f t="shared" si="39"/>
        <v>1.0217038174758122</v>
      </c>
      <c r="BB34" s="15">
        <f t="shared" si="40"/>
        <v>1.0217038174758122</v>
      </c>
      <c r="BC34" s="16">
        <f t="shared" si="14"/>
        <v>2214.0520672004232</v>
      </c>
      <c r="BD34" s="16">
        <f t="shared" si="15"/>
        <v>2440.6769657746795</v>
      </c>
      <c r="BE34" s="14" t="str">
        <f t="shared" si="16"/>
        <v>#N/A</v>
      </c>
      <c r="BF34" s="14" t="str">
        <f t="shared" si="17"/>
        <v>#N/A</v>
      </c>
      <c r="BG34" s="15">
        <f t="shared" si="18"/>
        <v>0.97842183132590821</v>
      </c>
      <c r="BH34" s="15">
        <f t="shared" si="20"/>
        <v>1.0075250224523467</v>
      </c>
      <c r="BI34" s="16">
        <f t="shared" si="6"/>
        <v>2262.8808927945229</v>
      </c>
      <c r="BJ34" s="16">
        <f t="shared" si="6"/>
        <v>2422.4479902583435</v>
      </c>
      <c r="BK34" s="4" t="str">
        <f t="shared" si="38"/>
        <v/>
      </c>
      <c r="BL34" s="4" t="str">
        <f t="shared" si="35"/>
        <v/>
      </c>
      <c r="BM34" s="3">
        <v>21</v>
      </c>
      <c r="BN34" s="62">
        <f t="shared" si="26"/>
        <v>0.97664938145445057</v>
      </c>
      <c r="BO34" s="62">
        <f t="shared" si="27"/>
        <v>1.0076055916325244</v>
      </c>
      <c r="BP34" s="16">
        <f t="shared" si="36"/>
        <v>2266.9876306102828</v>
      </c>
      <c r="BQ34" s="16">
        <f t="shared" si="37"/>
        <v>2422.2542888237554</v>
      </c>
      <c r="BS34" s="85">
        <f t="shared" si="33"/>
        <v>2269.2546182408928</v>
      </c>
      <c r="BT34" s="85">
        <f t="shared" si="34"/>
        <v>2424.6765431125787</v>
      </c>
    </row>
    <row r="35" spans="2:72" ht="15" x14ac:dyDescent="0.25">
      <c r="B35" s="1">
        <v>28</v>
      </c>
      <c r="C35" s="88" t="s">
        <v>67</v>
      </c>
      <c r="D35" s="88" t="s">
        <v>158</v>
      </c>
      <c r="E35" s="88">
        <v>10</v>
      </c>
      <c r="F35" s="88">
        <v>12</v>
      </c>
      <c r="G35" s="88">
        <v>18</v>
      </c>
      <c r="H35" s="88">
        <v>0</v>
      </c>
      <c r="I35" s="88">
        <v>4</v>
      </c>
      <c r="J35" s="88">
        <v>32.549999999999997</v>
      </c>
      <c r="K35" s="88">
        <v>207369</v>
      </c>
      <c r="L35" s="88">
        <v>12</v>
      </c>
      <c r="M35" s="88">
        <v>2224.3200000000002</v>
      </c>
      <c r="N35" s="88">
        <v>1</v>
      </c>
      <c r="O35" s="88">
        <v>50</v>
      </c>
      <c r="P35" s="88">
        <v>13.6</v>
      </c>
      <c r="Q35" s="88">
        <v>0</v>
      </c>
      <c r="R35">
        <v>2029.19</v>
      </c>
      <c r="S35" s="88">
        <v>0</v>
      </c>
      <c r="T35">
        <v>2217.4</v>
      </c>
      <c r="U35" s="88">
        <v>154</v>
      </c>
      <c r="V35" s="88">
        <v>2432.71</v>
      </c>
      <c r="W35" s="88"/>
      <c r="X35" s="88">
        <v>2.2599999999999999E-4</v>
      </c>
      <c r="Y35" s="88">
        <v>1</v>
      </c>
      <c r="Z35" s="88"/>
      <c r="AA35" s="88" t="s">
        <v>72</v>
      </c>
      <c r="AB35" s="88">
        <v>18.8599</v>
      </c>
      <c r="AC35" s="148" t="s">
        <v>257</v>
      </c>
      <c r="AD35" s="88">
        <v>0</v>
      </c>
      <c r="AE35" s="88">
        <v>0</v>
      </c>
      <c r="AF35" s="89">
        <v>43470</v>
      </c>
      <c r="AG35" s="90">
        <v>0.68125000000000002</v>
      </c>
      <c r="AH35" s="88" t="s">
        <v>131</v>
      </c>
      <c r="AI35" s="7">
        <f t="shared" si="28"/>
        <v>2019</v>
      </c>
      <c r="AJ35" s="7">
        <f t="shared" si="29"/>
        <v>5</v>
      </c>
      <c r="AK35" s="7">
        <f t="shared" si="30"/>
        <v>1</v>
      </c>
      <c r="AL35" s="21">
        <f t="shared" si="8"/>
        <v>32.549999999999997</v>
      </c>
      <c r="AM35" s="21">
        <v>25</v>
      </c>
      <c r="AN35" s="20">
        <v>18.86</v>
      </c>
      <c r="AO35" s="21">
        <v>100</v>
      </c>
      <c r="AP35" s="21">
        <v>97.256</v>
      </c>
      <c r="AQ35" s="26">
        <v>0.1</v>
      </c>
      <c r="AR35" s="26">
        <v>0.1023</v>
      </c>
      <c r="AS35" s="13">
        <v>50</v>
      </c>
      <c r="AT35" s="13">
        <f t="shared" si="3"/>
        <v>0</v>
      </c>
      <c r="AU35" s="13">
        <f t="shared" si="4"/>
        <v>0</v>
      </c>
      <c r="AV35" s="13">
        <f t="shared" si="9"/>
        <v>0</v>
      </c>
      <c r="AW35" s="13">
        <f t="shared" si="10"/>
        <v>1</v>
      </c>
      <c r="AX35" s="7">
        <v>1</v>
      </c>
      <c r="AY35" s="7">
        <v>1</v>
      </c>
      <c r="AZ35" s="24">
        <f t="shared" si="11"/>
        <v>43586.681250000001</v>
      </c>
      <c r="BA35" s="15">
        <f t="shared" si="39"/>
        <v>1.0214924766559479</v>
      </c>
      <c r="BB35" s="15">
        <f t="shared" si="40"/>
        <v>1.0214924766559479</v>
      </c>
      <c r="BC35" s="16">
        <f t="shared" si="14"/>
        <v>2224.6451994820472</v>
      </c>
      <c r="BD35" s="16">
        <f t="shared" si="15"/>
        <v>2445.1094434006177</v>
      </c>
      <c r="BE35" s="14" t="str">
        <f t="shared" si="16"/>
        <v>#N/A</v>
      </c>
      <c r="BF35" s="14" t="str">
        <f t="shared" si="17"/>
        <v>#N/A</v>
      </c>
      <c r="BG35" s="15">
        <f t="shared" si="18"/>
        <v>0.97842183132590821</v>
      </c>
      <c r="BH35" s="15">
        <f t="shared" si="20"/>
        <v>1.0075250224523467</v>
      </c>
      <c r="BI35" s="16">
        <f t="shared" si="6"/>
        <v>2273.7076465958653</v>
      </c>
      <c r="BJ35" s="16">
        <f t="shared" si="6"/>
        <v>2426.847362509317</v>
      </c>
      <c r="BK35" s="4" t="str">
        <f t="shared" si="38"/>
        <v/>
      </c>
      <c r="BL35" s="4" t="str">
        <f t="shared" si="35"/>
        <v/>
      </c>
      <c r="BM35" s="3">
        <v>22</v>
      </c>
      <c r="BN35" s="62">
        <f t="shared" si="26"/>
        <v>0.97649441390932312</v>
      </c>
      <c r="BO35" s="62">
        <f t="shared" si="27"/>
        <v>1.0076061186167617</v>
      </c>
      <c r="BP35" s="16">
        <f t="shared" si="36"/>
        <v>2278.195520418642</v>
      </c>
      <c r="BQ35" s="16">
        <f t="shared" si="37"/>
        <v>2426.6520401416933</v>
      </c>
      <c r="BS35" s="85">
        <f t="shared" si="33"/>
        <v>2280.4737159390602</v>
      </c>
      <c r="BT35" s="85">
        <f t="shared" si="34"/>
        <v>2429.0786921818349</v>
      </c>
    </row>
    <row r="36" spans="2:72" ht="15" x14ac:dyDescent="0.25">
      <c r="B36" s="1">
        <v>29</v>
      </c>
      <c r="C36" s="88" t="s">
        <v>67</v>
      </c>
      <c r="D36" s="88" t="s">
        <v>159</v>
      </c>
      <c r="E36" s="88">
        <v>10</v>
      </c>
      <c r="F36" s="88">
        <v>12</v>
      </c>
      <c r="G36" s="88">
        <v>18</v>
      </c>
      <c r="H36" s="88">
        <v>0</v>
      </c>
      <c r="I36" s="88">
        <v>4</v>
      </c>
      <c r="J36" s="88">
        <v>32.25</v>
      </c>
      <c r="K36" s="88">
        <v>207481</v>
      </c>
      <c r="L36" s="88">
        <v>12</v>
      </c>
      <c r="M36" s="88">
        <v>2226.0100000000002</v>
      </c>
      <c r="N36" s="88">
        <v>1</v>
      </c>
      <c r="O36" s="88">
        <v>50</v>
      </c>
      <c r="P36" s="88">
        <v>14.1</v>
      </c>
      <c r="Q36" s="88">
        <v>0</v>
      </c>
      <c r="R36">
        <v>2029.19</v>
      </c>
      <c r="S36" s="88">
        <v>0</v>
      </c>
      <c r="T36">
        <v>2217.4</v>
      </c>
      <c r="U36" s="88">
        <v>154</v>
      </c>
      <c r="V36" s="88">
        <v>2437.62</v>
      </c>
      <c r="W36" s="88"/>
      <c r="X36" s="88">
        <v>3.0600000000000001E-4</v>
      </c>
      <c r="Y36" s="88">
        <v>1</v>
      </c>
      <c r="Z36" s="88"/>
      <c r="AA36" s="88" t="s">
        <v>72</v>
      </c>
      <c r="AB36" s="88">
        <v>18.8599</v>
      </c>
      <c r="AC36" s="148" t="s">
        <v>257</v>
      </c>
      <c r="AD36" s="88">
        <v>0</v>
      </c>
      <c r="AE36" s="88">
        <v>0</v>
      </c>
      <c r="AF36" s="89">
        <v>43470</v>
      </c>
      <c r="AG36" s="90">
        <v>0.69236111111111109</v>
      </c>
      <c r="AH36" s="88" t="s">
        <v>131</v>
      </c>
      <c r="AI36" s="7">
        <f t="shared" si="28"/>
        <v>2019</v>
      </c>
      <c r="AJ36" s="7">
        <f t="shared" si="29"/>
        <v>5</v>
      </c>
      <c r="AK36" s="7">
        <f t="shared" si="30"/>
        <v>1</v>
      </c>
      <c r="AL36" s="21">
        <f t="shared" si="8"/>
        <v>32.25</v>
      </c>
      <c r="AM36" s="21">
        <v>25</v>
      </c>
      <c r="AN36" s="20">
        <v>18.86</v>
      </c>
      <c r="AO36" s="21">
        <v>100</v>
      </c>
      <c r="AP36" s="21">
        <v>97.256</v>
      </c>
      <c r="AQ36" s="26">
        <v>0.1</v>
      </c>
      <c r="AR36" s="26">
        <v>0.1023</v>
      </c>
      <c r="AS36" s="13">
        <v>50</v>
      </c>
      <c r="AT36" s="13">
        <f t="shared" si="3"/>
        <v>0</v>
      </c>
      <c r="AU36" s="13">
        <f t="shared" si="4"/>
        <v>0</v>
      </c>
      <c r="AV36" s="13">
        <f t="shared" si="9"/>
        <v>0</v>
      </c>
      <c r="AW36" s="13">
        <f t="shared" si="10"/>
        <v>1</v>
      </c>
      <c r="AX36" s="7">
        <v>1</v>
      </c>
      <c r="AY36" s="7">
        <v>1</v>
      </c>
      <c r="AZ36" s="24">
        <f t="shared" si="11"/>
        <v>43586.692361111112</v>
      </c>
      <c r="BA36" s="15">
        <f t="shared" si="39"/>
        <v>1.0212660760677648</v>
      </c>
      <c r="BB36" s="15">
        <f t="shared" si="40"/>
        <v>1.0212660760677648</v>
      </c>
      <c r="BC36" s="16">
        <f t="shared" si="14"/>
        <v>2226.3436572368746</v>
      </c>
      <c r="BD36" s="16">
        <f t="shared" si="15"/>
        <v>2450.0444695102224</v>
      </c>
      <c r="BE36" s="14" t="str">
        <f t="shared" si="16"/>
        <v>#N/A</v>
      </c>
      <c r="BF36" s="14" t="str">
        <f t="shared" si="17"/>
        <v>#N/A</v>
      </c>
      <c r="BG36" s="15">
        <f t="shared" si="18"/>
        <v>0.97842183132590821</v>
      </c>
      <c r="BH36" s="15">
        <f t="shared" si="20"/>
        <v>1.0075250224523467</v>
      </c>
      <c r="BI36" s="16">
        <f t="shared" si="6"/>
        <v>2275.443562231073</v>
      </c>
      <c r="BJ36" s="16">
        <f t="shared" si="6"/>
        <v>2431.7455298000832</v>
      </c>
      <c r="BK36" s="4" t="str">
        <f t="shared" si="38"/>
        <v/>
      </c>
      <c r="BL36" s="4" t="str">
        <f t="shared" si="35"/>
        <v/>
      </c>
      <c r="BM36" s="3">
        <v>23</v>
      </c>
      <c r="BN36" s="62">
        <f t="shared" si="26"/>
        <v>0.97633944636419556</v>
      </c>
      <c r="BO36" s="62">
        <f t="shared" si="27"/>
        <v>1.0076066456009989</v>
      </c>
      <c r="BP36" s="16">
        <f t="shared" si="36"/>
        <v>2280.2967405727459</v>
      </c>
      <c r="BQ36" s="16">
        <f t="shared" si="37"/>
        <v>2431.548541493456</v>
      </c>
      <c r="BS36" s="85">
        <f t="shared" si="33"/>
        <v>2282.5770373133182</v>
      </c>
      <c r="BT36" s="85">
        <f t="shared" si="34"/>
        <v>2433.9800900349492</v>
      </c>
    </row>
    <row r="37" spans="2:72" ht="15" x14ac:dyDescent="0.25">
      <c r="B37" s="1">
        <v>30</v>
      </c>
      <c r="C37" s="88" t="s">
        <v>67</v>
      </c>
      <c r="D37" s="88" t="s">
        <v>160</v>
      </c>
      <c r="E37" s="88">
        <v>10</v>
      </c>
      <c r="F37" s="88">
        <v>12</v>
      </c>
      <c r="G37" s="88">
        <v>18</v>
      </c>
      <c r="H37" s="88">
        <v>0</v>
      </c>
      <c r="I37" s="88">
        <v>4</v>
      </c>
      <c r="J37" s="88">
        <v>32.25</v>
      </c>
      <c r="K37" s="88">
        <v>207452</v>
      </c>
      <c r="L37" s="88">
        <v>12</v>
      </c>
      <c r="M37" s="88">
        <v>2225.6999999999998</v>
      </c>
      <c r="N37" s="88">
        <v>1</v>
      </c>
      <c r="O37" s="88">
        <v>50</v>
      </c>
      <c r="P37" s="88">
        <v>14.6</v>
      </c>
      <c r="Q37" s="88">
        <v>0</v>
      </c>
      <c r="R37">
        <v>2029.19</v>
      </c>
      <c r="S37" s="88">
        <v>0</v>
      </c>
      <c r="T37">
        <v>2217.4</v>
      </c>
      <c r="U37" s="88">
        <v>154</v>
      </c>
      <c r="V37" s="88">
        <v>2437.2399999999998</v>
      </c>
      <c r="W37" s="88"/>
      <c r="X37" s="88">
        <v>2.4499999999999999E-4</v>
      </c>
      <c r="Y37" s="88">
        <v>1</v>
      </c>
      <c r="Z37" s="88"/>
      <c r="AA37" s="88" t="s">
        <v>72</v>
      </c>
      <c r="AB37" s="88">
        <v>18.8599</v>
      </c>
      <c r="AC37" s="148" t="s">
        <v>257</v>
      </c>
      <c r="AD37" s="88">
        <v>0</v>
      </c>
      <c r="AE37" s="88">
        <v>0</v>
      </c>
      <c r="AF37" s="89">
        <v>43470</v>
      </c>
      <c r="AG37" s="90">
        <v>0.70347222222222217</v>
      </c>
      <c r="AH37" s="88" t="s">
        <v>131</v>
      </c>
      <c r="AI37" s="7">
        <f t="shared" si="28"/>
        <v>2019</v>
      </c>
      <c r="AJ37" s="7">
        <f t="shared" si="29"/>
        <v>5</v>
      </c>
      <c r="AK37" s="7">
        <f t="shared" si="30"/>
        <v>1</v>
      </c>
      <c r="AL37" s="21">
        <f t="shared" si="8"/>
        <v>32.25</v>
      </c>
      <c r="AM37" s="21">
        <v>25</v>
      </c>
      <c r="AN37" s="20">
        <v>18.86</v>
      </c>
      <c r="AO37" s="21">
        <v>100</v>
      </c>
      <c r="AP37" s="21">
        <v>97.256</v>
      </c>
      <c r="AQ37" s="26">
        <v>0.1</v>
      </c>
      <c r="AR37" s="26">
        <v>0.1023</v>
      </c>
      <c r="AS37" s="13">
        <v>50</v>
      </c>
      <c r="AT37" s="13">
        <f t="shared" si="3"/>
        <v>0</v>
      </c>
      <c r="AU37" s="13">
        <f t="shared" si="4"/>
        <v>0</v>
      </c>
      <c r="AV37" s="13">
        <f t="shared" si="9"/>
        <v>0</v>
      </c>
      <c r="AW37" s="13">
        <f t="shared" si="10"/>
        <v>1</v>
      </c>
      <c r="AX37" s="7">
        <v>1</v>
      </c>
      <c r="AY37" s="7">
        <v>1</v>
      </c>
      <c r="AZ37" s="24">
        <f t="shared" si="11"/>
        <v>43586.703472222223</v>
      </c>
      <c r="BA37" s="15">
        <f t="shared" si="39"/>
        <v>1.0212660760677648</v>
      </c>
      <c r="BB37" s="15">
        <f t="shared" si="40"/>
        <v>1.0212660760677648</v>
      </c>
      <c r="BC37" s="16">
        <f t="shared" si="14"/>
        <v>2226.0315746093743</v>
      </c>
      <c r="BD37" s="16">
        <f t="shared" si="15"/>
        <v>2449.6625326626358</v>
      </c>
      <c r="BE37" s="14" t="str">
        <f t="shared" si="16"/>
        <v>#N/A</v>
      </c>
      <c r="BF37" s="14" t="str">
        <f t="shared" si="17"/>
        <v>#N/A</v>
      </c>
      <c r="BG37" s="15">
        <f t="shared" si="18"/>
        <v>0.97842183132590821</v>
      </c>
      <c r="BH37" s="15">
        <f t="shared" si="20"/>
        <v>1.0075250224523467</v>
      </c>
      <c r="BI37" s="16">
        <f t="shared" si="6"/>
        <v>2275.1245969162073</v>
      </c>
      <c r="BJ37" s="16">
        <f t="shared" si="6"/>
        <v>2431.3664455698404</v>
      </c>
      <c r="BK37" s="4" t="str">
        <f t="shared" si="38"/>
        <v/>
      </c>
      <c r="BL37" s="4" t="str">
        <f t="shared" si="35"/>
        <v/>
      </c>
      <c r="BM37" s="3">
        <v>24</v>
      </c>
      <c r="BN37" s="62">
        <f t="shared" si="26"/>
        <v>0.97618447881906811</v>
      </c>
      <c r="BO37" s="62">
        <f t="shared" si="27"/>
        <v>1.0076071725852362</v>
      </c>
      <c r="BP37" s="16">
        <f t="shared" si="36"/>
        <v>2280.3390372507247</v>
      </c>
      <c r="BQ37" s="16">
        <f t="shared" si="37"/>
        <v>2431.1682164563117</v>
      </c>
      <c r="BS37" s="85">
        <f t="shared" si="33"/>
        <v>2282.6193762879752</v>
      </c>
      <c r="BT37" s="85">
        <f t="shared" si="34"/>
        <v>2433.5993846727679</v>
      </c>
    </row>
    <row r="38" spans="2:72" ht="15" x14ac:dyDescent="0.25">
      <c r="B38" s="1">
        <v>31</v>
      </c>
      <c r="C38" s="88" t="s">
        <v>67</v>
      </c>
      <c r="D38" s="88" t="s">
        <v>161</v>
      </c>
      <c r="E38" s="88">
        <v>1</v>
      </c>
      <c r="F38" s="88">
        <v>0</v>
      </c>
      <c r="G38" s="88">
        <v>0</v>
      </c>
      <c r="H38" s="88">
        <v>0</v>
      </c>
      <c r="I38" s="88">
        <v>4</v>
      </c>
      <c r="J38" s="88">
        <v>35</v>
      </c>
      <c r="K38" s="88">
        <v>185372</v>
      </c>
      <c r="L38" s="88">
        <v>12</v>
      </c>
      <c r="M38" s="88">
        <v>1984.09</v>
      </c>
      <c r="N38" s="88">
        <v>1</v>
      </c>
      <c r="O38" s="88">
        <v>50</v>
      </c>
      <c r="P38" s="88">
        <v>15.1</v>
      </c>
      <c r="Q38" s="88">
        <v>0</v>
      </c>
      <c r="R38">
        <v>2029.19</v>
      </c>
      <c r="S38" s="88">
        <v>0</v>
      </c>
      <c r="T38">
        <v>2217.4</v>
      </c>
      <c r="U38" s="88">
        <v>154</v>
      </c>
      <c r="V38" s="88">
        <v>2254.38</v>
      </c>
      <c r="W38" s="88"/>
      <c r="X38" s="88">
        <v>1.3200000000000001E-4</v>
      </c>
      <c r="Y38" s="88">
        <v>1</v>
      </c>
      <c r="Z38" s="88"/>
      <c r="AA38" s="88" t="s">
        <v>72</v>
      </c>
      <c r="AB38" s="88">
        <v>18.8599</v>
      </c>
      <c r="AC38" s="148" t="s">
        <v>257</v>
      </c>
      <c r="AD38" s="88">
        <v>0</v>
      </c>
      <c r="AE38" s="88">
        <v>0</v>
      </c>
      <c r="AF38" s="89">
        <v>43470</v>
      </c>
      <c r="AG38" s="90">
        <v>0.71458333333333324</v>
      </c>
      <c r="AH38" s="88" t="s">
        <v>131</v>
      </c>
      <c r="AI38" s="7">
        <f t="shared" si="28"/>
        <v>2019</v>
      </c>
      <c r="AJ38" s="7">
        <f t="shared" si="29"/>
        <v>5</v>
      </c>
      <c r="AK38" s="7">
        <f t="shared" si="30"/>
        <v>1</v>
      </c>
      <c r="AL38" s="21">
        <f t="shared" si="8"/>
        <v>35</v>
      </c>
      <c r="AM38" s="21">
        <v>25</v>
      </c>
      <c r="AN38" s="20">
        <v>18.86</v>
      </c>
      <c r="AO38" s="21">
        <v>100</v>
      </c>
      <c r="AP38" s="21">
        <v>97.256</v>
      </c>
      <c r="AQ38" s="26">
        <v>0.1</v>
      </c>
      <c r="AR38" s="26">
        <v>0.1023</v>
      </c>
      <c r="AS38" s="13">
        <v>50</v>
      </c>
      <c r="AT38" s="13">
        <f t="shared" si="3"/>
        <v>0</v>
      </c>
      <c r="AU38" s="13">
        <f t="shared" si="4"/>
        <v>0</v>
      </c>
      <c r="AV38" s="13">
        <f t="shared" si="9"/>
        <v>0</v>
      </c>
      <c r="AW38" s="13">
        <f t="shared" si="10"/>
        <v>1</v>
      </c>
      <c r="AX38" s="7">
        <v>1</v>
      </c>
      <c r="AY38" s="7">
        <v>1</v>
      </c>
      <c r="AZ38" s="24">
        <f t="shared" si="11"/>
        <v>43586.714583333334</v>
      </c>
      <c r="BA38" s="15">
        <f t="shared" si="39"/>
        <v>1.0233428290522266</v>
      </c>
      <c r="BB38" s="15">
        <f t="shared" si="40"/>
        <v>1.0233428290522266</v>
      </c>
      <c r="BC38" s="16">
        <f t="shared" si="14"/>
        <v>1984.3830596027608</v>
      </c>
      <c r="BD38" s="16">
        <f t="shared" si="15"/>
        <v>2265.8705012161272</v>
      </c>
      <c r="BE38" s="14" t="str">
        <f t="shared" si="16"/>
        <v>#N/A</v>
      </c>
      <c r="BF38" s="14" t="str">
        <f t="shared" si="17"/>
        <v>#N/A</v>
      </c>
      <c r="BG38" s="15">
        <f t="shared" si="18"/>
        <v>0.97842183132590821</v>
      </c>
      <c r="BH38" s="15">
        <f t="shared" si="20"/>
        <v>1.0075250224523467</v>
      </c>
      <c r="BI38" s="16">
        <f t="shared" si="6"/>
        <v>2028.1467523201361</v>
      </c>
      <c r="BJ38" s="16">
        <f t="shared" si="6"/>
        <v>2248.9471236167706</v>
      </c>
      <c r="BK38" s="4" t="str">
        <f t="shared" si="38"/>
        <v/>
      </c>
      <c r="BL38" s="4" t="str">
        <f t="shared" si="35"/>
        <v/>
      </c>
      <c r="BM38" s="3">
        <v>25</v>
      </c>
      <c r="BN38" s="62">
        <f>$BE$13*(1+($BM38*((BE$39-BE$13)/$BM$39)))</f>
        <v>0.97602951127394055</v>
      </c>
      <c r="BO38" s="62">
        <f t="shared" si="27"/>
        <v>1.0076076995694734</v>
      </c>
      <c r="BP38" s="16">
        <f t="shared" si="36"/>
        <v>2033.1178890407621</v>
      </c>
      <c r="BQ38" s="16">
        <f t="shared" si="37"/>
        <v>2248.762591020572</v>
      </c>
      <c r="BS38" s="85"/>
      <c r="BT38" s="85"/>
    </row>
    <row r="39" spans="2:72" ht="15" x14ac:dyDescent="0.25">
      <c r="B39" s="1">
        <v>32</v>
      </c>
      <c r="C39" s="88" t="s">
        <v>67</v>
      </c>
      <c r="D39" s="88" t="s">
        <v>162</v>
      </c>
      <c r="E39" s="88">
        <v>666</v>
      </c>
      <c r="F39" s="88">
        <v>0</v>
      </c>
      <c r="G39" s="88">
        <v>0</v>
      </c>
      <c r="H39" s="88">
        <v>0</v>
      </c>
      <c r="I39" s="88">
        <v>4</v>
      </c>
      <c r="J39" s="88">
        <v>33.433999999999997</v>
      </c>
      <c r="K39" s="88">
        <v>184757</v>
      </c>
      <c r="L39" s="88">
        <v>12</v>
      </c>
      <c r="M39" s="88">
        <v>1979.77</v>
      </c>
      <c r="N39" s="88">
        <v>1</v>
      </c>
      <c r="O39" s="88">
        <v>50</v>
      </c>
      <c r="P39" s="88">
        <v>15.6</v>
      </c>
      <c r="Q39" s="88">
        <v>0</v>
      </c>
      <c r="R39">
        <v>2029.19</v>
      </c>
      <c r="S39" s="88">
        <v>0</v>
      </c>
      <c r="T39">
        <v>2217.4</v>
      </c>
      <c r="U39" s="88">
        <v>154</v>
      </c>
      <c r="V39" s="88">
        <v>2222.94</v>
      </c>
      <c r="W39" s="88"/>
      <c r="X39" s="88">
        <v>2.41E-4</v>
      </c>
      <c r="Y39" s="88">
        <v>1</v>
      </c>
      <c r="Z39" s="88"/>
      <c r="AA39" s="88" t="s">
        <v>72</v>
      </c>
      <c r="AB39" s="88">
        <v>18.8599</v>
      </c>
      <c r="AC39" s="148" t="s">
        <v>257</v>
      </c>
      <c r="AD39" s="88">
        <v>0</v>
      </c>
      <c r="AE39" s="88">
        <v>0</v>
      </c>
      <c r="AF39" s="89">
        <v>43470</v>
      </c>
      <c r="AG39" s="90">
        <v>0.7270833333333333</v>
      </c>
      <c r="AH39" s="88" t="s">
        <v>131</v>
      </c>
      <c r="AI39" s="7">
        <f t="shared" si="28"/>
        <v>2019</v>
      </c>
      <c r="AJ39" s="7">
        <f t="shared" si="29"/>
        <v>5</v>
      </c>
      <c r="AK39" s="7">
        <f t="shared" si="30"/>
        <v>1</v>
      </c>
      <c r="AL39" s="21">
        <f t="shared" si="8"/>
        <v>33.433999999999997</v>
      </c>
      <c r="AM39" s="21">
        <v>25</v>
      </c>
      <c r="AN39" s="20">
        <v>18.86</v>
      </c>
      <c r="AO39" s="21">
        <v>100</v>
      </c>
      <c r="AP39" s="21">
        <v>97.256</v>
      </c>
      <c r="AQ39" s="26">
        <v>0.1</v>
      </c>
      <c r="AR39" s="26">
        <v>0.1023</v>
      </c>
      <c r="AS39" s="13">
        <v>50</v>
      </c>
      <c r="AT39" s="13">
        <f t="shared" si="3"/>
        <v>1</v>
      </c>
      <c r="AU39" s="13">
        <f t="shared" si="4"/>
        <v>0</v>
      </c>
      <c r="AV39" s="13">
        <f t="shared" si="9"/>
        <v>0</v>
      </c>
      <c r="AW39" s="13">
        <f t="shared" si="10"/>
        <v>0</v>
      </c>
      <c r="AX39" s="7">
        <v>1</v>
      </c>
      <c r="AY39" s="7">
        <v>1</v>
      </c>
      <c r="AZ39" s="24">
        <f t="shared" si="11"/>
        <v>43586.727083333331</v>
      </c>
      <c r="BA39" s="15">
        <f t="shared" si="39"/>
        <v>1.0221598211844867</v>
      </c>
      <c r="BB39" s="15">
        <f t="shared" si="40"/>
        <v>1.0221598211844867</v>
      </c>
      <c r="BC39" s="16">
        <f t="shared" si="14"/>
        <v>1980.0671899220342</v>
      </c>
      <c r="BD39" s="16">
        <f t="shared" si="15"/>
        <v>2234.270252563178</v>
      </c>
      <c r="BE39" s="14">
        <f t="shared" si="16"/>
        <v>0.97579191200529969</v>
      </c>
      <c r="BF39" s="14">
        <f t="shared" si="17"/>
        <v>1.0076081232809497</v>
      </c>
      <c r="BG39" s="15">
        <f t="shared" si="18"/>
        <v>0.97842183132590821</v>
      </c>
      <c r="BH39" s="15">
        <f t="shared" si="20"/>
        <v>1.0075250224523467</v>
      </c>
      <c r="BI39" s="16">
        <f t="shared" si="6"/>
        <v>2023.7357002130118</v>
      </c>
      <c r="BJ39" s="16">
        <f t="shared" si="6"/>
        <v>2217.5828915145908</v>
      </c>
      <c r="BK39" s="4">
        <f>IF(AND(AX39=1,AT39=1),BI39,"")</f>
        <v>2023.7357002130118</v>
      </c>
      <c r="BL39" s="4">
        <f t="shared" si="35"/>
        <v>2217.5828915145908</v>
      </c>
      <c r="BM39" s="3">
        <v>26</v>
      </c>
      <c r="BN39" s="62">
        <f>$BE$13*(1+($BM39*((BE$39-BE$13)/$BM$39)))</f>
        <v>0.9758745437288131</v>
      </c>
      <c r="BO39" s="62">
        <f t="shared" si="27"/>
        <v>1.0076082265537107</v>
      </c>
      <c r="BP39" s="68">
        <f t="shared" si="36"/>
        <v>2029.0181792796895</v>
      </c>
      <c r="BQ39" s="68">
        <f t="shared" si="37"/>
        <v>2217.3997727320857</v>
      </c>
      <c r="BS39" s="16">
        <f t="shared" si="33"/>
        <v>2031.0471974589691</v>
      </c>
      <c r="BT39" s="16">
        <f t="shared" si="34"/>
        <v>2219.6171725048175</v>
      </c>
    </row>
    <row r="40" spans="2:72" ht="15" x14ac:dyDescent="0.25">
      <c r="B40" s="1">
        <v>33</v>
      </c>
      <c r="C40" s="88" t="s">
        <v>67</v>
      </c>
      <c r="D40" s="88" t="s">
        <v>163</v>
      </c>
      <c r="E40" s="88">
        <v>1</v>
      </c>
      <c r="F40" s="88">
        <v>0</v>
      </c>
      <c r="G40" s="88">
        <v>0</v>
      </c>
      <c r="H40" s="88">
        <v>0</v>
      </c>
      <c r="I40" s="88">
        <v>4</v>
      </c>
      <c r="J40" s="88">
        <v>33.433999999999997</v>
      </c>
      <c r="K40" s="88">
        <v>154285</v>
      </c>
      <c r="L40" s="88">
        <v>12</v>
      </c>
      <c r="M40" s="88">
        <v>1652.18</v>
      </c>
      <c r="N40" s="88">
        <v>1</v>
      </c>
      <c r="O40" s="88">
        <v>50</v>
      </c>
      <c r="P40" s="88">
        <v>16</v>
      </c>
      <c r="Q40" s="88">
        <v>0</v>
      </c>
      <c r="R40">
        <v>2029.19</v>
      </c>
      <c r="S40" s="88">
        <v>0</v>
      </c>
      <c r="T40">
        <v>2217.4</v>
      </c>
      <c r="U40" s="88">
        <v>154</v>
      </c>
      <c r="V40" s="88">
        <v>2225.83</v>
      </c>
      <c r="W40" s="88"/>
      <c r="X40" s="88">
        <v>2.31E-4</v>
      </c>
      <c r="Y40" s="88">
        <v>1</v>
      </c>
      <c r="Z40" s="88"/>
      <c r="AA40" s="88" t="s">
        <v>72</v>
      </c>
      <c r="AB40" s="88">
        <v>18.8599</v>
      </c>
      <c r="AC40" s="148" t="s">
        <v>257</v>
      </c>
      <c r="AD40" s="88">
        <v>0</v>
      </c>
      <c r="AE40" s="88">
        <v>0</v>
      </c>
      <c r="AF40" s="89">
        <v>43470</v>
      </c>
      <c r="AG40" s="90">
        <v>0.75069444444444444</v>
      </c>
      <c r="AH40" s="88" t="s">
        <v>131</v>
      </c>
      <c r="AI40" s="7">
        <f t="shared" si="28"/>
        <v>2019</v>
      </c>
      <c r="AJ40" s="7">
        <f t="shared" si="29"/>
        <v>5</v>
      </c>
      <c r="AK40" s="7">
        <f t="shared" si="30"/>
        <v>1</v>
      </c>
      <c r="AL40" s="21">
        <f t="shared" si="8"/>
        <v>33.433999999999997</v>
      </c>
      <c r="AM40" s="21">
        <v>25</v>
      </c>
      <c r="AN40" s="20">
        <v>18.86</v>
      </c>
      <c r="AO40" s="21">
        <v>100</v>
      </c>
      <c r="AP40" s="21">
        <v>97.256</v>
      </c>
      <c r="AQ40" s="26">
        <v>0.1</v>
      </c>
      <c r="AR40" s="26">
        <v>0.1023</v>
      </c>
      <c r="AS40" s="13">
        <v>50</v>
      </c>
      <c r="AT40" s="13">
        <f t="shared" si="3"/>
        <v>0</v>
      </c>
      <c r="AU40" s="13">
        <f t="shared" si="4"/>
        <v>0</v>
      </c>
      <c r="AV40" s="13">
        <f t="shared" si="9"/>
        <v>0</v>
      </c>
      <c r="AW40" s="13">
        <f t="shared" si="10"/>
        <v>1</v>
      </c>
      <c r="AX40" s="111">
        <v>0</v>
      </c>
      <c r="AY40" s="7">
        <v>1</v>
      </c>
      <c r="AZ40" s="24">
        <f t="shared" si="11"/>
        <v>43586.750694444447</v>
      </c>
      <c r="BA40" s="15">
        <f t="shared" si="39"/>
        <v>1.0221598211844867</v>
      </c>
      <c r="BB40" s="15">
        <f t="shared" si="40"/>
        <v>1.0221598211844867</v>
      </c>
      <c r="BC40" s="16">
        <f t="shared" si="14"/>
        <v>1652.4304049434331</v>
      </c>
      <c r="BD40" s="16">
        <f t="shared" si="15"/>
        <v>2237.1749827987701</v>
      </c>
      <c r="BE40" s="14" t="str">
        <f t="shared" si="16"/>
        <v>#N/A</v>
      </c>
      <c r="BF40" s="14" t="str">
        <f t="shared" si="17"/>
        <v>#N/A</v>
      </c>
      <c r="BG40" s="15">
        <f t="shared" si="18"/>
        <v>0.97842183132590821</v>
      </c>
      <c r="BH40" s="15">
        <f t="shared" si="20"/>
        <v>1.0075250224523467</v>
      </c>
      <c r="BI40" s="16" t="str">
        <f t="shared" si="6"/>
        <v>#N/A</v>
      </c>
      <c r="BJ40" s="16">
        <f t="shared" si="6"/>
        <v>2220.4659268445939</v>
      </c>
      <c r="BK40" s="4" t="str">
        <f t="shared" si="38"/>
        <v/>
      </c>
      <c r="BL40" s="4" t="str">
        <f t="shared" si="35"/>
        <v/>
      </c>
      <c r="BM40" s="3"/>
      <c r="BN40" s="62"/>
      <c r="BO40" s="62"/>
      <c r="BP40" s="66"/>
      <c r="BQ40" s="66"/>
      <c r="BS40" s="85"/>
      <c r="BT40" s="85"/>
    </row>
    <row r="41" spans="2:72" s="96" customFormat="1" ht="15" x14ac:dyDescent="0.25">
      <c r="B41" s="91">
        <v>34</v>
      </c>
      <c r="C41" s="92" t="s">
        <v>67</v>
      </c>
      <c r="D41" s="92" t="s">
        <v>164</v>
      </c>
      <c r="E41" s="92">
        <v>0</v>
      </c>
      <c r="F41" s="92">
        <v>0</v>
      </c>
      <c r="G41" s="92">
        <v>0</v>
      </c>
      <c r="H41" s="92">
        <v>0</v>
      </c>
      <c r="I41" s="92">
        <v>4</v>
      </c>
      <c r="J41" s="92">
        <v>33.433999999999997</v>
      </c>
      <c r="K41" s="92">
        <v>198117</v>
      </c>
      <c r="L41" s="92">
        <v>12</v>
      </c>
      <c r="M41" s="92">
        <v>2123.4</v>
      </c>
      <c r="N41" s="92">
        <v>1</v>
      </c>
      <c r="O41" s="92">
        <v>50</v>
      </c>
      <c r="P41" s="92">
        <v>16.399999999999999</v>
      </c>
      <c r="Q41" s="92">
        <v>0</v>
      </c>
      <c r="R41" s="93">
        <v>2029.19</v>
      </c>
      <c r="S41" s="92">
        <v>0</v>
      </c>
      <c r="T41" s="93">
        <v>2217.4</v>
      </c>
      <c r="U41" s="92">
        <v>154</v>
      </c>
      <c r="V41" s="92">
        <v>2429.37</v>
      </c>
      <c r="W41" s="92"/>
      <c r="X41" s="92">
        <v>1.4799999999999999E-4</v>
      </c>
      <c r="Y41" s="92">
        <v>1</v>
      </c>
      <c r="Z41" s="92"/>
      <c r="AA41" s="92" t="s">
        <v>72</v>
      </c>
      <c r="AB41" s="92">
        <v>18.8599</v>
      </c>
      <c r="AC41" s="92"/>
      <c r="AD41" s="92">
        <v>0</v>
      </c>
      <c r="AE41" s="92">
        <v>0</v>
      </c>
      <c r="AF41" s="94">
        <v>43470</v>
      </c>
      <c r="AG41" s="95">
        <v>0.76527777777777783</v>
      </c>
      <c r="AH41" s="92" t="s">
        <v>131</v>
      </c>
      <c r="AI41" s="96">
        <f t="shared" si="28"/>
        <v>2019</v>
      </c>
      <c r="AJ41" s="96">
        <f t="shared" si="29"/>
        <v>5</v>
      </c>
      <c r="AK41" s="96">
        <f t="shared" si="30"/>
        <v>1</v>
      </c>
      <c r="AL41" s="97">
        <f t="shared" si="8"/>
        <v>33.433999999999997</v>
      </c>
      <c r="AM41" s="97">
        <v>25</v>
      </c>
      <c r="AN41" s="98">
        <v>18.86</v>
      </c>
      <c r="AO41" s="97">
        <v>100</v>
      </c>
      <c r="AP41" s="97">
        <v>97.256</v>
      </c>
      <c r="AQ41" s="99">
        <v>0.1</v>
      </c>
      <c r="AR41" s="99">
        <v>0.1023</v>
      </c>
      <c r="AS41" s="100">
        <v>50</v>
      </c>
      <c r="AT41" s="100">
        <f t="shared" si="3"/>
        <v>0</v>
      </c>
      <c r="AU41" s="100">
        <f t="shared" si="4"/>
        <v>0</v>
      </c>
      <c r="AV41" s="100">
        <f t="shared" si="9"/>
        <v>1</v>
      </c>
      <c r="AW41" s="100">
        <f t="shared" si="10"/>
        <v>0</v>
      </c>
      <c r="AX41" s="96">
        <v>1</v>
      </c>
      <c r="AY41" s="96">
        <v>1</v>
      </c>
      <c r="AZ41" s="101">
        <f t="shared" si="11"/>
        <v>43586.765277777777</v>
      </c>
      <c r="BA41" s="102">
        <f t="shared" si="39"/>
        <v>1.0221598211844867</v>
      </c>
      <c r="BB41" s="102">
        <f t="shared" si="40"/>
        <v>1.0221598211844867</v>
      </c>
      <c r="BC41" s="103">
        <f t="shared" si="14"/>
        <v>2123.7147170720118</v>
      </c>
      <c r="BD41" s="103">
        <f t="shared" si="15"/>
        <v>2441.7524195297256</v>
      </c>
      <c r="BE41" s="104" t="str">
        <f t="shared" si="16"/>
        <v>#N/A</v>
      </c>
      <c r="BF41" s="104" t="str">
        <f t="shared" si="17"/>
        <v>#N/A</v>
      </c>
      <c r="BG41" s="102">
        <f t="shared" ref="BG41:BG58" si="41">AVERAGE(BE$41:BE$79)</f>
        <v>0.99337298448168454</v>
      </c>
      <c r="BH41" s="102">
        <f t="shared" ref="BH41:BH58" si="42">AVERAGE(BF$41:BF$79)</f>
        <v>1.008413445856321</v>
      </c>
      <c r="BI41" s="103">
        <f t="shared" si="6"/>
        <v>2137.8824975596749</v>
      </c>
      <c r="BJ41" s="103">
        <f t="shared" si="6"/>
        <v>2421.3802677494514</v>
      </c>
      <c r="BK41" s="103" t="str">
        <f t="shared" si="38"/>
        <v/>
      </c>
      <c r="BL41" s="103" t="str">
        <f t="shared" si="35"/>
        <v/>
      </c>
      <c r="BM41" s="100"/>
      <c r="BN41" s="105"/>
      <c r="BO41" s="105"/>
      <c r="BP41" s="106"/>
      <c r="BQ41" s="106"/>
      <c r="BS41" s="106"/>
      <c r="BT41" s="106"/>
    </row>
    <row r="42" spans="2:72" ht="15" x14ac:dyDescent="0.25">
      <c r="B42" s="1">
        <v>35</v>
      </c>
      <c r="C42" s="88" t="s">
        <v>67</v>
      </c>
      <c r="D42" s="88" t="s">
        <v>165</v>
      </c>
      <c r="E42" s="88">
        <v>0</v>
      </c>
      <c r="F42" s="88">
        <v>0</v>
      </c>
      <c r="G42" s="88">
        <v>0</v>
      </c>
      <c r="H42" s="88">
        <v>0</v>
      </c>
      <c r="I42" s="88">
        <v>4</v>
      </c>
      <c r="J42" s="88">
        <v>28</v>
      </c>
      <c r="K42" s="88">
        <v>211761</v>
      </c>
      <c r="L42" s="88">
        <v>12</v>
      </c>
      <c r="M42" s="88">
        <v>2279.2199999999998</v>
      </c>
      <c r="N42" s="88">
        <v>1</v>
      </c>
      <c r="O42" s="88">
        <v>50</v>
      </c>
      <c r="P42" s="88">
        <v>1</v>
      </c>
      <c r="Q42" s="88">
        <v>0</v>
      </c>
      <c r="R42">
        <v>2029.19</v>
      </c>
      <c r="S42" s="88">
        <v>0</v>
      </c>
      <c r="T42">
        <v>2217.4</v>
      </c>
      <c r="U42" s="88">
        <v>154</v>
      </c>
      <c r="V42" s="88">
        <v>0</v>
      </c>
      <c r="W42" s="88"/>
      <c r="X42" s="88" t="s">
        <v>71</v>
      </c>
      <c r="Y42" s="88">
        <v>1</v>
      </c>
      <c r="Z42" s="88"/>
      <c r="AA42" s="88" t="s">
        <v>72</v>
      </c>
      <c r="AB42" s="88">
        <v>18.8599</v>
      </c>
      <c r="AC42" s="88"/>
      <c r="AD42" s="88">
        <v>0</v>
      </c>
      <c r="AE42" s="88">
        <v>0</v>
      </c>
      <c r="AF42" s="89">
        <v>43501</v>
      </c>
      <c r="AG42" s="90">
        <v>0.35069444444444442</v>
      </c>
      <c r="AH42" s="88" t="s">
        <v>166</v>
      </c>
      <c r="AI42" s="7">
        <f t="shared" si="28"/>
        <v>2019</v>
      </c>
      <c r="AJ42" s="7">
        <f t="shared" si="29"/>
        <v>5</v>
      </c>
      <c r="AK42" s="7">
        <f t="shared" si="30"/>
        <v>2</v>
      </c>
      <c r="AL42" s="21">
        <f t="shared" si="8"/>
        <v>28</v>
      </c>
      <c r="AM42" s="21">
        <v>25</v>
      </c>
      <c r="AN42" s="20">
        <v>18.86</v>
      </c>
      <c r="AO42" s="21">
        <v>100</v>
      </c>
      <c r="AP42" s="21">
        <v>97.256</v>
      </c>
      <c r="AQ42" s="26">
        <v>0.1</v>
      </c>
      <c r="AR42" s="26">
        <v>0.1023</v>
      </c>
      <c r="AS42" s="13">
        <v>50</v>
      </c>
      <c r="AT42" s="13">
        <f t="shared" si="3"/>
        <v>0</v>
      </c>
      <c r="AU42" s="13">
        <f t="shared" si="4"/>
        <v>0</v>
      </c>
      <c r="AV42" s="13">
        <f t="shared" si="9"/>
        <v>1</v>
      </c>
      <c r="AW42" s="13">
        <f t="shared" si="10"/>
        <v>0</v>
      </c>
      <c r="AX42" s="7">
        <v>1</v>
      </c>
      <c r="AY42" s="7">
        <v>1</v>
      </c>
      <c r="AZ42" s="24">
        <f t="shared" si="11"/>
        <v>43587.350694444445</v>
      </c>
      <c r="BA42" s="15">
        <f t="shared" si="39"/>
        <v>1.0180625961938807</v>
      </c>
      <c r="BB42" s="15">
        <f t="shared" si="40"/>
        <v>1.0180625961938807</v>
      </c>
      <c r="BC42" s="16">
        <f t="shared" si="14"/>
        <v>2279.553189410658</v>
      </c>
      <c r="BD42" s="16">
        <f t="shared" si="15"/>
        <v>0</v>
      </c>
      <c r="BE42" s="14" t="str">
        <f t="shared" si="16"/>
        <v>#N/A</v>
      </c>
      <c r="BF42" s="14" t="str">
        <f t="shared" si="17"/>
        <v>#N/A</v>
      </c>
      <c r="BG42" s="15">
        <f t="shared" si="41"/>
        <v>0.99337298448168454</v>
      </c>
      <c r="BH42" s="15">
        <f t="shared" si="42"/>
        <v>1.008413445856321</v>
      </c>
      <c r="BI42" s="16">
        <f t="shared" si="6"/>
        <v>2294.7606035411441</v>
      </c>
      <c r="BJ42" s="16">
        <f t="shared" si="6"/>
        <v>0</v>
      </c>
      <c r="BK42" s="4" t="str">
        <f t="shared" si="38"/>
        <v/>
      </c>
      <c r="BL42" s="4" t="str">
        <f t="shared" si="35"/>
        <v/>
      </c>
      <c r="BM42" s="3"/>
      <c r="BN42" s="62"/>
      <c r="BO42" s="62"/>
      <c r="BP42" s="66"/>
      <c r="BQ42" s="66"/>
      <c r="BS42" s="85"/>
      <c r="BT42" s="85"/>
    </row>
    <row r="43" spans="2:72" ht="15" x14ac:dyDescent="0.25">
      <c r="B43" s="1">
        <v>36</v>
      </c>
      <c r="C43" s="88" t="s">
        <v>67</v>
      </c>
      <c r="D43" s="88" t="s">
        <v>167</v>
      </c>
      <c r="E43" s="88">
        <v>0</v>
      </c>
      <c r="F43" s="88">
        <v>0</v>
      </c>
      <c r="G43" s="88">
        <v>0</v>
      </c>
      <c r="H43" s="88">
        <v>0</v>
      </c>
      <c r="I43" s="88">
        <v>4</v>
      </c>
      <c r="J43" s="88">
        <v>28</v>
      </c>
      <c r="K43" s="88">
        <v>210980</v>
      </c>
      <c r="L43" s="88">
        <v>12</v>
      </c>
      <c r="M43" s="88">
        <v>2270.79</v>
      </c>
      <c r="N43" s="88">
        <v>1</v>
      </c>
      <c r="O43" s="88">
        <v>50</v>
      </c>
      <c r="P43" s="88">
        <v>1.5</v>
      </c>
      <c r="Q43" s="88">
        <v>0</v>
      </c>
      <c r="R43">
        <v>2029.19</v>
      </c>
      <c r="S43" s="88">
        <v>0</v>
      </c>
      <c r="T43">
        <v>2217.4</v>
      </c>
      <c r="U43" s="88">
        <v>154</v>
      </c>
      <c r="V43" s="88">
        <v>2441.0300000000002</v>
      </c>
      <c r="W43" s="88"/>
      <c r="X43" s="88">
        <v>1.03E-4</v>
      </c>
      <c r="Y43" s="88">
        <v>1</v>
      </c>
      <c r="Z43" s="88"/>
      <c r="AA43" s="88" t="s">
        <v>72</v>
      </c>
      <c r="AB43" s="88">
        <v>18.8599</v>
      </c>
      <c r="AC43" s="88"/>
      <c r="AD43" s="88">
        <v>0</v>
      </c>
      <c r="AE43" s="88">
        <v>0</v>
      </c>
      <c r="AF43" s="89">
        <v>43501</v>
      </c>
      <c r="AG43" s="90">
        <v>0.36180555555555555</v>
      </c>
      <c r="AH43" s="88" t="s">
        <v>166</v>
      </c>
      <c r="AI43" s="7">
        <f t="shared" si="28"/>
        <v>2019</v>
      </c>
      <c r="AJ43" s="7">
        <f t="shared" si="29"/>
        <v>5</v>
      </c>
      <c r="AK43" s="7">
        <f t="shared" si="30"/>
        <v>2</v>
      </c>
      <c r="AL43" s="21">
        <f t="shared" si="8"/>
        <v>28</v>
      </c>
      <c r="AM43" s="21">
        <v>25</v>
      </c>
      <c r="AN43" s="20">
        <v>18.86</v>
      </c>
      <c r="AO43" s="21">
        <v>100</v>
      </c>
      <c r="AP43" s="21">
        <v>97.256</v>
      </c>
      <c r="AQ43" s="26">
        <v>0.1</v>
      </c>
      <c r="AR43" s="26">
        <v>0.1023</v>
      </c>
      <c r="AS43" s="13">
        <v>50</v>
      </c>
      <c r="AT43" s="13">
        <f t="shared" si="3"/>
        <v>0</v>
      </c>
      <c r="AU43" s="13">
        <f t="shared" si="4"/>
        <v>0</v>
      </c>
      <c r="AV43" s="13">
        <f t="shared" si="9"/>
        <v>1</v>
      </c>
      <c r="AW43" s="13">
        <f t="shared" si="10"/>
        <v>0</v>
      </c>
      <c r="AX43" s="7">
        <v>1</v>
      </c>
      <c r="AY43" s="7">
        <v>1</v>
      </c>
      <c r="AZ43" s="24">
        <f t="shared" si="11"/>
        <v>43587.361805555556</v>
      </c>
      <c r="BA43" s="15">
        <f t="shared" si="39"/>
        <v>1.0180625961938807</v>
      </c>
      <c r="BB43" s="15">
        <f t="shared" si="40"/>
        <v>1.0180625961938807</v>
      </c>
      <c r="BC43" s="16">
        <f t="shared" si="14"/>
        <v>2271.1220347896356</v>
      </c>
      <c r="BD43" s="16">
        <f t="shared" si="15"/>
        <v>2453.471850168828</v>
      </c>
      <c r="BE43" s="14" t="str">
        <f t="shared" si="16"/>
        <v>#N/A</v>
      </c>
      <c r="BF43" s="14" t="str">
        <f t="shared" si="17"/>
        <v>#N/A</v>
      </c>
      <c r="BG43" s="15">
        <f t="shared" si="41"/>
        <v>0.99337298448168454</v>
      </c>
      <c r="BH43" s="15">
        <f t="shared" si="42"/>
        <v>1.008413445856321</v>
      </c>
      <c r="BI43" s="16">
        <f t="shared" si="6"/>
        <v>2286.2732027835914</v>
      </c>
      <c r="BJ43" s="16">
        <f t="shared" si="6"/>
        <v>2433.0019202445255</v>
      </c>
      <c r="BK43" s="4" t="str">
        <f t="shared" si="38"/>
        <v/>
      </c>
      <c r="BL43" s="4" t="str">
        <f t="shared" si="35"/>
        <v/>
      </c>
      <c r="BM43" s="3"/>
      <c r="BN43" s="62"/>
      <c r="BO43" s="62"/>
      <c r="BP43" s="66"/>
      <c r="BQ43" s="66"/>
      <c r="BR43" s="7"/>
      <c r="BS43" s="85"/>
      <c r="BT43" s="85"/>
    </row>
    <row r="44" spans="2:72" ht="15" x14ac:dyDescent="0.25">
      <c r="B44" s="1">
        <v>37</v>
      </c>
      <c r="C44" s="88" t="s">
        <v>67</v>
      </c>
      <c r="D44" s="88" t="s">
        <v>168</v>
      </c>
      <c r="E44" s="88">
        <v>0</v>
      </c>
      <c r="F44" s="88">
        <v>0</v>
      </c>
      <c r="G44" s="88">
        <v>0</v>
      </c>
      <c r="H44" s="88">
        <v>0</v>
      </c>
      <c r="I44" s="88">
        <v>4</v>
      </c>
      <c r="J44" s="88">
        <v>28</v>
      </c>
      <c r="K44" s="88">
        <v>210741</v>
      </c>
      <c r="L44" s="88">
        <v>12</v>
      </c>
      <c r="M44" s="88">
        <v>2268.21</v>
      </c>
      <c r="N44" s="88">
        <v>1</v>
      </c>
      <c r="O44" s="88">
        <v>50</v>
      </c>
      <c r="P44" s="88">
        <v>2.1</v>
      </c>
      <c r="Q44" s="88">
        <v>0</v>
      </c>
      <c r="R44">
        <v>2029.19</v>
      </c>
      <c r="S44" s="88">
        <v>0</v>
      </c>
      <c r="T44">
        <v>2217.4</v>
      </c>
      <c r="U44" s="88">
        <v>154</v>
      </c>
      <c r="V44" s="88">
        <v>2439.34</v>
      </c>
      <c r="W44" s="88"/>
      <c r="X44" s="88">
        <v>1.44E-4</v>
      </c>
      <c r="Y44" s="88">
        <v>1</v>
      </c>
      <c r="Z44" s="88"/>
      <c r="AA44" s="88" t="s">
        <v>72</v>
      </c>
      <c r="AB44" s="88">
        <v>18.8599</v>
      </c>
      <c r="AC44" s="88"/>
      <c r="AD44" s="88">
        <v>0</v>
      </c>
      <c r="AE44" s="88">
        <v>0</v>
      </c>
      <c r="AF44" s="89">
        <v>43501</v>
      </c>
      <c r="AG44" s="90">
        <v>0.37291666666666662</v>
      </c>
      <c r="AH44" s="88" t="s">
        <v>166</v>
      </c>
      <c r="AI44" s="7">
        <f t="shared" si="28"/>
        <v>2019</v>
      </c>
      <c r="AJ44" s="7">
        <f t="shared" si="29"/>
        <v>5</v>
      </c>
      <c r="AK44" s="7">
        <f t="shared" si="30"/>
        <v>2</v>
      </c>
      <c r="AL44" s="21">
        <f t="shared" si="8"/>
        <v>28</v>
      </c>
      <c r="AM44" s="21">
        <v>25</v>
      </c>
      <c r="AN44" s="20">
        <v>18.86</v>
      </c>
      <c r="AO44" s="21">
        <v>100</v>
      </c>
      <c r="AP44" s="21">
        <v>97.256</v>
      </c>
      <c r="AQ44" s="26">
        <v>0.1</v>
      </c>
      <c r="AR44" s="26">
        <v>0.1023</v>
      </c>
      <c r="AS44" s="13">
        <v>50</v>
      </c>
      <c r="AT44" s="13">
        <f t="shared" si="3"/>
        <v>0</v>
      </c>
      <c r="AU44" s="13">
        <f t="shared" si="4"/>
        <v>0</v>
      </c>
      <c r="AV44" s="13">
        <f t="shared" si="9"/>
        <v>1</v>
      </c>
      <c r="AW44" s="13">
        <f t="shared" si="10"/>
        <v>0</v>
      </c>
      <c r="AX44" s="7">
        <v>1</v>
      </c>
      <c r="AY44" s="7">
        <v>1</v>
      </c>
      <c r="AZ44" s="24">
        <f t="shared" si="11"/>
        <v>43587.372916666667</v>
      </c>
      <c r="BA44" s="15">
        <f t="shared" si="39"/>
        <v>1.0180625961938807</v>
      </c>
      <c r="BB44" s="15">
        <f t="shared" si="40"/>
        <v>1.0180625961938807</v>
      </c>
      <c r="BC44" s="16">
        <f t="shared" si="14"/>
        <v>2268.5419503409485</v>
      </c>
      <c r="BD44" s="16">
        <f t="shared" si="15"/>
        <v>2451.7732362940355</v>
      </c>
      <c r="BE44" s="63" t="str">
        <f t="shared" si="16"/>
        <v>#N/A</v>
      </c>
      <c r="BF44" s="62" t="str">
        <f t="shared" si="17"/>
        <v>#N/A</v>
      </c>
      <c r="BG44" s="15">
        <f t="shared" si="41"/>
        <v>0.99337298448168454</v>
      </c>
      <c r="BH44" s="15">
        <f t="shared" si="42"/>
        <v>1.008413445856321</v>
      </c>
      <c r="BI44" s="16">
        <f t="shared" si="6"/>
        <v>2283.6759060088725</v>
      </c>
      <c r="BJ44" s="16">
        <f t="shared" si="6"/>
        <v>2431.3174783305744</v>
      </c>
      <c r="BK44" s="4" t="str">
        <f t="shared" si="38"/>
        <v/>
      </c>
      <c r="BL44" s="4" t="str">
        <f t="shared" si="35"/>
        <v/>
      </c>
      <c r="BM44" s="3"/>
      <c r="BN44" s="62"/>
      <c r="BO44" s="62"/>
      <c r="BP44" s="66"/>
      <c r="BQ44" s="66"/>
      <c r="BR44" s="7"/>
      <c r="BS44" s="85"/>
      <c r="BT44" s="85"/>
    </row>
    <row r="45" spans="2:72" ht="15" x14ac:dyDescent="0.25">
      <c r="B45" s="1">
        <v>38</v>
      </c>
      <c r="C45" s="88" t="s">
        <v>67</v>
      </c>
      <c r="D45" s="88" t="s">
        <v>73</v>
      </c>
      <c r="E45" s="88">
        <v>1</v>
      </c>
      <c r="F45" s="88">
        <v>0</v>
      </c>
      <c r="G45" s="88">
        <v>0</v>
      </c>
      <c r="H45" s="88">
        <v>0</v>
      </c>
      <c r="I45" s="88">
        <v>4</v>
      </c>
      <c r="J45" s="88">
        <v>35</v>
      </c>
      <c r="K45" s="88">
        <v>181683</v>
      </c>
      <c r="L45" s="88">
        <v>12</v>
      </c>
      <c r="M45" s="88">
        <v>1944.47</v>
      </c>
      <c r="N45" s="88">
        <v>1</v>
      </c>
      <c r="O45" s="88">
        <v>50</v>
      </c>
      <c r="P45" s="88">
        <v>2.6</v>
      </c>
      <c r="Q45" s="88">
        <v>0</v>
      </c>
      <c r="R45">
        <v>2029.19</v>
      </c>
      <c r="S45" s="88">
        <v>0</v>
      </c>
      <c r="T45">
        <v>2217.4</v>
      </c>
      <c r="U45" s="88">
        <v>154</v>
      </c>
      <c r="V45" s="88">
        <v>2255.13</v>
      </c>
      <c r="W45" s="88"/>
      <c r="X45" s="88">
        <v>1.11E-4</v>
      </c>
      <c r="Y45" s="88">
        <v>1</v>
      </c>
      <c r="Z45" s="88"/>
      <c r="AA45" s="88" t="s">
        <v>72</v>
      </c>
      <c r="AB45" s="88">
        <v>18.8599</v>
      </c>
      <c r="AC45" s="88"/>
      <c r="AD45" s="88">
        <v>0</v>
      </c>
      <c r="AE45" s="88">
        <v>0</v>
      </c>
      <c r="AF45" s="89">
        <v>43501</v>
      </c>
      <c r="AG45" s="90">
        <v>0.3840277777777778</v>
      </c>
      <c r="AH45" s="88" t="s">
        <v>166</v>
      </c>
      <c r="AI45" s="7">
        <f t="shared" si="28"/>
        <v>2019</v>
      </c>
      <c r="AJ45" s="7">
        <f t="shared" si="29"/>
        <v>5</v>
      </c>
      <c r="AK45" s="7">
        <f t="shared" si="30"/>
        <v>2</v>
      </c>
      <c r="AL45" s="21">
        <f t="shared" si="8"/>
        <v>35</v>
      </c>
      <c r="AM45" s="21">
        <v>25</v>
      </c>
      <c r="AN45" s="20">
        <v>18.86</v>
      </c>
      <c r="AO45" s="21">
        <v>100</v>
      </c>
      <c r="AP45" s="21">
        <v>97.256</v>
      </c>
      <c r="AQ45" s="26">
        <v>0.1</v>
      </c>
      <c r="AR45" s="26">
        <v>0.1023</v>
      </c>
      <c r="AS45" s="13">
        <v>50</v>
      </c>
      <c r="AT45" s="13">
        <f t="shared" si="3"/>
        <v>0</v>
      </c>
      <c r="AU45" s="13">
        <f t="shared" si="4"/>
        <v>0</v>
      </c>
      <c r="AV45" s="13">
        <f t="shared" si="9"/>
        <v>0</v>
      </c>
      <c r="AW45" s="13">
        <f t="shared" si="10"/>
        <v>1</v>
      </c>
      <c r="AX45" s="111">
        <v>0</v>
      </c>
      <c r="AY45" s="7">
        <v>1</v>
      </c>
      <c r="AZ45" s="24">
        <f t="shared" si="11"/>
        <v>43587.384027777778</v>
      </c>
      <c r="BA45" s="15">
        <f t="shared" si="39"/>
        <v>1.0233428290522266</v>
      </c>
      <c r="BB45" s="15">
        <f t="shared" si="40"/>
        <v>1.0233428290522266</v>
      </c>
      <c r="BC45" s="16">
        <f t="shared" si="14"/>
        <v>1944.7645616329678</v>
      </c>
      <c r="BD45" s="16">
        <f t="shared" si="15"/>
        <v>2266.6243239416267</v>
      </c>
      <c r="BE45" s="14" t="str">
        <f t="shared" si="16"/>
        <v>#N/A</v>
      </c>
      <c r="BF45" s="14" t="str">
        <f t="shared" si="17"/>
        <v>#N/A</v>
      </c>
      <c r="BG45" s="15">
        <f t="shared" si="41"/>
        <v>0.99337298448168454</v>
      </c>
      <c r="BH45" s="15">
        <f t="shared" si="42"/>
        <v>1.008413445856321</v>
      </c>
      <c r="BI45" s="16" t="str">
        <f t="shared" si="6"/>
        <v>#N/A</v>
      </c>
      <c r="BJ45" s="16">
        <f>IF(AY45=1,BD45/BH45,"#N/A")</f>
        <v>2247.7133097098508</v>
      </c>
      <c r="BK45" s="4" t="str">
        <f t="shared" si="38"/>
        <v/>
      </c>
      <c r="BL45" s="4" t="str">
        <f t="shared" si="35"/>
        <v/>
      </c>
      <c r="BM45" s="3"/>
      <c r="BN45" s="62"/>
      <c r="BO45" s="62"/>
      <c r="BP45" s="66"/>
      <c r="BQ45" s="66"/>
      <c r="BR45" s="7"/>
      <c r="BS45" s="85"/>
      <c r="BT45" s="85"/>
    </row>
    <row r="46" spans="2:72" ht="15" x14ac:dyDescent="0.25">
      <c r="B46" s="1">
        <v>39</v>
      </c>
      <c r="C46" s="88" t="s">
        <v>67</v>
      </c>
      <c r="D46" s="88" t="s">
        <v>169</v>
      </c>
      <c r="E46" s="88">
        <v>666</v>
      </c>
      <c r="F46" s="88">
        <v>0</v>
      </c>
      <c r="G46" s="88">
        <v>0</v>
      </c>
      <c r="H46" s="88">
        <v>0</v>
      </c>
      <c r="I46" s="88">
        <v>4</v>
      </c>
      <c r="J46" s="88">
        <v>33.433999999999997</v>
      </c>
      <c r="K46" s="88">
        <v>181698</v>
      </c>
      <c r="L46" s="88">
        <v>12</v>
      </c>
      <c r="M46" s="88">
        <v>1946.89</v>
      </c>
      <c r="N46" s="88">
        <v>1</v>
      </c>
      <c r="O46" s="88">
        <v>50</v>
      </c>
      <c r="P46" s="88">
        <v>3.1</v>
      </c>
      <c r="Q46" s="88">
        <v>0</v>
      </c>
      <c r="R46">
        <v>2029.19</v>
      </c>
      <c r="S46" s="88">
        <v>0</v>
      </c>
      <c r="T46">
        <v>2217.4</v>
      </c>
      <c r="U46" s="88">
        <v>154</v>
      </c>
      <c r="V46" s="88">
        <v>2223.9299999999998</v>
      </c>
      <c r="W46" s="88"/>
      <c r="X46" s="88">
        <v>2.7999999999999998E-4</v>
      </c>
      <c r="Y46" s="88">
        <v>1</v>
      </c>
      <c r="Z46" s="88"/>
      <c r="AA46" s="88" t="s">
        <v>72</v>
      </c>
      <c r="AB46" s="88">
        <v>18.8599</v>
      </c>
      <c r="AC46" s="88"/>
      <c r="AD46" s="88">
        <v>0</v>
      </c>
      <c r="AE46" s="88">
        <v>0</v>
      </c>
      <c r="AF46" s="89">
        <v>43501</v>
      </c>
      <c r="AG46" s="90">
        <v>0.39513888888888887</v>
      </c>
      <c r="AH46" s="88" t="s">
        <v>166</v>
      </c>
      <c r="AI46" s="7">
        <f t="shared" si="28"/>
        <v>2019</v>
      </c>
      <c r="AJ46" s="7">
        <f t="shared" si="29"/>
        <v>5</v>
      </c>
      <c r="AK46" s="7">
        <f t="shared" si="30"/>
        <v>2</v>
      </c>
      <c r="AL46" s="21">
        <f t="shared" si="8"/>
        <v>33.433999999999997</v>
      </c>
      <c r="AM46" s="21">
        <v>25</v>
      </c>
      <c r="AN46" s="20">
        <v>18.86</v>
      </c>
      <c r="AO46" s="21">
        <v>100</v>
      </c>
      <c r="AP46" s="21">
        <v>97.256</v>
      </c>
      <c r="AQ46" s="26">
        <v>0.1</v>
      </c>
      <c r="AR46" s="26">
        <v>0.1023</v>
      </c>
      <c r="AS46" s="13">
        <v>50</v>
      </c>
      <c r="AT46" s="13">
        <f t="shared" si="3"/>
        <v>1</v>
      </c>
      <c r="AU46" s="13">
        <f t="shared" si="4"/>
        <v>0</v>
      </c>
      <c r="AV46" s="13">
        <f t="shared" si="9"/>
        <v>0</v>
      </c>
      <c r="AW46" s="13">
        <f t="shared" si="10"/>
        <v>0</v>
      </c>
      <c r="AX46" s="111">
        <v>0</v>
      </c>
      <c r="AY46" s="7">
        <v>1</v>
      </c>
      <c r="AZ46" s="24">
        <f t="shared" si="11"/>
        <v>43587.395138888889</v>
      </c>
      <c r="BA46" s="15">
        <f t="shared" si="39"/>
        <v>1.0221598211844867</v>
      </c>
      <c r="BB46" s="15">
        <f t="shared" si="40"/>
        <v>1.0221598211844867</v>
      </c>
      <c r="BC46" s="16">
        <f t="shared" si="14"/>
        <v>1947.1766371112722</v>
      </c>
      <c r="BD46" s="16">
        <f t="shared" si="15"/>
        <v>2235.2652985608374</v>
      </c>
      <c r="BE46" s="14" t="str">
        <f t="shared" si="16"/>
        <v>#N/A</v>
      </c>
      <c r="BF46" s="14">
        <f t="shared" si="17"/>
        <v>1.008056867755406</v>
      </c>
      <c r="BG46" s="15">
        <f t="shared" si="41"/>
        <v>0.99337298448168454</v>
      </c>
      <c r="BH46" s="15">
        <f t="shared" si="42"/>
        <v>1.008413445856321</v>
      </c>
      <c r="BI46" s="16" t="str">
        <f t="shared" si="6"/>
        <v>#N/A</v>
      </c>
      <c r="BJ46" s="16">
        <f>IF(AY46=1,BD46/BH46,"#N/A")</f>
        <v>2216.6159205292061</v>
      </c>
      <c r="BK46" s="4" t="str">
        <f t="shared" si="38"/>
        <v/>
      </c>
      <c r="BL46" s="4">
        <f>IF(AND(AY46=1,AT46=1),BJ46,"")</f>
        <v>2216.6159205292061</v>
      </c>
      <c r="BM46" s="3"/>
      <c r="BN46" s="62"/>
      <c r="BO46" s="62"/>
      <c r="BP46" s="66"/>
      <c r="BQ46" s="66"/>
      <c r="BR46" s="7"/>
      <c r="BS46" s="4"/>
      <c r="BT46" s="4"/>
    </row>
    <row r="47" spans="2:72" ht="15" x14ac:dyDescent="0.25">
      <c r="B47" s="1">
        <v>40</v>
      </c>
      <c r="C47" s="88" t="s">
        <v>67</v>
      </c>
      <c r="D47" s="88" t="s">
        <v>170</v>
      </c>
      <c r="E47" s="88">
        <v>666</v>
      </c>
      <c r="F47" s="88">
        <v>0</v>
      </c>
      <c r="G47" s="88">
        <v>0</v>
      </c>
      <c r="H47" s="88">
        <v>0</v>
      </c>
      <c r="I47" s="88">
        <v>4</v>
      </c>
      <c r="J47" s="88">
        <v>33.433999999999997</v>
      </c>
      <c r="K47" s="88">
        <v>181360</v>
      </c>
      <c r="L47" s="88">
        <v>12</v>
      </c>
      <c r="M47" s="88">
        <v>1943.25</v>
      </c>
      <c r="N47" s="88">
        <v>1</v>
      </c>
      <c r="O47" s="88">
        <v>50</v>
      </c>
      <c r="P47" s="88">
        <v>3.5</v>
      </c>
      <c r="Q47" s="88">
        <v>0</v>
      </c>
      <c r="R47">
        <v>2029.19</v>
      </c>
      <c r="S47" s="88">
        <v>0</v>
      </c>
      <c r="T47">
        <v>2217.4</v>
      </c>
      <c r="U47" s="88">
        <v>154</v>
      </c>
      <c r="V47" s="88">
        <v>2225.65</v>
      </c>
      <c r="W47" s="88"/>
      <c r="X47" s="88">
        <v>2.9100000000000003E-4</v>
      </c>
      <c r="Y47" s="88">
        <v>1</v>
      </c>
      <c r="Z47" s="88"/>
      <c r="AA47" s="88" t="s">
        <v>72</v>
      </c>
      <c r="AB47" s="88">
        <v>18.8599</v>
      </c>
      <c r="AC47" s="88"/>
      <c r="AD47" s="88">
        <v>0</v>
      </c>
      <c r="AE47" s="88">
        <v>0</v>
      </c>
      <c r="AF47" s="89">
        <v>43501</v>
      </c>
      <c r="AG47" s="90">
        <v>0.40625</v>
      </c>
      <c r="AH47" s="88" t="s">
        <v>166</v>
      </c>
      <c r="AI47" s="7">
        <f t="shared" si="28"/>
        <v>2019</v>
      </c>
      <c r="AJ47" s="7">
        <f t="shared" si="29"/>
        <v>5</v>
      </c>
      <c r="AK47" s="7">
        <f t="shared" si="30"/>
        <v>2</v>
      </c>
      <c r="AL47" s="21">
        <f t="shared" si="8"/>
        <v>33.433999999999997</v>
      </c>
      <c r="AM47" s="21">
        <v>25</v>
      </c>
      <c r="AN47" s="20">
        <v>18.86</v>
      </c>
      <c r="AO47" s="21">
        <v>100</v>
      </c>
      <c r="AP47" s="21">
        <v>97.256</v>
      </c>
      <c r="AQ47" s="26">
        <v>0.1</v>
      </c>
      <c r="AR47" s="26">
        <v>0.1023</v>
      </c>
      <c r="AS47" s="13">
        <v>50</v>
      </c>
      <c r="AT47" s="13">
        <f t="shared" si="3"/>
        <v>1</v>
      </c>
      <c r="AU47" s="13">
        <f t="shared" si="4"/>
        <v>0</v>
      </c>
      <c r="AV47" s="13">
        <f t="shared" si="9"/>
        <v>0</v>
      </c>
      <c r="AW47" s="13">
        <f t="shared" si="10"/>
        <v>0</v>
      </c>
      <c r="AX47" s="111">
        <v>0</v>
      </c>
      <c r="AY47" s="7">
        <v>1</v>
      </c>
      <c r="AZ47" s="24">
        <f t="shared" si="11"/>
        <v>43587.40625</v>
      </c>
      <c r="BA47" s="15">
        <f t="shared" si="39"/>
        <v>1.0221598211844867</v>
      </c>
      <c r="BB47" s="15">
        <f t="shared" si="40"/>
        <v>1.0221598211844867</v>
      </c>
      <c r="BC47" s="16">
        <f t="shared" si="14"/>
        <v>1943.5424406908612</v>
      </c>
      <c r="BD47" s="16">
        <f t="shared" si="15"/>
        <v>2236.9940653446506</v>
      </c>
      <c r="BE47" s="14" t="str">
        <f t="shared" si="16"/>
        <v>#N/A</v>
      </c>
      <c r="BF47" s="14">
        <f t="shared" si="17"/>
        <v>1.0088365046201184</v>
      </c>
      <c r="BG47" s="15">
        <f t="shared" si="41"/>
        <v>0.99337298448168454</v>
      </c>
      <c r="BH47" s="15">
        <f t="shared" si="42"/>
        <v>1.008413445856321</v>
      </c>
      <c r="BI47" s="16" t="str">
        <f t="shared" si="6"/>
        <v>#N/A</v>
      </c>
      <c r="BJ47" s="16">
        <f t="shared" si="6"/>
        <v>2218.3302637789084</v>
      </c>
      <c r="BK47" s="4" t="str">
        <f t="shared" si="38"/>
        <v/>
      </c>
      <c r="BL47" s="4">
        <f t="shared" si="35"/>
        <v>2218.3302637789084</v>
      </c>
      <c r="BM47" s="3">
        <v>-1</v>
      </c>
      <c r="BN47" s="62">
        <f t="shared" ref="BN47:BN58" si="43">$BE$48*(1+($BM47*((BE$78-BE$48)/$BM$78)))</f>
        <v>0.99303054385947109</v>
      </c>
      <c r="BO47" s="62">
        <f t="shared" ref="BO47:BO58" si="44">$BF$48*(1+($BM47*((BF$78-BF$48)/$BM$78)))</f>
        <v>1.0078734340292741</v>
      </c>
      <c r="BP47" s="16" t="str">
        <f>IF(AX47=1,BC47/BN47,"#N/A")</f>
        <v>#N/A</v>
      </c>
      <c r="BQ47" s="16">
        <f t="shared" ref="BQ47" si="45">IF(AY47=1,BD47/BO47,"#N/A")</f>
        <v>2219.5188302578836</v>
      </c>
      <c r="BR47" s="7"/>
      <c r="BS47" s="4"/>
      <c r="BT47" s="85"/>
    </row>
    <row r="48" spans="2:72" ht="15" x14ac:dyDescent="0.25">
      <c r="B48" s="1">
        <v>41</v>
      </c>
      <c r="C48" s="88" t="s">
        <v>67</v>
      </c>
      <c r="D48" s="88" t="s">
        <v>182</v>
      </c>
      <c r="E48" s="88">
        <v>666</v>
      </c>
      <c r="F48" s="88">
        <v>0</v>
      </c>
      <c r="G48" s="88">
        <v>0</v>
      </c>
      <c r="H48" s="88">
        <v>0</v>
      </c>
      <c r="I48" s="88">
        <v>4</v>
      </c>
      <c r="J48" s="88">
        <v>33.433999999999997</v>
      </c>
      <c r="K48" s="88">
        <v>188016</v>
      </c>
      <c r="L48" s="88">
        <v>12</v>
      </c>
      <c r="M48" s="88">
        <v>2014.81</v>
      </c>
      <c r="N48" s="88">
        <v>1</v>
      </c>
      <c r="O48" s="88">
        <v>50</v>
      </c>
      <c r="P48" s="88">
        <v>9.4</v>
      </c>
      <c r="Q48" s="88">
        <v>0</v>
      </c>
      <c r="R48">
        <v>2029.19</v>
      </c>
      <c r="S48" s="88">
        <v>0</v>
      </c>
      <c r="T48">
        <v>2217.4</v>
      </c>
      <c r="U48" s="88">
        <v>154</v>
      </c>
      <c r="V48" s="88">
        <v>2223.5700000000002</v>
      </c>
      <c r="W48" s="88"/>
      <c r="X48" s="88">
        <v>2.8699999999999998E-4</v>
      </c>
      <c r="Y48" s="88">
        <v>1</v>
      </c>
      <c r="Z48" s="88"/>
      <c r="AA48" s="88" t="s">
        <v>72</v>
      </c>
      <c r="AB48" s="88">
        <v>18.8599</v>
      </c>
      <c r="AC48" s="112" t="s">
        <v>233</v>
      </c>
      <c r="AD48" s="88">
        <v>0</v>
      </c>
      <c r="AE48" s="88">
        <v>0</v>
      </c>
      <c r="AF48" s="89">
        <v>43501</v>
      </c>
      <c r="AG48" s="90">
        <v>0.54791666666666672</v>
      </c>
      <c r="AH48" s="88" t="s">
        <v>166</v>
      </c>
      <c r="AI48" s="7">
        <f t="shared" si="28"/>
        <v>2019</v>
      </c>
      <c r="AJ48" s="7">
        <f t="shared" si="29"/>
        <v>5</v>
      </c>
      <c r="AK48" s="7">
        <f t="shared" si="30"/>
        <v>2</v>
      </c>
      <c r="AL48" s="21">
        <f t="shared" si="8"/>
        <v>33.433999999999997</v>
      </c>
      <c r="AM48" s="21">
        <v>25</v>
      </c>
      <c r="AN48" s="20">
        <v>18.86</v>
      </c>
      <c r="AO48" s="21">
        <v>100</v>
      </c>
      <c r="AP48" s="21">
        <v>97.256</v>
      </c>
      <c r="AQ48" s="26">
        <v>0.1</v>
      </c>
      <c r="AR48" s="26">
        <v>0.1023</v>
      </c>
      <c r="AS48" s="13">
        <v>50</v>
      </c>
      <c r="AT48" s="13">
        <f t="shared" si="3"/>
        <v>1</v>
      </c>
      <c r="AU48" s="13">
        <f t="shared" si="4"/>
        <v>0</v>
      </c>
      <c r="AV48" s="13">
        <f t="shared" si="9"/>
        <v>0</v>
      </c>
      <c r="AW48" s="13">
        <f t="shared" si="10"/>
        <v>0</v>
      </c>
      <c r="AX48" s="7">
        <v>1</v>
      </c>
      <c r="AY48" s="7">
        <v>1</v>
      </c>
      <c r="AZ48" s="24">
        <f t="shared" si="11"/>
        <v>43587.54791666667</v>
      </c>
      <c r="BA48" s="15">
        <f t="shared" si="39"/>
        <v>1.0221598211844867</v>
      </c>
      <c r="BB48" s="15">
        <f t="shared" si="40"/>
        <v>1.0221598211844867</v>
      </c>
      <c r="BC48" s="16">
        <f t="shared" si="14"/>
        <v>2015.1081548158797</v>
      </c>
      <c r="BD48" s="16">
        <f t="shared" si="15"/>
        <v>2234.903463652598</v>
      </c>
      <c r="BE48" s="14">
        <f t="shared" si="16"/>
        <v>0.99306036143282772</v>
      </c>
      <c r="BF48" s="14">
        <f t="shared" si="17"/>
        <v>1.007893687946513</v>
      </c>
      <c r="BG48" s="15">
        <f t="shared" si="41"/>
        <v>0.99337298448168454</v>
      </c>
      <c r="BH48" s="15">
        <f t="shared" si="42"/>
        <v>1.008413445856321</v>
      </c>
      <c r="BI48" s="16">
        <f t="shared" si="6"/>
        <v>2028.5513963995199</v>
      </c>
      <c r="BJ48" s="16">
        <f t="shared" si="6"/>
        <v>2216.2571045001987</v>
      </c>
      <c r="BK48" s="4">
        <f t="shared" si="38"/>
        <v>2028.5513963995199</v>
      </c>
      <c r="BL48" s="4">
        <f t="shared" si="35"/>
        <v>2216.2571045001987</v>
      </c>
      <c r="BM48" s="3">
        <v>0</v>
      </c>
      <c r="BN48" s="62">
        <f t="shared" si="43"/>
        <v>0.99306036143282772</v>
      </c>
      <c r="BO48" s="62">
        <f t="shared" si="44"/>
        <v>1.007893687946513</v>
      </c>
      <c r="BP48" s="68">
        <f t="shared" ref="BP48:BP50" si="46">IF(AX48=1,BC48/BN48,"#N/A")</f>
        <v>2029.19</v>
      </c>
      <c r="BQ48" s="68">
        <f t="shared" ref="BQ48:BQ51" si="47">IF(AY48=1,BD48/BO48,"#N/A")</f>
        <v>2217.4</v>
      </c>
      <c r="BR48" s="7"/>
      <c r="BS48" s="4"/>
      <c r="BT48" s="4"/>
    </row>
    <row r="49" spans="2:72" ht="15" x14ac:dyDescent="0.25">
      <c r="B49" s="1">
        <v>42</v>
      </c>
      <c r="C49" s="88" t="s">
        <v>67</v>
      </c>
      <c r="D49" s="88" t="s">
        <v>183</v>
      </c>
      <c r="E49" s="88">
        <v>666</v>
      </c>
      <c r="F49" s="88">
        <v>0</v>
      </c>
      <c r="G49" s="88">
        <v>0</v>
      </c>
      <c r="H49" s="88">
        <v>0</v>
      </c>
      <c r="I49" s="88">
        <v>4</v>
      </c>
      <c r="J49" s="88">
        <v>33.433999999999997</v>
      </c>
      <c r="K49" s="88">
        <v>188124</v>
      </c>
      <c r="L49" s="88">
        <v>12</v>
      </c>
      <c r="M49" s="88">
        <v>2015.97</v>
      </c>
      <c r="N49" s="88">
        <v>1</v>
      </c>
      <c r="O49" s="88">
        <v>50</v>
      </c>
      <c r="P49" s="88">
        <v>9.9</v>
      </c>
      <c r="Q49" s="88">
        <v>0</v>
      </c>
      <c r="R49">
        <v>2029.19</v>
      </c>
      <c r="S49" s="88">
        <v>0</v>
      </c>
      <c r="T49">
        <v>2217.4</v>
      </c>
      <c r="U49" s="88">
        <v>154</v>
      </c>
      <c r="V49" s="88">
        <v>2226.4699999999998</v>
      </c>
      <c r="W49" s="88"/>
      <c r="X49" s="88">
        <v>2.7099999999999997E-4</v>
      </c>
      <c r="Y49" s="88">
        <v>1</v>
      </c>
      <c r="Z49" s="88"/>
      <c r="AA49" s="88" t="s">
        <v>72</v>
      </c>
      <c r="AB49" s="88">
        <v>18.8599</v>
      </c>
      <c r="AC49" s="112" t="s">
        <v>233</v>
      </c>
      <c r="AD49" s="88">
        <v>0</v>
      </c>
      <c r="AE49" s="88">
        <v>0</v>
      </c>
      <c r="AF49" s="89">
        <v>43501</v>
      </c>
      <c r="AG49" s="90">
        <v>0.55902777777777779</v>
      </c>
      <c r="AH49" s="88" t="s">
        <v>166</v>
      </c>
      <c r="AI49" s="7">
        <f t="shared" si="28"/>
        <v>2019</v>
      </c>
      <c r="AJ49" s="7">
        <f t="shared" si="29"/>
        <v>5</v>
      </c>
      <c r="AK49" s="7">
        <f t="shared" si="30"/>
        <v>2</v>
      </c>
      <c r="AL49" s="21">
        <f t="shared" si="8"/>
        <v>33.433999999999997</v>
      </c>
      <c r="AM49" s="21">
        <v>25</v>
      </c>
      <c r="AN49" s="20">
        <v>18.86</v>
      </c>
      <c r="AO49" s="21">
        <v>100</v>
      </c>
      <c r="AP49" s="21">
        <v>97.256</v>
      </c>
      <c r="AQ49" s="26">
        <v>0.1</v>
      </c>
      <c r="AR49" s="26">
        <v>0.1023</v>
      </c>
      <c r="AS49" s="13">
        <v>50</v>
      </c>
      <c r="AT49" s="13">
        <f t="shared" si="3"/>
        <v>1</v>
      </c>
      <c r="AU49" s="13">
        <f t="shared" si="4"/>
        <v>0</v>
      </c>
      <c r="AV49" s="13">
        <f t="shared" si="9"/>
        <v>0</v>
      </c>
      <c r="AW49" s="13">
        <f t="shared" si="10"/>
        <v>0</v>
      </c>
      <c r="AX49" s="7">
        <v>1</v>
      </c>
      <c r="AY49" s="7">
        <v>1</v>
      </c>
      <c r="AZ49" s="24">
        <f t="shared" si="11"/>
        <v>43587.559027777781</v>
      </c>
      <c r="BA49" s="15">
        <f t="shared" si="39"/>
        <v>1.0221598211844867</v>
      </c>
      <c r="BB49" s="15">
        <f t="shared" si="40"/>
        <v>1.0221598211844867</v>
      </c>
      <c r="BC49" s="16">
        <f t="shared" si="14"/>
        <v>2016.2693773407448</v>
      </c>
      <c r="BD49" s="16">
        <f t="shared" si="15"/>
        <v>2237.8182448578632</v>
      </c>
      <c r="BE49" s="14">
        <f t="shared" si="16"/>
        <v>0.99363262057310786</v>
      </c>
      <c r="BF49" s="14">
        <f t="shared" si="17"/>
        <v>1.0092081919625973</v>
      </c>
      <c r="BG49" s="15">
        <f t="shared" si="41"/>
        <v>0.99337298448168454</v>
      </c>
      <c r="BH49" s="15">
        <f t="shared" si="42"/>
        <v>1.008413445856321</v>
      </c>
      <c r="BI49" s="16">
        <f t="shared" si="6"/>
        <v>2029.7203657020934</v>
      </c>
      <c r="BJ49" s="16">
        <f t="shared" si="6"/>
        <v>2219.1475669560919</v>
      </c>
      <c r="BK49" s="4">
        <f t="shared" si="38"/>
        <v>2029.7203657020934</v>
      </c>
      <c r="BL49" s="4"/>
      <c r="BM49" s="3">
        <v>1</v>
      </c>
      <c r="BN49" s="62">
        <f t="shared" si="43"/>
        <v>0.99309017900618446</v>
      </c>
      <c r="BO49" s="62">
        <f t="shared" si="44"/>
        <v>1.0079139418637519</v>
      </c>
      <c r="BP49" s="16">
        <f t="shared" si="46"/>
        <v>2030.298375680733</v>
      </c>
      <c r="BQ49" s="16">
        <f t="shared" si="47"/>
        <v>2220.2473365135447</v>
      </c>
      <c r="BR49" s="7"/>
      <c r="BS49" s="85"/>
      <c r="BT49" s="85"/>
    </row>
    <row r="50" spans="2:72" ht="15" x14ac:dyDescent="0.25">
      <c r="B50" s="1">
        <v>43</v>
      </c>
      <c r="C50" s="88" t="s">
        <v>67</v>
      </c>
      <c r="D50" s="88" t="s">
        <v>173</v>
      </c>
      <c r="E50" s="88">
        <v>12</v>
      </c>
      <c r="F50" s="88">
        <v>12</v>
      </c>
      <c r="G50" s="88">
        <v>18</v>
      </c>
      <c r="H50" s="88">
        <v>0</v>
      </c>
      <c r="I50" s="88">
        <v>4</v>
      </c>
      <c r="J50" s="88">
        <v>30.83</v>
      </c>
      <c r="K50" s="88">
        <v>214201</v>
      </c>
      <c r="L50" s="88">
        <v>12</v>
      </c>
      <c r="M50" s="88">
        <v>2300.7399999999998</v>
      </c>
      <c r="N50" s="88">
        <v>1</v>
      </c>
      <c r="O50" s="88">
        <v>50</v>
      </c>
      <c r="P50" s="88">
        <v>4.9000000000000004</v>
      </c>
      <c r="Q50" s="88">
        <v>0</v>
      </c>
      <c r="R50">
        <v>2029.19</v>
      </c>
      <c r="S50" s="88">
        <v>0</v>
      </c>
      <c r="T50">
        <v>2217.4</v>
      </c>
      <c r="U50" s="88">
        <v>154</v>
      </c>
      <c r="V50" s="88">
        <v>2473.23</v>
      </c>
      <c r="W50" s="88"/>
      <c r="X50" s="88">
        <v>2.14E-4</v>
      </c>
      <c r="Y50" s="88">
        <v>1</v>
      </c>
      <c r="Z50" s="88"/>
      <c r="AA50" s="88" t="s">
        <v>72</v>
      </c>
      <c r="AB50" s="88">
        <v>18.8599</v>
      </c>
      <c r="AC50" s="88"/>
      <c r="AD50" s="88">
        <v>0</v>
      </c>
      <c r="AE50" s="88">
        <v>0</v>
      </c>
      <c r="AF50" s="89">
        <v>43501</v>
      </c>
      <c r="AG50" s="90">
        <v>0.44236111111111115</v>
      </c>
      <c r="AH50" s="88" t="s">
        <v>166</v>
      </c>
      <c r="AI50" s="7">
        <f t="shared" si="28"/>
        <v>2019</v>
      </c>
      <c r="AJ50" s="7">
        <f t="shared" si="29"/>
        <v>5</v>
      </c>
      <c r="AK50" s="7">
        <f t="shared" si="30"/>
        <v>2</v>
      </c>
      <c r="AL50" s="21">
        <f t="shared" si="8"/>
        <v>30.83</v>
      </c>
      <c r="AM50" s="21">
        <v>25</v>
      </c>
      <c r="AN50" s="20">
        <v>18.86</v>
      </c>
      <c r="AO50" s="21">
        <v>100</v>
      </c>
      <c r="AP50" s="21">
        <v>97.256</v>
      </c>
      <c r="AQ50" s="26">
        <v>0.1</v>
      </c>
      <c r="AR50" s="26">
        <v>0.1023</v>
      </c>
      <c r="AS50" s="13">
        <v>50</v>
      </c>
      <c r="AT50" s="13">
        <f t="shared" si="3"/>
        <v>0</v>
      </c>
      <c r="AU50" s="13">
        <f t="shared" si="4"/>
        <v>0</v>
      </c>
      <c r="AV50" s="13">
        <f t="shared" si="9"/>
        <v>0</v>
      </c>
      <c r="AW50" s="13">
        <f t="shared" si="10"/>
        <v>1</v>
      </c>
      <c r="AX50" s="7">
        <v>1</v>
      </c>
      <c r="AY50" s="7">
        <v>1</v>
      </c>
      <c r="AZ50" s="24">
        <f t="shared" si="11"/>
        <v>43587.442361111112</v>
      </c>
      <c r="BA50" s="15">
        <f t="shared" si="39"/>
        <v>1.020194944954252</v>
      </c>
      <c r="BB50" s="15">
        <f t="shared" si="40"/>
        <v>1.020194944954252</v>
      </c>
      <c r="BC50" s="16">
        <f t="shared" si="14"/>
        <v>2301.0741630449857</v>
      </c>
      <c r="BD50" s="16">
        <f t="shared" si="15"/>
        <v>2485.8359725169503</v>
      </c>
      <c r="BE50" s="67" t="str">
        <f>IF(AND(AX50=1,AT50=1),BC50/R50,"#N/A")</f>
        <v>#N/A</v>
      </c>
      <c r="BF50" s="63" t="str">
        <f t="shared" si="17"/>
        <v>#N/A</v>
      </c>
      <c r="BG50" s="15">
        <f t="shared" si="41"/>
        <v>0.99337298448168454</v>
      </c>
      <c r="BH50" s="15">
        <f t="shared" si="42"/>
        <v>1.008413445856321</v>
      </c>
      <c r="BI50" s="16">
        <f t="shared" si="6"/>
        <v>2316.4251484507854</v>
      </c>
      <c r="BJ50" s="16">
        <f t="shared" si="6"/>
        <v>2465.0960206168579</v>
      </c>
      <c r="BK50" s="4" t="str">
        <f t="shared" si="38"/>
        <v/>
      </c>
      <c r="BL50" s="4" t="str">
        <f t="shared" si="35"/>
        <v/>
      </c>
      <c r="BM50" s="3">
        <v>2</v>
      </c>
      <c r="BN50" s="62">
        <f t="shared" si="43"/>
        <v>0.99311999657954098</v>
      </c>
      <c r="BO50" s="62">
        <f t="shared" si="44"/>
        <v>1.0079341957809909</v>
      </c>
      <c r="BP50" s="16">
        <f t="shared" si="46"/>
        <v>2317.0152357924935</v>
      </c>
      <c r="BQ50" s="16">
        <f t="shared" si="47"/>
        <v>2466.2681184170137</v>
      </c>
      <c r="BR50" s="7"/>
      <c r="BS50" s="85">
        <f t="shared" ref="BS50:BS76" si="48">BP50*$BS$4</f>
        <v>2319.3322510282856</v>
      </c>
      <c r="BT50" s="85">
        <f t="shared" ref="BT50:BT76" si="49">BQ50*$BT$4</f>
        <v>2468.7343865354305</v>
      </c>
    </row>
    <row r="51" spans="2:72" ht="15" x14ac:dyDescent="0.25">
      <c r="B51" s="1">
        <v>44</v>
      </c>
      <c r="C51" s="88" t="s">
        <v>67</v>
      </c>
      <c r="D51" s="88" t="s">
        <v>174</v>
      </c>
      <c r="E51" s="88">
        <v>12</v>
      </c>
      <c r="F51" s="88">
        <v>12</v>
      </c>
      <c r="G51" s="88">
        <v>18</v>
      </c>
      <c r="H51" s="88">
        <v>0</v>
      </c>
      <c r="I51" s="88">
        <v>4</v>
      </c>
      <c r="J51" s="88">
        <v>31.94</v>
      </c>
      <c r="K51" s="88">
        <v>210801</v>
      </c>
      <c r="L51" s="88">
        <v>12</v>
      </c>
      <c r="M51" s="88">
        <v>2262.2600000000002</v>
      </c>
      <c r="N51" s="88">
        <v>1</v>
      </c>
      <c r="O51" s="88">
        <v>50</v>
      </c>
      <c r="P51" s="88">
        <v>5.4</v>
      </c>
      <c r="Q51" s="88">
        <v>0</v>
      </c>
      <c r="R51">
        <v>2029.19</v>
      </c>
      <c r="S51" s="88">
        <v>0</v>
      </c>
      <c r="T51">
        <v>2217.4</v>
      </c>
      <c r="U51" s="88">
        <v>154</v>
      </c>
      <c r="V51" s="88">
        <v>2449.11</v>
      </c>
      <c r="W51" s="88"/>
      <c r="X51" s="88">
        <v>2.13E-4</v>
      </c>
      <c r="Y51" s="88">
        <v>1</v>
      </c>
      <c r="Z51" s="88"/>
      <c r="AA51" s="88" t="s">
        <v>72</v>
      </c>
      <c r="AB51" s="88">
        <v>18.8599</v>
      </c>
      <c r="AC51" s="88"/>
      <c r="AD51" s="88">
        <v>0</v>
      </c>
      <c r="AE51" s="88">
        <v>0</v>
      </c>
      <c r="AF51" s="89">
        <v>43501</v>
      </c>
      <c r="AG51" s="90">
        <v>0.45347222222222222</v>
      </c>
      <c r="AH51" s="88" t="s">
        <v>166</v>
      </c>
      <c r="AI51" s="7">
        <f t="shared" si="28"/>
        <v>2019</v>
      </c>
      <c r="AJ51" s="7">
        <f t="shared" si="29"/>
        <v>5</v>
      </c>
      <c r="AK51" s="7">
        <f t="shared" si="30"/>
        <v>2</v>
      </c>
      <c r="AL51" s="21">
        <f t="shared" si="8"/>
        <v>31.94</v>
      </c>
      <c r="AM51" s="21">
        <v>25</v>
      </c>
      <c r="AN51" s="20">
        <v>18.86</v>
      </c>
      <c r="AO51" s="21">
        <v>100</v>
      </c>
      <c r="AP51" s="21">
        <v>97.256</v>
      </c>
      <c r="AQ51" s="26">
        <v>0.1</v>
      </c>
      <c r="AR51" s="26">
        <v>0.1023</v>
      </c>
      <c r="AS51" s="13">
        <v>50</v>
      </c>
      <c r="AT51" s="13">
        <f t="shared" si="3"/>
        <v>0</v>
      </c>
      <c r="AU51" s="13">
        <f t="shared" si="4"/>
        <v>0</v>
      </c>
      <c r="AV51" s="13">
        <f t="shared" si="9"/>
        <v>0</v>
      </c>
      <c r="AW51" s="13">
        <f t="shared" si="10"/>
        <v>1</v>
      </c>
      <c r="AX51" s="7">
        <v>1</v>
      </c>
      <c r="AY51" s="7">
        <v>1</v>
      </c>
      <c r="AZ51" s="24">
        <f t="shared" si="11"/>
        <v>43587.453472222223</v>
      </c>
      <c r="BA51" s="15">
        <f t="shared" si="39"/>
        <v>1.0210321676826108</v>
      </c>
      <c r="BB51" s="15">
        <f t="shared" si="40"/>
        <v>1.0210321676826108</v>
      </c>
      <c r="BC51" s="16">
        <f t="shared" si="14"/>
        <v>2262.5899556438389</v>
      </c>
      <c r="BD51" s="16">
        <f t="shared" si="15"/>
        <v>2461.5930336648785</v>
      </c>
      <c r="BE51" s="62" t="str">
        <f t="shared" si="16"/>
        <v>#N/A</v>
      </c>
      <c r="BF51" s="62" t="str">
        <f t="shared" si="17"/>
        <v>#N/A</v>
      </c>
      <c r="BG51" s="15">
        <f t="shared" si="41"/>
        <v>0.99337298448168454</v>
      </c>
      <c r="BH51" s="15">
        <f t="shared" si="42"/>
        <v>1.008413445856321</v>
      </c>
      <c r="BI51" s="16">
        <f t="shared" si="6"/>
        <v>2277.684204210967</v>
      </c>
      <c r="BJ51" s="16">
        <f t="shared" si="6"/>
        <v>2441.0553466733595</v>
      </c>
      <c r="BK51" s="4" t="str">
        <f t="shared" si="38"/>
        <v/>
      </c>
      <c r="BL51" s="4" t="str">
        <f t="shared" si="35"/>
        <v/>
      </c>
      <c r="BM51" s="3">
        <v>3</v>
      </c>
      <c r="BN51" s="62">
        <f t="shared" si="43"/>
        <v>0.99314981415289771</v>
      </c>
      <c r="BO51" s="62">
        <f t="shared" si="44"/>
        <v>1.00795444969823</v>
      </c>
      <c r="BP51" s="16">
        <f>IF(AX51=1,BC51/BN51,"#N/A")</f>
        <v>2278.1960217892242</v>
      </c>
      <c r="BQ51" s="16">
        <f t="shared" si="47"/>
        <v>2442.1669395892354</v>
      </c>
      <c r="BR51" s="7"/>
      <c r="BS51" s="85">
        <f t="shared" si="48"/>
        <v>2280.4742178110132</v>
      </c>
      <c r="BT51" s="85">
        <f t="shared" si="49"/>
        <v>2444.6091065288242</v>
      </c>
    </row>
    <row r="52" spans="2:72" ht="15" x14ac:dyDescent="0.25">
      <c r="B52" s="1">
        <v>45</v>
      </c>
      <c r="C52" s="88" t="s">
        <v>67</v>
      </c>
      <c r="D52" s="88" t="s">
        <v>175</v>
      </c>
      <c r="E52" s="88">
        <v>12</v>
      </c>
      <c r="F52" s="88">
        <v>12</v>
      </c>
      <c r="G52" s="88">
        <v>18</v>
      </c>
      <c r="H52" s="88">
        <v>0</v>
      </c>
      <c r="I52" s="88">
        <v>4</v>
      </c>
      <c r="J52" s="88">
        <v>32.67</v>
      </c>
      <c r="K52" s="88">
        <v>208264</v>
      </c>
      <c r="L52" s="88">
        <v>12</v>
      </c>
      <c r="M52" s="88">
        <v>2233.7399999999998</v>
      </c>
      <c r="N52" s="88">
        <v>1</v>
      </c>
      <c r="O52" s="88">
        <v>50</v>
      </c>
      <c r="P52" s="88">
        <v>5.9</v>
      </c>
      <c r="Q52" s="88">
        <v>0</v>
      </c>
      <c r="R52">
        <v>2029.19</v>
      </c>
      <c r="S52" s="88">
        <v>0</v>
      </c>
      <c r="T52">
        <v>2217.4</v>
      </c>
      <c r="U52" s="88">
        <v>154</v>
      </c>
      <c r="V52" s="88">
        <v>2435.7800000000002</v>
      </c>
      <c r="W52" s="88"/>
      <c r="X52" s="88">
        <v>3.1199999999999999E-4</v>
      </c>
      <c r="Y52" s="88">
        <v>1</v>
      </c>
      <c r="Z52" s="88"/>
      <c r="AA52" s="88" t="s">
        <v>72</v>
      </c>
      <c r="AB52" s="88">
        <v>18.8599</v>
      </c>
      <c r="AC52" s="88"/>
      <c r="AD52" s="88">
        <v>0</v>
      </c>
      <c r="AE52" s="88">
        <v>0</v>
      </c>
      <c r="AF52" s="89">
        <v>43501</v>
      </c>
      <c r="AG52" s="90">
        <v>0.46458333333333335</v>
      </c>
      <c r="AH52" s="88" t="s">
        <v>166</v>
      </c>
      <c r="AI52" s="7">
        <f t="shared" si="28"/>
        <v>2019</v>
      </c>
      <c r="AJ52" s="7">
        <f t="shared" si="29"/>
        <v>5</v>
      </c>
      <c r="AK52" s="7">
        <f t="shared" si="30"/>
        <v>2</v>
      </c>
      <c r="AL52" s="21">
        <f t="shared" si="8"/>
        <v>32.67</v>
      </c>
      <c r="AM52" s="21">
        <v>25</v>
      </c>
      <c r="AN52" s="20">
        <v>18.86</v>
      </c>
      <c r="AO52" s="21">
        <v>100</v>
      </c>
      <c r="AP52" s="21">
        <v>97.256</v>
      </c>
      <c r="AQ52" s="26">
        <v>0.1</v>
      </c>
      <c r="AR52" s="26">
        <v>0.1023</v>
      </c>
      <c r="AS52" s="13">
        <v>50</v>
      </c>
      <c r="AT52" s="13">
        <f t="shared" si="3"/>
        <v>0</v>
      </c>
      <c r="AU52" s="13">
        <f t="shared" si="4"/>
        <v>0</v>
      </c>
      <c r="AV52" s="13">
        <f t="shared" si="9"/>
        <v>0</v>
      </c>
      <c r="AW52" s="13">
        <f t="shared" si="10"/>
        <v>1</v>
      </c>
      <c r="AX52" s="7">
        <v>1</v>
      </c>
      <c r="AY52" s="7">
        <v>1</v>
      </c>
      <c r="AZ52" s="24">
        <f t="shared" si="11"/>
        <v>43587.464583333334</v>
      </c>
      <c r="BA52" s="15">
        <f t="shared" si="39"/>
        <v>1.021583047308728</v>
      </c>
      <c r="BB52" s="15">
        <f t="shared" si="40"/>
        <v>1.021583047308728</v>
      </c>
      <c r="BC52" s="16">
        <f t="shared" si="14"/>
        <v>2234.0764959127505</v>
      </c>
      <c r="BD52" s="16">
        <f t="shared" si="15"/>
        <v>2448.1950910903302</v>
      </c>
      <c r="BE52" s="14" t="str">
        <f t="shared" si="16"/>
        <v>#N/A</v>
      </c>
      <c r="BF52" s="14" t="str">
        <f>IF(AND(AY52=1,AT52=1),BD52/T52,"#N/A")</f>
        <v>#N/A</v>
      </c>
      <c r="BG52" s="15">
        <f t="shared" si="41"/>
        <v>0.99337298448168454</v>
      </c>
      <c r="BH52" s="15">
        <f t="shared" si="42"/>
        <v>1.008413445856321</v>
      </c>
      <c r="BI52" s="16">
        <f t="shared" si="6"/>
        <v>2248.9805247506624</v>
      </c>
      <c r="BJ52" s="16">
        <f t="shared" si="6"/>
        <v>2427.7691864881676</v>
      </c>
      <c r="BK52" s="4" t="str">
        <f t="shared" si="38"/>
        <v/>
      </c>
      <c r="BL52" s="4" t="str">
        <f t="shared" si="35"/>
        <v/>
      </c>
      <c r="BM52" s="3">
        <v>4</v>
      </c>
      <c r="BN52" s="62">
        <f t="shared" si="43"/>
        <v>0.99317963172625445</v>
      </c>
      <c r="BO52" s="62">
        <f t="shared" si="44"/>
        <v>1.0079747036154687</v>
      </c>
      <c r="BP52" s="16">
        <f t="shared" ref="BP52:BP78" si="50">IF(AX52=1,BC52/BN52,"#N/A")</f>
        <v>2249.4183575127108</v>
      </c>
      <c r="BQ52" s="16">
        <f t="shared" ref="BQ52:BQ78" si="51">IF(AY52=1,BD52/BO52,"#N/A")</f>
        <v>2428.825924211179</v>
      </c>
      <c r="BS52" s="85">
        <f t="shared" si="48"/>
        <v>2251.6677758702231</v>
      </c>
      <c r="BT52" s="85">
        <f t="shared" si="49"/>
        <v>2431.2547501353897</v>
      </c>
    </row>
    <row r="53" spans="2:72" ht="15" x14ac:dyDescent="0.25">
      <c r="B53" s="1">
        <v>46</v>
      </c>
      <c r="C53" s="88" t="s">
        <v>67</v>
      </c>
      <c r="D53" s="88" t="s">
        <v>176</v>
      </c>
      <c r="E53" s="88">
        <v>11</v>
      </c>
      <c r="F53" s="88">
        <v>12</v>
      </c>
      <c r="G53" s="88">
        <v>18</v>
      </c>
      <c r="H53" s="88">
        <v>0</v>
      </c>
      <c r="I53" s="88">
        <v>4</v>
      </c>
      <c r="J53" s="88">
        <v>35.04</v>
      </c>
      <c r="K53" s="88">
        <v>197077</v>
      </c>
      <c r="L53" s="88">
        <v>12</v>
      </c>
      <c r="M53" s="88">
        <v>2109.71</v>
      </c>
      <c r="N53" s="88">
        <v>1</v>
      </c>
      <c r="O53" s="88">
        <v>50</v>
      </c>
      <c r="P53" s="88">
        <v>6.4</v>
      </c>
      <c r="Q53" s="88">
        <v>0</v>
      </c>
      <c r="R53">
        <v>2029.19</v>
      </c>
      <c r="S53" s="88">
        <v>0</v>
      </c>
      <c r="T53">
        <v>2217.4</v>
      </c>
      <c r="U53" s="88">
        <v>154</v>
      </c>
      <c r="V53" s="88">
        <v>2332.13</v>
      </c>
      <c r="W53" s="88"/>
      <c r="X53" s="88">
        <v>3.88E-4</v>
      </c>
      <c r="Y53" s="88">
        <v>1</v>
      </c>
      <c r="Z53" s="88"/>
      <c r="AA53" s="88" t="s">
        <v>72</v>
      </c>
      <c r="AB53" s="88">
        <v>18.8599</v>
      </c>
      <c r="AC53" s="88"/>
      <c r="AD53" s="88">
        <v>0</v>
      </c>
      <c r="AE53" s="88">
        <v>0</v>
      </c>
      <c r="AF53" s="89">
        <v>43501</v>
      </c>
      <c r="AG53" s="90">
        <v>0.47569444444444442</v>
      </c>
      <c r="AH53" s="88" t="s">
        <v>166</v>
      </c>
      <c r="AI53" s="7">
        <f t="shared" si="28"/>
        <v>2019</v>
      </c>
      <c r="AJ53" s="7">
        <f t="shared" si="29"/>
        <v>5</v>
      </c>
      <c r="AK53" s="7">
        <f t="shared" si="30"/>
        <v>2</v>
      </c>
      <c r="AL53" s="21">
        <f t="shared" si="8"/>
        <v>35.04</v>
      </c>
      <c r="AM53" s="21">
        <v>25</v>
      </c>
      <c r="AN53" s="20">
        <v>18.86</v>
      </c>
      <c r="AO53" s="21">
        <v>100</v>
      </c>
      <c r="AP53" s="21">
        <v>97.256</v>
      </c>
      <c r="AQ53" s="26">
        <v>0.1</v>
      </c>
      <c r="AR53" s="26">
        <v>0.1023</v>
      </c>
      <c r="AS53" s="13">
        <v>50</v>
      </c>
      <c r="AT53" s="13">
        <f t="shared" si="3"/>
        <v>0</v>
      </c>
      <c r="AU53" s="13">
        <f t="shared" si="4"/>
        <v>0</v>
      </c>
      <c r="AV53" s="13">
        <f t="shared" si="9"/>
        <v>0</v>
      </c>
      <c r="AW53" s="13">
        <f t="shared" si="10"/>
        <v>1</v>
      </c>
      <c r="AX53" s="7">
        <v>1</v>
      </c>
      <c r="AY53" s="7">
        <v>1</v>
      </c>
      <c r="AZ53" s="24">
        <f t="shared" si="11"/>
        <v>43587.475694444445</v>
      </c>
      <c r="BA53" s="15">
        <f t="shared" si="39"/>
        <v>1.0233730601672577</v>
      </c>
      <c r="BB53" s="15">
        <f t="shared" si="40"/>
        <v>1.0233730601672577</v>
      </c>
      <c r="BC53" s="16">
        <f t="shared" si="14"/>
        <v>2110.0281044906733</v>
      </c>
      <c r="BD53" s="16">
        <f t="shared" si="15"/>
        <v>2344.0167904262667</v>
      </c>
      <c r="BE53" s="14" t="str">
        <f t="shared" si="16"/>
        <v>#N/A</v>
      </c>
      <c r="BF53" s="14" t="str">
        <f t="shared" si="17"/>
        <v>#N/A</v>
      </c>
      <c r="BG53" s="15">
        <f t="shared" si="41"/>
        <v>0.99337298448168454</v>
      </c>
      <c r="BH53" s="15">
        <f t="shared" si="42"/>
        <v>1.008413445856321</v>
      </c>
      <c r="BI53" s="16">
        <f t="shared" si="6"/>
        <v>2124.1045784948838</v>
      </c>
      <c r="BJ53" s="16">
        <f t="shared" si="6"/>
        <v>2324.4600714697758</v>
      </c>
      <c r="BK53" s="4" t="str">
        <f t="shared" si="38"/>
        <v/>
      </c>
      <c r="BL53" s="4" t="str">
        <f t="shared" si="35"/>
        <v/>
      </c>
      <c r="BM53" s="3">
        <v>5</v>
      </c>
      <c r="BN53" s="62">
        <f t="shared" si="43"/>
        <v>0.99320944929961097</v>
      </c>
      <c r="BO53" s="62">
        <f t="shared" si="44"/>
        <v>1.0079949575327076</v>
      </c>
      <c r="BP53" s="16">
        <f t="shared" si="50"/>
        <v>2124.4543192562433</v>
      </c>
      <c r="BQ53" s="16">
        <f t="shared" si="51"/>
        <v>2325.4251153832856</v>
      </c>
      <c r="BS53" s="85">
        <f t="shared" si="48"/>
        <v>2126.5787735754993</v>
      </c>
      <c r="BT53" s="85">
        <f t="shared" si="49"/>
        <v>2327.7505404986687</v>
      </c>
    </row>
    <row r="54" spans="2:72" ht="15" x14ac:dyDescent="0.25">
      <c r="B54" s="1">
        <v>47</v>
      </c>
      <c r="C54" s="88" t="s">
        <v>67</v>
      </c>
      <c r="D54" s="88" t="s">
        <v>177</v>
      </c>
      <c r="E54" s="88">
        <v>12</v>
      </c>
      <c r="F54" s="88">
        <v>12</v>
      </c>
      <c r="G54" s="88">
        <v>18</v>
      </c>
      <c r="H54" s="88">
        <v>0</v>
      </c>
      <c r="I54" s="88">
        <v>4</v>
      </c>
      <c r="J54" s="88">
        <v>33.69</v>
      </c>
      <c r="K54" s="88">
        <v>203324</v>
      </c>
      <c r="L54" s="88">
        <v>12</v>
      </c>
      <c r="M54" s="88">
        <v>2178.96</v>
      </c>
      <c r="N54" s="88">
        <v>1</v>
      </c>
      <c r="O54" s="88">
        <v>50</v>
      </c>
      <c r="P54" s="88">
        <v>6.9</v>
      </c>
      <c r="Q54" s="88">
        <v>0</v>
      </c>
      <c r="R54">
        <v>2029.19</v>
      </c>
      <c r="S54" s="88">
        <v>0</v>
      </c>
      <c r="T54">
        <v>2217.4</v>
      </c>
      <c r="U54" s="88">
        <v>154</v>
      </c>
      <c r="V54" s="88">
        <v>2391.9899999999998</v>
      </c>
      <c r="W54" s="88"/>
      <c r="X54" s="88">
        <v>2.5900000000000001E-4</v>
      </c>
      <c r="Y54" s="88">
        <v>1</v>
      </c>
      <c r="Z54" s="88"/>
      <c r="AA54" s="88" t="s">
        <v>72</v>
      </c>
      <c r="AB54" s="88">
        <v>18.8599</v>
      </c>
      <c r="AC54" s="88"/>
      <c r="AD54" s="88">
        <v>0</v>
      </c>
      <c r="AE54" s="88">
        <v>0</v>
      </c>
      <c r="AF54" s="89">
        <v>43501</v>
      </c>
      <c r="AG54" s="90">
        <v>0.48680555555555555</v>
      </c>
      <c r="AH54" s="88" t="s">
        <v>166</v>
      </c>
      <c r="AI54" s="7">
        <f t="shared" si="28"/>
        <v>2019</v>
      </c>
      <c r="AJ54" s="7">
        <f t="shared" si="29"/>
        <v>5</v>
      </c>
      <c r="AK54" s="7">
        <f t="shared" si="30"/>
        <v>2</v>
      </c>
      <c r="AL54" s="21">
        <f t="shared" si="8"/>
        <v>33.69</v>
      </c>
      <c r="AM54" s="21">
        <v>25</v>
      </c>
      <c r="AN54" s="20">
        <v>18.86</v>
      </c>
      <c r="AO54" s="21">
        <v>100</v>
      </c>
      <c r="AP54" s="21">
        <v>97.256</v>
      </c>
      <c r="AQ54" s="26">
        <v>0.1</v>
      </c>
      <c r="AR54" s="26">
        <v>0.1023</v>
      </c>
      <c r="AS54" s="13">
        <v>50</v>
      </c>
      <c r="AT54" s="13">
        <f t="shared" si="3"/>
        <v>0</v>
      </c>
      <c r="AU54" s="13">
        <f t="shared" si="4"/>
        <v>0</v>
      </c>
      <c r="AV54" s="13">
        <f t="shared" si="9"/>
        <v>0</v>
      </c>
      <c r="AW54" s="13">
        <f t="shared" si="10"/>
        <v>1</v>
      </c>
      <c r="AX54" s="7">
        <v>1</v>
      </c>
      <c r="AY54" s="7">
        <v>1</v>
      </c>
      <c r="AZ54" s="24">
        <f t="shared" si="11"/>
        <v>43587.486805555556</v>
      </c>
      <c r="BA54" s="15">
        <f t="shared" si="39"/>
        <v>1.0223531405464035</v>
      </c>
      <c r="BB54" s="15">
        <f t="shared" si="40"/>
        <v>1.0223531405464035</v>
      </c>
      <c r="BC54" s="16">
        <f t="shared" si="14"/>
        <v>2179.2885304932279</v>
      </c>
      <c r="BD54" s="16">
        <f t="shared" si="15"/>
        <v>2404.1818948908181</v>
      </c>
      <c r="BE54" s="14" t="str">
        <f t="shared" si="16"/>
        <v>#N/A</v>
      </c>
      <c r="BF54" s="14" t="str">
        <f t="shared" si="17"/>
        <v>#N/A</v>
      </c>
      <c r="BG54" s="15">
        <f t="shared" si="41"/>
        <v>0.99337298448168454</v>
      </c>
      <c r="BH54" s="15">
        <f t="shared" si="42"/>
        <v>1.008413445856321</v>
      </c>
      <c r="BI54" s="16">
        <f t="shared" si="6"/>
        <v>2193.8270564407612</v>
      </c>
      <c r="BJ54" s="16">
        <f t="shared" si="6"/>
        <v>2384.1232034041786</v>
      </c>
      <c r="BK54" s="4" t="str">
        <f t="shared" si="38"/>
        <v/>
      </c>
      <c r="BL54" s="4" t="str">
        <f t="shared" si="35"/>
        <v/>
      </c>
      <c r="BM54" s="3">
        <v>6</v>
      </c>
      <c r="BN54" s="62">
        <f t="shared" si="43"/>
        <v>0.99323926687296771</v>
      </c>
      <c r="BO54" s="62">
        <f t="shared" si="44"/>
        <v>1.0080152114499465</v>
      </c>
      <c r="BP54" s="16">
        <f t="shared" si="50"/>
        <v>2194.1224065318315</v>
      </c>
      <c r="BQ54" s="16">
        <f t="shared" si="51"/>
        <v>2385.0650938417893</v>
      </c>
      <c r="BS54" s="85">
        <f t="shared" si="48"/>
        <v>2196.3165289383633</v>
      </c>
      <c r="BT54" s="85">
        <f t="shared" si="49"/>
        <v>2387.450158935631</v>
      </c>
    </row>
    <row r="55" spans="2:72" ht="15" x14ac:dyDescent="0.25">
      <c r="B55" s="1">
        <v>48</v>
      </c>
      <c r="C55" s="88" t="s">
        <v>67</v>
      </c>
      <c r="D55" s="88" t="s">
        <v>178</v>
      </c>
      <c r="E55" s="88">
        <v>12</v>
      </c>
      <c r="F55" s="88">
        <v>12</v>
      </c>
      <c r="G55" s="88">
        <v>18</v>
      </c>
      <c r="H55" s="88">
        <v>0</v>
      </c>
      <c r="I55" s="88">
        <v>4</v>
      </c>
      <c r="J55" s="88">
        <v>35.03</v>
      </c>
      <c r="K55" s="88">
        <v>198017</v>
      </c>
      <c r="L55" s="88">
        <v>12</v>
      </c>
      <c r="M55" s="88">
        <v>2119.8200000000002</v>
      </c>
      <c r="N55" s="88">
        <v>1</v>
      </c>
      <c r="O55" s="88">
        <v>50</v>
      </c>
      <c r="P55" s="88">
        <v>7.4</v>
      </c>
      <c r="Q55" s="88">
        <v>0</v>
      </c>
      <c r="R55">
        <v>2029.19</v>
      </c>
      <c r="S55" s="88">
        <v>0</v>
      </c>
      <c r="T55">
        <v>2217.4</v>
      </c>
      <c r="U55" s="88">
        <v>154</v>
      </c>
      <c r="V55" s="88">
        <v>2330.06</v>
      </c>
      <c r="W55" s="88"/>
      <c r="X55" s="88">
        <v>2.5999999999999998E-4</v>
      </c>
      <c r="Y55" s="88">
        <v>1</v>
      </c>
      <c r="Z55" s="88"/>
      <c r="AA55" s="88" t="s">
        <v>72</v>
      </c>
      <c r="AB55" s="88">
        <v>18.8599</v>
      </c>
      <c r="AC55" s="88"/>
      <c r="AD55" s="88">
        <v>0</v>
      </c>
      <c r="AE55" s="88">
        <v>0</v>
      </c>
      <c r="AF55" s="89">
        <v>43501</v>
      </c>
      <c r="AG55" s="90">
        <v>0.49791666666666662</v>
      </c>
      <c r="AH55" s="88" t="s">
        <v>166</v>
      </c>
      <c r="AI55" s="7">
        <f t="shared" si="28"/>
        <v>2019</v>
      </c>
      <c r="AJ55" s="7">
        <f t="shared" si="29"/>
        <v>5</v>
      </c>
      <c r="AK55" s="7">
        <f t="shared" si="30"/>
        <v>2</v>
      </c>
      <c r="AL55" s="21">
        <f t="shared" si="8"/>
        <v>35.03</v>
      </c>
      <c r="AM55" s="21">
        <v>25</v>
      </c>
      <c r="AN55" s="20">
        <v>18.86</v>
      </c>
      <c r="AO55" s="21">
        <v>100</v>
      </c>
      <c r="AP55" s="21">
        <v>97.256</v>
      </c>
      <c r="AQ55" s="26">
        <v>0.1</v>
      </c>
      <c r="AR55" s="26">
        <v>0.1023</v>
      </c>
      <c r="AS55" s="13">
        <v>50</v>
      </c>
      <c r="AT55" s="13">
        <f t="shared" si="3"/>
        <v>0</v>
      </c>
      <c r="AU55" s="13">
        <f t="shared" si="4"/>
        <v>0</v>
      </c>
      <c r="AV55" s="13">
        <f t="shared" si="9"/>
        <v>0</v>
      </c>
      <c r="AW55" s="13">
        <f t="shared" si="10"/>
        <v>1</v>
      </c>
      <c r="AX55" s="7">
        <v>1</v>
      </c>
      <c r="AY55" s="7">
        <v>1</v>
      </c>
      <c r="AZ55" s="24">
        <f t="shared" si="11"/>
        <v>43587.497916666667</v>
      </c>
      <c r="BA55" s="15">
        <f t="shared" si="39"/>
        <v>1.0233655023234349</v>
      </c>
      <c r="BB55" s="15">
        <f t="shared" si="40"/>
        <v>1.0233655023234349</v>
      </c>
      <c r="BC55" s="16">
        <f t="shared" si="14"/>
        <v>2120.1387169178824</v>
      </c>
      <c r="BD55" s="16">
        <f t="shared" si="15"/>
        <v>2341.9362397038872</v>
      </c>
      <c r="BE55" s="14" t="str">
        <f t="shared" si="16"/>
        <v>#N/A</v>
      </c>
      <c r="BF55" s="14" t="str">
        <f t="shared" si="17"/>
        <v>#N/A</v>
      </c>
      <c r="BG55" s="15">
        <f t="shared" si="41"/>
        <v>0.99337298448168454</v>
      </c>
      <c r="BH55" s="15">
        <f t="shared" si="42"/>
        <v>1.008413445856321</v>
      </c>
      <c r="BI55" s="16">
        <f t="shared" si="6"/>
        <v>2134.2826411009296</v>
      </c>
      <c r="BJ55" s="16">
        <f t="shared" si="6"/>
        <v>2322.3968793029826</v>
      </c>
      <c r="BK55" s="4" t="str">
        <f t="shared" si="38"/>
        <v/>
      </c>
      <c r="BL55" s="4" t="str">
        <f t="shared" si="35"/>
        <v/>
      </c>
      <c r="BM55" s="3">
        <v>7</v>
      </c>
      <c r="BN55" s="62">
        <f t="shared" si="43"/>
        <v>0.99326908444632445</v>
      </c>
      <c r="BO55" s="62">
        <f t="shared" si="44"/>
        <v>1.0080354653671855</v>
      </c>
      <c r="BP55" s="16">
        <f t="shared" si="50"/>
        <v>2134.5058958516829</v>
      </c>
      <c r="BQ55" s="16">
        <f t="shared" si="51"/>
        <v>2323.267702541415</v>
      </c>
      <c r="BS55" s="85">
        <f t="shared" si="48"/>
        <v>2136.6404017475343</v>
      </c>
      <c r="BT55" s="85">
        <f t="shared" si="49"/>
        <v>2325.5909702439562</v>
      </c>
    </row>
    <row r="56" spans="2:72" ht="15" x14ac:dyDescent="0.25">
      <c r="B56" s="1">
        <v>49</v>
      </c>
      <c r="C56" s="88" t="s">
        <v>67</v>
      </c>
      <c r="D56" s="88" t="s">
        <v>179</v>
      </c>
      <c r="E56" s="88">
        <v>12</v>
      </c>
      <c r="F56" s="88">
        <v>12</v>
      </c>
      <c r="G56" s="88">
        <v>18</v>
      </c>
      <c r="H56" s="88">
        <v>0</v>
      </c>
      <c r="I56" s="88">
        <v>4</v>
      </c>
      <c r="J56" s="88">
        <v>34.53</v>
      </c>
      <c r="K56" s="88">
        <v>198244</v>
      </c>
      <c r="L56" s="88">
        <v>12</v>
      </c>
      <c r="M56" s="88">
        <v>2123.04</v>
      </c>
      <c r="N56" s="88">
        <v>1</v>
      </c>
      <c r="O56" s="88">
        <v>50</v>
      </c>
      <c r="P56" s="88">
        <v>7.9</v>
      </c>
      <c r="Q56" s="88">
        <v>0</v>
      </c>
      <c r="R56">
        <v>2029.19</v>
      </c>
      <c r="S56" s="88">
        <v>0</v>
      </c>
      <c r="T56">
        <v>2217.4</v>
      </c>
      <c r="U56" s="88">
        <v>154</v>
      </c>
      <c r="V56" s="88">
        <v>2327.7399999999998</v>
      </c>
      <c r="W56" s="88"/>
      <c r="X56" s="88">
        <v>2.99E-4</v>
      </c>
      <c r="Y56" s="88">
        <v>1</v>
      </c>
      <c r="Z56" s="88"/>
      <c r="AA56" s="88" t="s">
        <v>72</v>
      </c>
      <c r="AB56" s="88">
        <v>18.8599</v>
      </c>
      <c r="AC56" s="88"/>
      <c r="AD56" s="88">
        <v>0</v>
      </c>
      <c r="AE56" s="88">
        <v>0</v>
      </c>
      <c r="AF56" s="89">
        <v>43501</v>
      </c>
      <c r="AG56" s="90">
        <v>0.51458333333333328</v>
      </c>
      <c r="AH56" s="88" t="s">
        <v>166</v>
      </c>
      <c r="AI56" s="7">
        <f t="shared" si="28"/>
        <v>2019</v>
      </c>
      <c r="AJ56" s="7">
        <f t="shared" si="29"/>
        <v>5</v>
      </c>
      <c r="AK56" s="7">
        <f t="shared" si="30"/>
        <v>2</v>
      </c>
      <c r="AL56" s="21">
        <f t="shared" si="8"/>
        <v>34.53</v>
      </c>
      <c r="AM56" s="21">
        <v>25</v>
      </c>
      <c r="AN56" s="20">
        <v>18.86</v>
      </c>
      <c r="AO56" s="21">
        <v>100</v>
      </c>
      <c r="AP56" s="21">
        <v>97.256</v>
      </c>
      <c r="AQ56" s="26">
        <v>0.1</v>
      </c>
      <c r="AR56" s="26">
        <v>0.1023</v>
      </c>
      <c r="AS56" s="13">
        <v>50</v>
      </c>
      <c r="AT56" s="13">
        <f t="shared" si="3"/>
        <v>0</v>
      </c>
      <c r="AU56" s="13">
        <f t="shared" si="4"/>
        <v>0</v>
      </c>
      <c r="AV56" s="13">
        <f t="shared" si="9"/>
        <v>0</v>
      </c>
      <c r="AW56" s="13">
        <f t="shared" si="10"/>
        <v>1</v>
      </c>
      <c r="AX56" s="7">
        <v>1</v>
      </c>
      <c r="AY56" s="7">
        <v>1</v>
      </c>
      <c r="AZ56" s="24">
        <f t="shared" si="11"/>
        <v>43587.51458333333</v>
      </c>
      <c r="BA56" s="15">
        <f t="shared" si="39"/>
        <v>1.0229876652848366</v>
      </c>
      <c r="BB56" s="15">
        <f t="shared" si="40"/>
        <v>1.0229876652848366</v>
      </c>
      <c r="BC56" s="16">
        <f t="shared" si="14"/>
        <v>2123.3605255754778</v>
      </c>
      <c r="BD56" s="16">
        <f t="shared" si="15"/>
        <v>2339.6044147396742</v>
      </c>
      <c r="BE56" s="14" t="str">
        <f t="shared" si="16"/>
        <v>#N/A</v>
      </c>
      <c r="BF56" s="14" t="str">
        <f t="shared" si="17"/>
        <v>#N/A</v>
      </c>
      <c r="BG56" s="15">
        <f t="shared" si="41"/>
        <v>0.99337298448168454</v>
      </c>
      <c r="BH56" s="15">
        <f t="shared" si="42"/>
        <v>1.008413445856321</v>
      </c>
      <c r="BI56" s="16">
        <f t="shared" si="6"/>
        <v>2137.5259431716786</v>
      </c>
      <c r="BJ56" s="16">
        <f t="shared" si="6"/>
        <v>2320.0845093382677</v>
      </c>
      <c r="BK56" s="4" t="str">
        <f t="shared" si="38"/>
        <v/>
      </c>
      <c r="BL56" s="4" t="str">
        <f t="shared" si="35"/>
        <v/>
      </c>
      <c r="BM56" s="3">
        <v>8</v>
      </c>
      <c r="BN56" s="62">
        <f t="shared" si="43"/>
        <v>0.99329890201968096</v>
      </c>
      <c r="BO56" s="62">
        <f t="shared" si="44"/>
        <v>1.0080557192844246</v>
      </c>
      <c r="BP56" s="16">
        <f t="shared" si="50"/>
        <v>2137.6853646551258</v>
      </c>
      <c r="BQ56" s="16">
        <f t="shared" si="51"/>
        <v>2320.907832753986</v>
      </c>
      <c r="BS56" s="85">
        <f t="shared" si="48"/>
        <v>2139.8230500197806</v>
      </c>
      <c r="BT56" s="85">
        <f t="shared" si="49"/>
        <v>2323.2287405867396</v>
      </c>
    </row>
    <row r="57" spans="2:72" ht="15" x14ac:dyDescent="0.25">
      <c r="B57" s="1">
        <v>50</v>
      </c>
      <c r="C57" s="88" t="s">
        <v>67</v>
      </c>
      <c r="D57" s="88" t="s">
        <v>180</v>
      </c>
      <c r="E57" s="88">
        <v>11</v>
      </c>
      <c r="F57" s="88">
        <v>12</v>
      </c>
      <c r="G57" s="88">
        <v>18</v>
      </c>
      <c r="H57" s="88">
        <v>0</v>
      </c>
      <c r="I57" s="88">
        <v>4</v>
      </c>
      <c r="J57" s="88">
        <v>34.61</v>
      </c>
      <c r="K57" s="88">
        <v>197244</v>
      </c>
      <c r="L57" s="88">
        <v>12</v>
      </c>
      <c r="M57" s="88">
        <v>2112.1799999999998</v>
      </c>
      <c r="N57" s="88">
        <v>1</v>
      </c>
      <c r="O57" s="88">
        <v>50</v>
      </c>
      <c r="P57" s="88">
        <v>8.4</v>
      </c>
      <c r="Q57" s="88">
        <v>0</v>
      </c>
      <c r="R57">
        <v>2029.19</v>
      </c>
      <c r="S57" s="88">
        <v>0</v>
      </c>
      <c r="T57">
        <v>2217.4</v>
      </c>
      <c r="U57" s="88">
        <v>154</v>
      </c>
      <c r="V57" s="88">
        <v>2319.9699999999998</v>
      </c>
      <c r="W57" s="88"/>
      <c r="X57" s="88">
        <v>2.43E-4</v>
      </c>
      <c r="Y57" s="88">
        <v>1</v>
      </c>
      <c r="Z57" s="88"/>
      <c r="AA57" s="88" t="s">
        <v>72</v>
      </c>
      <c r="AB57" s="88">
        <v>18.8599</v>
      </c>
      <c r="AC57" s="88"/>
      <c r="AD57" s="88">
        <v>0</v>
      </c>
      <c r="AE57" s="88">
        <v>0</v>
      </c>
      <c r="AF57" s="89">
        <v>43501</v>
      </c>
      <c r="AG57" s="90">
        <v>0.52569444444444446</v>
      </c>
      <c r="AH57" s="88" t="s">
        <v>166</v>
      </c>
      <c r="AI57" s="7">
        <f t="shared" si="28"/>
        <v>2019</v>
      </c>
      <c r="AJ57" s="7">
        <f t="shared" si="29"/>
        <v>5</v>
      </c>
      <c r="AK57" s="7">
        <f t="shared" si="30"/>
        <v>2</v>
      </c>
      <c r="AL57" s="21">
        <f t="shared" si="8"/>
        <v>34.61</v>
      </c>
      <c r="AM57" s="21">
        <v>25</v>
      </c>
      <c r="AN57" s="20">
        <v>18.86</v>
      </c>
      <c r="AO57" s="21">
        <v>100</v>
      </c>
      <c r="AP57" s="21">
        <v>97.256</v>
      </c>
      <c r="AQ57" s="26">
        <v>0.1</v>
      </c>
      <c r="AR57" s="26">
        <v>0.1023</v>
      </c>
      <c r="AS57" s="13">
        <v>50</v>
      </c>
      <c r="AT57" s="13">
        <f t="shared" si="3"/>
        <v>0</v>
      </c>
      <c r="AU57" s="13">
        <f t="shared" si="4"/>
        <v>0</v>
      </c>
      <c r="AV57" s="13">
        <f t="shared" si="9"/>
        <v>0</v>
      </c>
      <c r="AW57" s="13">
        <f t="shared" si="10"/>
        <v>1</v>
      </c>
      <c r="AX57" s="7">
        <v>1</v>
      </c>
      <c r="AY57" s="7">
        <v>1</v>
      </c>
      <c r="AZ57" s="24">
        <f t="shared" si="11"/>
        <v>43587.525694444441</v>
      </c>
      <c r="BA57" s="15">
        <f t="shared" si="39"/>
        <v>1.023048111962336</v>
      </c>
      <c r="BB57" s="15">
        <f t="shared" si="40"/>
        <v>1.023048111962336</v>
      </c>
      <c r="BC57" s="16">
        <f t="shared" si="14"/>
        <v>2112.4923424367935</v>
      </c>
      <c r="BD57" s="16">
        <f t="shared" si="15"/>
        <v>2331.7948113034972</v>
      </c>
      <c r="BE57" s="14" t="str">
        <f t="shared" si="16"/>
        <v>#N/A</v>
      </c>
      <c r="BF57" s="14" t="str">
        <f t="shared" si="17"/>
        <v>#N/A</v>
      </c>
      <c r="BG57" s="15">
        <f t="shared" si="41"/>
        <v>0.99337298448168454</v>
      </c>
      <c r="BH57" s="15">
        <f t="shared" si="42"/>
        <v>1.008413445856321</v>
      </c>
      <c r="BI57" s="16">
        <f t="shared" si="6"/>
        <v>2126.5852559288551</v>
      </c>
      <c r="BJ57" s="16">
        <f t="shared" si="6"/>
        <v>2312.3400633788574</v>
      </c>
      <c r="BK57" s="4" t="str">
        <f t="shared" si="38"/>
        <v/>
      </c>
      <c r="BL57" s="4" t="str">
        <f t="shared" si="35"/>
        <v/>
      </c>
      <c r="BM57" s="3">
        <v>9</v>
      </c>
      <c r="BN57" s="62">
        <f t="shared" si="43"/>
        <v>0.9933287195930377</v>
      </c>
      <c r="BO57" s="62">
        <f t="shared" si="44"/>
        <v>1.0080759732016635</v>
      </c>
      <c r="BP57" s="16">
        <f t="shared" si="50"/>
        <v>2126.6800211940636</v>
      </c>
      <c r="BQ57" s="16">
        <f t="shared" si="51"/>
        <v>2313.1141633082316</v>
      </c>
      <c r="BS57" s="85">
        <f t="shared" si="48"/>
        <v>2128.8067012152574</v>
      </c>
      <c r="BT57" s="85">
        <f t="shared" si="49"/>
        <v>2315.4272774715396</v>
      </c>
    </row>
    <row r="58" spans="2:72" ht="15" x14ac:dyDescent="0.25">
      <c r="B58" s="1">
        <v>51</v>
      </c>
      <c r="C58" s="88" t="s">
        <v>67</v>
      </c>
      <c r="D58" s="88" t="s">
        <v>181</v>
      </c>
      <c r="E58" s="88">
        <v>11</v>
      </c>
      <c r="F58" s="88">
        <v>12</v>
      </c>
      <c r="G58" s="88">
        <v>18</v>
      </c>
      <c r="H58" s="88">
        <v>0</v>
      </c>
      <c r="I58" s="88">
        <v>4</v>
      </c>
      <c r="J58" s="88">
        <v>34.61</v>
      </c>
      <c r="K58" s="88">
        <v>197569</v>
      </c>
      <c r="L58" s="88">
        <v>12</v>
      </c>
      <c r="M58" s="88">
        <v>2115.67</v>
      </c>
      <c r="N58" s="88">
        <v>1</v>
      </c>
      <c r="O58" s="88">
        <v>50</v>
      </c>
      <c r="P58" s="88">
        <v>8.9</v>
      </c>
      <c r="Q58" s="88">
        <v>0</v>
      </c>
      <c r="R58">
        <v>2029.19</v>
      </c>
      <c r="S58" s="88">
        <v>0</v>
      </c>
      <c r="T58">
        <v>2217.4</v>
      </c>
      <c r="U58" s="88">
        <v>154</v>
      </c>
      <c r="V58" s="88">
        <v>2318.9699999999998</v>
      </c>
      <c r="W58" s="88"/>
      <c r="X58" s="88">
        <v>2.7E-4</v>
      </c>
      <c r="Y58" s="88">
        <v>1</v>
      </c>
      <c r="Z58" s="88"/>
      <c r="AA58" s="88" t="s">
        <v>72</v>
      </c>
      <c r="AB58" s="88">
        <v>18.8599</v>
      </c>
      <c r="AC58" s="88"/>
      <c r="AD58" s="88">
        <v>0</v>
      </c>
      <c r="AE58" s="88">
        <v>0</v>
      </c>
      <c r="AF58" s="89">
        <v>43501</v>
      </c>
      <c r="AG58" s="90">
        <v>0.53680555555555554</v>
      </c>
      <c r="AH58" s="88" t="s">
        <v>166</v>
      </c>
      <c r="AI58" s="7">
        <f t="shared" si="28"/>
        <v>2019</v>
      </c>
      <c r="AJ58" s="7">
        <f t="shared" si="29"/>
        <v>5</v>
      </c>
      <c r="AK58" s="7">
        <f t="shared" si="30"/>
        <v>2</v>
      </c>
      <c r="AL58" s="21">
        <f t="shared" si="8"/>
        <v>34.61</v>
      </c>
      <c r="AM58" s="21">
        <v>25</v>
      </c>
      <c r="AN58" s="20">
        <v>18.86</v>
      </c>
      <c r="AO58" s="21">
        <v>100</v>
      </c>
      <c r="AP58" s="21">
        <v>97.256</v>
      </c>
      <c r="AQ58" s="26">
        <v>0.1</v>
      </c>
      <c r="AR58" s="26">
        <v>0.1023</v>
      </c>
      <c r="AS58" s="13">
        <v>50</v>
      </c>
      <c r="AT58" s="13">
        <f t="shared" si="3"/>
        <v>0</v>
      </c>
      <c r="AU58" s="13">
        <f t="shared" si="4"/>
        <v>0</v>
      </c>
      <c r="AV58" s="13">
        <f t="shared" si="9"/>
        <v>0</v>
      </c>
      <c r="AW58" s="13">
        <f t="shared" si="10"/>
        <v>1</v>
      </c>
      <c r="AX58" s="7">
        <v>1</v>
      </c>
      <c r="AY58" s="7">
        <v>1</v>
      </c>
      <c r="AZ58" s="24">
        <f t="shared" si="11"/>
        <v>43587.536805555559</v>
      </c>
      <c r="BA58" s="15">
        <f t="shared" si="39"/>
        <v>1.023048111962336</v>
      </c>
      <c r="BB58" s="15">
        <f t="shared" si="40"/>
        <v>1.023048111962336</v>
      </c>
      <c r="BC58" s="16">
        <f t="shared" si="14"/>
        <v>2115.9837279420312</v>
      </c>
      <c r="BD58" s="16">
        <f t="shared" si="15"/>
        <v>2330.7897143361643</v>
      </c>
      <c r="BE58" s="14" t="str">
        <f t="shared" si="16"/>
        <v>#N/A</v>
      </c>
      <c r="BF58" s="14" t="str">
        <f t="shared" si="17"/>
        <v>#N/A</v>
      </c>
      <c r="BG58" s="15">
        <f t="shared" si="41"/>
        <v>0.99337298448168454</v>
      </c>
      <c r="BH58" s="15">
        <f t="shared" si="42"/>
        <v>1.008413445856321</v>
      </c>
      <c r="BI58" s="16">
        <f t="shared" si="6"/>
        <v>2130.0999332552765</v>
      </c>
      <c r="BJ58" s="16">
        <f t="shared" si="6"/>
        <v>2311.3433521871702</v>
      </c>
      <c r="BK58" s="4" t="str">
        <f t="shared" si="38"/>
        <v/>
      </c>
      <c r="BL58" s="4" t="str">
        <f t="shared" si="35"/>
        <v/>
      </c>
      <c r="BM58" s="3">
        <v>10</v>
      </c>
      <c r="BN58" s="62">
        <f t="shared" si="43"/>
        <v>0.99335853716639444</v>
      </c>
      <c r="BO58" s="62">
        <f t="shared" si="44"/>
        <v>1.0080962271189025</v>
      </c>
      <c r="BP58" s="16">
        <f t="shared" si="50"/>
        <v>2130.1309132329825</v>
      </c>
      <c r="BQ58" s="16">
        <f t="shared" si="51"/>
        <v>2312.0706651164296</v>
      </c>
      <c r="BS58" s="85">
        <f t="shared" si="48"/>
        <v>2132.2610441462152</v>
      </c>
      <c r="BT58" s="85">
        <f t="shared" si="49"/>
        <v>2314.3827357815458</v>
      </c>
    </row>
    <row r="59" spans="2:72" ht="15" x14ac:dyDescent="0.25">
      <c r="B59" s="1">
        <v>52</v>
      </c>
      <c r="C59" s="88" t="s">
        <v>67</v>
      </c>
      <c r="D59" s="88" t="s">
        <v>182</v>
      </c>
      <c r="E59" s="88">
        <v>1</v>
      </c>
      <c r="F59" s="88">
        <v>0</v>
      </c>
      <c r="G59" s="88">
        <v>0</v>
      </c>
      <c r="H59" s="88">
        <v>0</v>
      </c>
      <c r="I59" s="88">
        <v>4</v>
      </c>
      <c r="J59" s="88">
        <v>33.433999999999997</v>
      </c>
      <c r="K59" s="88">
        <v>188016</v>
      </c>
      <c r="L59" s="88">
        <v>12</v>
      </c>
      <c r="M59" s="88">
        <v>2014.81</v>
      </c>
      <c r="N59" s="88">
        <v>1</v>
      </c>
      <c r="O59" s="88">
        <v>50</v>
      </c>
      <c r="P59" s="88">
        <v>9.4</v>
      </c>
      <c r="Q59" s="88">
        <v>0</v>
      </c>
      <c r="R59">
        <v>2029.19</v>
      </c>
      <c r="S59" s="88">
        <v>0</v>
      </c>
      <c r="T59">
        <v>2217.4</v>
      </c>
      <c r="U59" s="88">
        <v>154</v>
      </c>
      <c r="V59" s="88">
        <v>2223.5700000000002</v>
      </c>
      <c r="W59" s="88"/>
      <c r="X59" s="88">
        <v>2.8699999999999998E-4</v>
      </c>
      <c r="Y59" s="88">
        <v>1</v>
      </c>
      <c r="Z59" s="88"/>
      <c r="AA59" s="88" t="s">
        <v>72</v>
      </c>
      <c r="AB59" s="88">
        <v>18.8599</v>
      </c>
      <c r="AC59" s="88"/>
      <c r="AD59" s="88">
        <v>0</v>
      </c>
      <c r="AE59" s="88">
        <v>0</v>
      </c>
      <c r="AF59" s="89">
        <v>43501</v>
      </c>
      <c r="AG59" s="90">
        <v>0.54791666666666672</v>
      </c>
      <c r="AH59" s="88" t="s">
        <v>166</v>
      </c>
      <c r="AI59" s="7">
        <f t="shared" si="28"/>
        <v>2019</v>
      </c>
      <c r="AJ59" s="7">
        <f t="shared" si="29"/>
        <v>5</v>
      </c>
      <c r="AK59" s="7">
        <f t="shared" si="30"/>
        <v>2</v>
      </c>
      <c r="AL59" s="21">
        <f t="shared" si="8"/>
        <v>33.433999999999997</v>
      </c>
      <c r="AM59" s="21">
        <v>25</v>
      </c>
      <c r="AN59" s="20">
        <v>18.86</v>
      </c>
      <c r="AO59" s="21">
        <v>100</v>
      </c>
      <c r="AP59" s="21">
        <v>97.256</v>
      </c>
      <c r="AQ59" s="26">
        <v>0.1</v>
      </c>
      <c r="AR59" s="26">
        <v>0.1023</v>
      </c>
      <c r="AS59" s="13">
        <v>50</v>
      </c>
      <c r="AT59" s="13">
        <f t="shared" si="3"/>
        <v>0</v>
      </c>
      <c r="AU59" s="13">
        <f t="shared" si="4"/>
        <v>0</v>
      </c>
      <c r="AV59" s="13">
        <f t="shared" si="9"/>
        <v>0</v>
      </c>
      <c r="AW59" s="13">
        <f t="shared" si="10"/>
        <v>1</v>
      </c>
      <c r="AX59" s="7">
        <v>1</v>
      </c>
      <c r="AY59" s="7">
        <v>1</v>
      </c>
      <c r="AZ59" s="24">
        <f t="shared" si="11"/>
        <v>43587.54791666667</v>
      </c>
      <c r="BA59" s="15">
        <f t="shared" si="39"/>
        <v>1.0221598211844867</v>
      </c>
      <c r="BB59" s="15">
        <f t="shared" si="40"/>
        <v>1.0221598211844867</v>
      </c>
      <c r="BC59" s="16">
        <f t="shared" si="14"/>
        <v>2015.1081548158797</v>
      </c>
      <c r="BD59" s="16">
        <f t="shared" si="15"/>
        <v>2234.903463652598</v>
      </c>
      <c r="BE59" s="14" t="str">
        <f t="shared" si="16"/>
        <v>#N/A</v>
      </c>
      <c r="BF59" s="14" t="str">
        <f t="shared" si="17"/>
        <v>#N/A</v>
      </c>
      <c r="BG59" s="15">
        <f t="shared" ref="BG59:BG60" si="52">AVERAGE(BE$41:BE$79)</f>
        <v>0.99337298448168454</v>
      </c>
      <c r="BH59" s="15">
        <f t="shared" ref="BH59:BH60" si="53">AVERAGE(BF$41:BF$79)</f>
        <v>1.008413445856321</v>
      </c>
      <c r="BI59" s="16">
        <f t="shared" si="6"/>
        <v>2028.5513963995199</v>
      </c>
      <c r="BJ59" s="16">
        <f t="shared" si="6"/>
        <v>2216.2571045001987</v>
      </c>
      <c r="BK59" s="4" t="str">
        <f t="shared" si="38"/>
        <v/>
      </c>
      <c r="BL59" s="4" t="str">
        <f t="shared" si="35"/>
        <v/>
      </c>
      <c r="BM59" s="3">
        <v>11</v>
      </c>
      <c r="BN59" s="62">
        <f t="shared" ref="BN59:BN60" si="54">$BE$48*(1+($BM59*((BE$78-BE$48)/$BM$78)))</f>
        <v>0.99338835473975096</v>
      </c>
      <c r="BO59" s="62">
        <f t="shared" ref="BO59:BO60" si="55">$BF$48*(1+($BM59*((BF$78-BF$48)/$BM$78)))</f>
        <v>1.0081164810361414</v>
      </c>
      <c r="BP59" s="16">
        <f t="shared" si="50"/>
        <v>2028.5200095221574</v>
      </c>
      <c r="BQ59" s="16">
        <f t="shared" si="51"/>
        <v>2216.9099560356021</v>
      </c>
      <c r="BS59" s="4"/>
      <c r="BT59" s="4"/>
    </row>
    <row r="60" spans="2:72" ht="15" x14ac:dyDescent="0.25">
      <c r="B60" s="1">
        <v>53</v>
      </c>
      <c r="C60" s="88" t="s">
        <v>67</v>
      </c>
      <c r="D60" s="88" t="s">
        <v>183</v>
      </c>
      <c r="E60" s="88">
        <v>1</v>
      </c>
      <c r="F60" s="88">
        <v>0</v>
      </c>
      <c r="G60" s="88">
        <v>0</v>
      </c>
      <c r="H60" s="88">
        <v>0</v>
      </c>
      <c r="I60" s="88">
        <v>4</v>
      </c>
      <c r="J60" s="88">
        <v>33.433999999999997</v>
      </c>
      <c r="K60" s="88">
        <v>188124</v>
      </c>
      <c r="L60" s="88">
        <v>12</v>
      </c>
      <c r="M60" s="88">
        <v>2015.97</v>
      </c>
      <c r="N60" s="88">
        <v>1</v>
      </c>
      <c r="O60" s="88">
        <v>50</v>
      </c>
      <c r="P60" s="88">
        <v>9.9</v>
      </c>
      <c r="Q60" s="88">
        <v>0</v>
      </c>
      <c r="R60">
        <v>2029.19</v>
      </c>
      <c r="S60" s="88">
        <v>0</v>
      </c>
      <c r="T60">
        <v>2217.4</v>
      </c>
      <c r="U60" s="88">
        <v>154</v>
      </c>
      <c r="V60" s="88">
        <v>2226.4699999999998</v>
      </c>
      <c r="W60" s="88"/>
      <c r="X60" s="88">
        <v>2.7099999999999997E-4</v>
      </c>
      <c r="Y60" s="88">
        <v>1</v>
      </c>
      <c r="Z60" s="88"/>
      <c r="AA60" s="88" t="s">
        <v>72</v>
      </c>
      <c r="AB60" s="88">
        <v>18.8599</v>
      </c>
      <c r="AC60" s="88"/>
      <c r="AD60" s="88">
        <v>0</v>
      </c>
      <c r="AE60" s="88">
        <v>0</v>
      </c>
      <c r="AF60" s="89">
        <v>43501</v>
      </c>
      <c r="AG60" s="90">
        <v>0.55902777777777779</v>
      </c>
      <c r="AH60" s="88" t="s">
        <v>166</v>
      </c>
      <c r="AI60" s="7">
        <f t="shared" si="28"/>
        <v>2019</v>
      </c>
      <c r="AJ60" s="7">
        <f t="shared" si="29"/>
        <v>5</v>
      </c>
      <c r="AK60" s="7">
        <f t="shared" si="30"/>
        <v>2</v>
      </c>
      <c r="AL60" s="21">
        <f t="shared" si="8"/>
        <v>33.433999999999997</v>
      </c>
      <c r="AM60" s="21">
        <v>25</v>
      </c>
      <c r="AN60" s="20">
        <v>18.86</v>
      </c>
      <c r="AO60" s="21">
        <v>100</v>
      </c>
      <c r="AP60" s="21">
        <v>97.256</v>
      </c>
      <c r="AQ60" s="26">
        <v>0.1</v>
      </c>
      <c r="AR60" s="26">
        <v>0.1023</v>
      </c>
      <c r="AS60" s="13">
        <v>50</v>
      </c>
      <c r="AT60" s="13">
        <f t="shared" si="3"/>
        <v>0</v>
      </c>
      <c r="AU60" s="13">
        <f t="shared" si="4"/>
        <v>0</v>
      </c>
      <c r="AV60" s="13">
        <f t="shared" si="9"/>
        <v>0</v>
      </c>
      <c r="AW60" s="13">
        <f t="shared" si="10"/>
        <v>1</v>
      </c>
      <c r="AX60" s="7">
        <v>1</v>
      </c>
      <c r="AY60" s="7">
        <v>1</v>
      </c>
      <c r="AZ60" s="24">
        <f t="shared" si="11"/>
        <v>43587.559027777781</v>
      </c>
      <c r="BA60" s="15">
        <f t="shared" si="39"/>
        <v>1.0221598211844867</v>
      </c>
      <c r="BB60" s="15">
        <f t="shared" si="40"/>
        <v>1.0221598211844867</v>
      </c>
      <c r="BC60" s="16">
        <f t="shared" si="14"/>
        <v>2016.2693773407448</v>
      </c>
      <c r="BD60" s="16">
        <f t="shared" si="15"/>
        <v>2237.8182448578632</v>
      </c>
      <c r="BE60" s="14" t="str">
        <f t="shared" si="16"/>
        <v>#N/A</v>
      </c>
      <c r="BF60" s="14" t="str">
        <f t="shared" si="17"/>
        <v>#N/A</v>
      </c>
      <c r="BG60" s="15">
        <f t="shared" si="52"/>
        <v>0.99337298448168454</v>
      </c>
      <c r="BH60" s="15">
        <f t="shared" si="53"/>
        <v>1.008413445856321</v>
      </c>
      <c r="BI60" s="16">
        <f t="shared" si="6"/>
        <v>2029.7203657020934</v>
      </c>
      <c r="BJ60" s="16">
        <f t="shared" si="6"/>
        <v>2219.1475669560919</v>
      </c>
      <c r="BK60" s="4" t="str">
        <f t="shared" si="38"/>
        <v/>
      </c>
      <c r="BL60" s="4" t="str">
        <f t="shared" si="35"/>
        <v/>
      </c>
      <c r="BM60" s="3">
        <v>12</v>
      </c>
      <c r="BN60" s="62">
        <f t="shared" si="54"/>
        <v>0.99341817231310769</v>
      </c>
      <c r="BO60" s="62">
        <f t="shared" si="55"/>
        <v>1.0081367349533801</v>
      </c>
      <c r="BP60" s="16">
        <f t="shared" si="50"/>
        <v>2029.6280393643258</v>
      </c>
      <c r="BQ60" s="16">
        <f t="shared" si="51"/>
        <v>2219.7566731474653</v>
      </c>
      <c r="BS60" s="4"/>
      <c r="BT60" s="4"/>
    </row>
    <row r="61" spans="2:72" ht="15" x14ac:dyDescent="0.25">
      <c r="B61" s="1">
        <v>54</v>
      </c>
      <c r="C61" s="88" t="s">
        <v>67</v>
      </c>
      <c r="D61" s="88" t="s">
        <v>184</v>
      </c>
      <c r="E61" s="88">
        <v>29</v>
      </c>
      <c r="F61" s="88">
        <v>1</v>
      </c>
      <c r="G61" s="88">
        <v>19</v>
      </c>
      <c r="H61" s="88">
        <v>0</v>
      </c>
      <c r="I61" s="88">
        <v>4</v>
      </c>
      <c r="J61" s="88">
        <v>31.45</v>
      </c>
      <c r="K61" s="88">
        <v>209986</v>
      </c>
      <c r="L61" s="88">
        <v>12</v>
      </c>
      <c r="M61" s="88">
        <v>2254.3000000000002</v>
      </c>
      <c r="N61" s="88">
        <v>1</v>
      </c>
      <c r="O61" s="88">
        <v>50</v>
      </c>
      <c r="P61" s="88">
        <v>10.3</v>
      </c>
      <c r="Q61" s="88">
        <v>0</v>
      </c>
      <c r="R61">
        <v>2029.19</v>
      </c>
      <c r="S61" s="88">
        <v>0</v>
      </c>
      <c r="T61">
        <v>2217.4</v>
      </c>
      <c r="U61" s="88">
        <v>154</v>
      </c>
      <c r="V61" s="88">
        <v>2407.48</v>
      </c>
      <c r="W61" s="88"/>
      <c r="X61" s="88">
        <v>1.3999999999999999E-4</v>
      </c>
      <c r="Y61" s="88">
        <v>1</v>
      </c>
      <c r="Z61" s="88"/>
      <c r="AA61" s="88" t="s">
        <v>72</v>
      </c>
      <c r="AB61" s="88">
        <v>18.8599</v>
      </c>
      <c r="AC61" s="88"/>
      <c r="AD61" s="88">
        <v>0</v>
      </c>
      <c r="AE61" s="88">
        <v>0</v>
      </c>
      <c r="AF61" s="89">
        <v>43501</v>
      </c>
      <c r="AG61" s="90">
        <v>0.57013888888888886</v>
      </c>
      <c r="AH61" s="88" t="s">
        <v>166</v>
      </c>
      <c r="AI61" s="7">
        <f t="shared" si="28"/>
        <v>2019</v>
      </c>
      <c r="AJ61" s="7">
        <f t="shared" si="29"/>
        <v>5</v>
      </c>
      <c r="AK61" s="7">
        <f t="shared" si="30"/>
        <v>2</v>
      </c>
      <c r="AL61" s="21">
        <f t="shared" si="8"/>
        <v>31.45</v>
      </c>
      <c r="AM61" s="21">
        <v>25</v>
      </c>
      <c r="AN61" s="20">
        <v>18.86</v>
      </c>
      <c r="AO61" s="21">
        <v>100</v>
      </c>
      <c r="AP61" s="21">
        <v>97.256</v>
      </c>
      <c r="AQ61" s="26">
        <v>0.1</v>
      </c>
      <c r="AR61" s="26">
        <v>0.1023</v>
      </c>
      <c r="AS61" s="13">
        <v>50</v>
      </c>
      <c r="AT61" s="13">
        <f t="shared" si="3"/>
        <v>0</v>
      </c>
      <c r="AU61" s="13">
        <f t="shared" si="4"/>
        <v>0</v>
      </c>
      <c r="AV61" s="13">
        <f t="shared" si="9"/>
        <v>0</v>
      </c>
      <c r="AW61" s="13">
        <f t="shared" si="10"/>
        <v>1</v>
      </c>
      <c r="AX61" s="7">
        <v>1</v>
      </c>
      <c r="AY61" s="7">
        <v>1</v>
      </c>
      <c r="AZ61" s="24">
        <f t="shared" si="11"/>
        <v>43587.570138888892</v>
      </c>
      <c r="BA61" s="15">
        <f t="shared" si="39"/>
        <v>1.0206625215178298</v>
      </c>
      <c r="BB61" s="15">
        <f t="shared" si="40"/>
        <v>1.0206625215178298</v>
      </c>
      <c r="BC61" s="16">
        <f t="shared" si="14"/>
        <v>2254.6335975795773</v>
      </c>
      <c r="BD61" s="16">
        <f t="shared" si="15"/>
        <v>2419.7508469148065</v>
      </c>
      <c r="BE61" s="14" t="str">
        <f t="shared" si="16"/>
        <v>#N/A</v>
      </c>
      <c r="BF61" s="14" t="str">
        <f t="shared" si="17"/>
        <v>#N/A</v>
      </c>
      <c r="BG61" s="15">
        <f t="shared" ref="BG61:BG79" si="56">AVERAGE(BE$41:BE$79)</f>
        <v>0.99337298448168454</v>
      </c>
      <c r="BH61" s="15">
        <f t="shared" ref="BH61:BH79" si="57">AVERAGE(BF$41:BF$79)</f>
        <v>1.008413445856321</v>
      </c>
      <c r="BI61" s="16">
        <f t="shared" si="6"/>
        <v>2269.6747674852309</v>
      </c>
      <c r="BJ61" s="16">
        <f t="shared" si="6"/>
        <v>2399.562259763416</v>
      </c>
      <c r="BK61" s="4" t="str">
        <f t="shared" si="38"/>
        <v/>
      </c>
      <c r="BL61" s="4" t="str">
        <f t="shared" si="35"/>
        <v/>
      </c>
      <c r="BM61" s="3">
        <v>13</v>
      </c>
      <c r="BN61" s="62">
        <f t="shared" ref="BN61:BN78" si="58">$BE$48*(1+($BM61*((BE$78-BE$48)/$BM$78)))</f>
        <v>0.99344798988646443</v>
      </c>
      <c r="BO61" s="62">
        <f t="shared" ref="BO61:BO78" si="59">$BF$48*(1+($BM61*((BF$78-BF$48)/$BM$78)))</f>
        <v>1.0081569888706192</v>
      </c>
      <c r="BP61" s="16">
        <f t="shared" si="50"/>
        <v>2269.5034068539881</v>
      </c>
      <c r="BQ61" s="16">
        <f t="shared" si="51"/>
        <v>2400.1726651972281</v>
      </c>
      <c r="BS61" s="85">
        <f t="shared" si="48"/>
        <v>2271.7729102608419</v>
      </c>
      <c r="BT61" s="85">
        <f t="shared" si="49"/>
        <v>2402.5728378624249</v>
      </c>
    </row>
    <row r="62" spans="2:72" ht="15" x14ac:dyDescent="0.25">
      <c r="B62" s="1">
        <v>55</v>
      </c>
      <c r="C62" s="88" t="s">
        <v>67</v>
      </c>
      <c r="D62" s="88" t="s">
        <v>185</v>
      </c>
      <c r="E62" s="88">
        <v>29</v>
      </c>
      <c r="F62" s="88">
        <v>1</v>
      </c>
      <c r="G62" s="88">
        <v>19</v>
      </c>
      <c r="H62" s="88">
        <v>0</v>
      </c>
      <c r="I62" s="88">
        <v>4</v>
      </c>
      <c r="J62" s="88">
        <v>32.06</v>
      </c>
      <c r="K62" s="88">
        <v>208904</v>
      </c>
      <c r="L62" s="88">
        <v>12</v>
      </c>
      <c r="M62" s="88">
        <v>2241.64</v>
      </c>
      <c r="N62" s="88">
        <v>1</v>
      </c>
      <c r="O62" s="88">
        <v>50</v>
      </c>
      <c r="P62" s="88">
        <v>10.9</v>
      </c>
      <c r="Q62" s="88">
        <v>0</v>
      </c>
      <c r="R62">
        <v>2029.19</v>
      </c>
      <c r="S62" s="88">
        <v>0</v>
      </c>
      <c r="T62">
        <v>2217.4</v>
      </c>
      <c r="U62" s="88">
        <v>154</v>
      </c>
      <c r="V62" s="88">
        <v>2395.46</v>
      </c>
      <c r="W62" s="88"/>
      <c r="X62" s="88">
        <v>2.61E-4</v>
      </c>
      <c r="Y62" s="88">
        <v>1</v>
      </c>
      <c r="Z62" s="88"/>
      <c r="AA62" s="88" t="s">
        <v>72</v>
      </c>
      <c r="AB62" s="88">
        <v>18.8599</v>
      </c>
      <c r="AC62" s="88"/>
      <c r="AD62" s="88">
        <v>0</v>
      </c>
      <c r="AE62" s="88">
        <v>0</v>
      </c>
      <c r="AF62" s="89">
        <v>43501</v>
      </c>
      <c r="AG62" s="90">
        <v>0.58124999999999993</v>
      </c>
      <c r="AH62" s="88" t="s">
        <v>166</v>
      </c>
      <c r="AI62" s="7">
        <f t="shared" si="28"/>
        <v>2019</v>
      </c>
      <c r="AJ62" s="7">
        <f t="shared" si="29"/>
        <v>5</v>
      </c>
      <c r="AK62" s="7">
        <f t="shared" si="30"/>
        <v>2</v>
      </c>
      <c r="AL62" s="21">
        <f t="shared" si="8"/>
        <v>32.06</v>
      </c>
      <c r="AM62" s="21">
        <v>25</v>
      </c>
      <c r="AN62" s="20">
        <v>18.86</v>
      </c>
      <c r="AO62" s="21">
        <v>100</v>
      </c>
      <c r="AP62" s="21">
        <v>97.256</v>
      </c>
      <c r="AQ62" s="26">
        <v>0.1</v>
      </c>
      <c r="AR62" s="26">
        <v>0.1023</v>
      </c>
      <c r="AS62" s="13">
        <v>50</v>
      </c>
      <c r="AT62" s="13">
        <f t="shared" si="3"/>
        <v>0</v>
      </c>
      <c r="AU62" s="13">
        <f t="shared" si="4"/>
        <v>0</v>
      </c>
      <c r="AV62" s="13">
        <f t="shared" si="9"/>
        <v>0</v>
      </c>
      <c r="AW62" s="13">
        <f t="shared" si="10"/>
        <v>1</v>
      </c>
      <c r="AX62" s="7">
        <v>1</v>
      </c>
      <c r="AY62" s="7">
        <v>1</v>
      </c>
      <c r="AZ62" s="24">
        <f t="shared" si="11"/>
        <v>43587.581250000003</v>
      </c>
      <c r="BA62" s="15">
        <f t="shared" si="39"/>
        <v>1.0211227081910919</v>
      </c>
      <c r="BB62" s="15">
        <f t="shared" si="40"/>
        <v>1.0211227081910919</v>
      </c>
      <c r="BC62" s="16">
        <f t="shared" si="14"/>
        <v>2241.9719625351299</v>
      </c>
      <c r="BD62" s="16">
        <f t="shared" si="15"/>
        <v>2407.6695813674637</v>
      </c>
      <c r="BE62" s="14" t="str">
        <f t="shared" si="16"/>
        <v>#N/A</v>
      </c>
      <c r="BF62" s="14" t="str">
        <f>IF(AND(AY62=1,AT62=1),BD62/T62,"#N/A")</f>
        <v>#N/A</v>
      </c>
      <c r="BG62" s="15">
        <f t="shared" si="56"/>
        <v>0.99337298448168454</v>
      </c>
      <c r="BH62" s="15">
        <f t="shared" si="57"/>
        <v>1.008413445856321</v>
      </c>
      <c r="BI62" s="16">
        <f t="shared" si="6"/>
        <v>2256.9286638139561</v>
      </c>
      <c r="BJ62" s="16">
        <f t="shared" si="6"/>
        <v>2387.5817912393336</v>
      </c>
      <c r="BK62" s="4" t="str">
        <f t="shared" si="38"/>
        <v/>
      </c>
      <c r="BL62" s="4" t="str">
        <f t="shared" si="35"/>
        <v/>
      </c>
      <c r="BM62" s="3">
        <v>14</v>
      </c>
      <c r="BN62" s="62">
        <f t="shared" si="58"/>
        <v>0.99347780745982095</v>
      </c>
      <c r="BO62" s="62">
        <f t="shared" si="59"/>
        <v>1.0081772427878581</v>
      </c>
      <c r="BP62" s="16">
        <f t="shared" si="50"/>
        <v>2256.6905326929527</v>
      </c>
      <c r="BQ62" s="16">
        <f t="shared" si="51"/>
        <v>2388.1411711988903</v>
      </c>
      <c r="BS62" s="85">
        <f t="shared" si="48"/>
        <v>2258.9472232256453</v>
      </c>
      <c r="BT62" s="85">
        <f t="shared" si="49"/>
        <v>2390.529312370089</v>
      </c>
    </row>
    <row r="63" spans="2:72" ht="15" x14ac:dyDescent="0.25">
      <c r="B63" s="1">
        <v>56</v>
      </c>
      <c r="C63" s="88" t="s">
        <v>67</v>
      </c>
      <c r="D63" s="88" t="s">
        <v>186</v>
      </c>
      <c r="E63" s="88">
        <v>29</v>
      </c>
      <c r="F63" s="88">
        <v>1</v>
      </c>
      <c r="G63" s="88">
        <v>19</v>
      </c>
      <c r="H63" s="88">
        <v>0</v>
      </c>
      <c r="I63" s="88">
        <v>4</v>
      </c>
      <c r="J63" s="88">
        <v>34.840000000000003</v>
      </c>
      <c r="K63" s="88">
        <v>197714</v>
      </c>
      <c r="L63" s="88">
        <v>12</v>
      </c>
      <c r="M63" s="88">
        <v>2116.86</v>
      </c>
      <c r="N63" s="88">
        <v>1</v>
      </c>
      <c r="O63" s="88">
        <v>50</v>
      </c>
      <c r="P63" s="88">
        <v>11.4</v>
      </c>
      <c r="Q63" s="88">
        <v>0</v>
      </c>
      <c r="R63">
        <v>2029.19</v>
      </c>
      <c r="S63" s="88">
        <v>0</v>
      </c>
      <c r="T63">
        <v>2217.4</v>
      </c>
      <c r="U63" s="88">
        <v>154</v>
      </c>
      <c r="V63" s="88">
        <v>2316.34</v>
      </c>
      <c r="W63" s="88"/>
      <c r="X63" s="88">
        <v>2.34E-4</v>
      </c>
      <c r="Y63" s="88">
        <v>1</v>
      </c>
      <c r="Z63" s="88"/>
      <c r="AA63" s="88" t="s">
        <v>72</v>
      </c>
      <c r="AB63" s="88">
        <v>18.8599</v>
      </c>
      <c r="AC63" s="88"/>
      <c r="AD63" s="88">
        <v>0</v>
      </c>
      <c r="AE63" s="88">
        <v>0</v>
      </c>
      <c r="AF63" s="89">
        <v>43501</v>
      </c>
      <c r="AG63" s="90">
        <v>0.59166666666666667</v>
      </c>
      <c r="AH63" s="88" t="s">
        <v>166</v>
      </c>
      <c r="AI63" s="7">
        <f t="shared" si="28"/>
        <v>2019</v>
      </c>
      <c r="AJ63" s="7">
        <f t="shared" si="29"/>
        <v>5</v>
      </c>
      <c r="AK63" s="7">
        <f t="shared" si="30"/>
        <v>2</v>
      </c>
      <c r="AL63" s="21">
        <f t="shared" si="8"/>
        <v>34.840000000000003</v>
      </c>
      <c r="AM63" s="21">
        <v>25</v>
      </c>
      <c r="AN63" s="20">
        <v>18.86</v>
      </c>
      <c r="AO63" s="21">
        <v>100</v>
      </c>
      <c r="AP63" s="21">
        <v>97.256</v>
      </c>
      <c r="AQ63" s="26">
        <v>0.1</v>
      </c>
      <c r="AR63" s="26">
        <v>0.1023</v>
      </c>
      <c r="AS63" s="13">
        <v>50</v>
      </c>
      <c r="AT63" s="13">
        <f t="shared" si="3"/>
        <v>0</v>
      </c>
      <c r="AU63" s="13">
        <f t="shared" si="4"/>
        <v>0</v>
      </c>
      <c r="AV63" s="13">
        <f t="shared" si="9"/>
        <v>0</v>
      </c>
      <c r="AW63" s="13">
        <f t="shared" si="10"/>
        <v>1</v>
      </c>
      <c r="AX63" s="7">
        <v>1</v>
      </c>
      <c r="AY63" s="7">
        <v>1</v>
      </c>
      <c r="AZ63" s="24">
        <f t="shared" si="11"/>
        <v>43587.591666666667</v>
      </c>
      <c r="BA63" s="15">
        <f t="shared" si="39"/>
        <v>1.0232219115246444</v>
      </c>
      <c r="BB63" s="15">
        <f t="shared" si="40"/>
        <v>1.0232219115246444</v>
      </c>
      <c r="BC63" s="16">
        <f t="shared" si="14"/>
        <v>2117.1817475919288</v>
      </c>
      <c r="BD63" s="16">
        <f t="shared" si="15"/>
        <v>2328.1463093120788</v>
      </c>
      <c r="BE63" s="14" t="str">
        <f t="shared" si="16"/>
        <v>#N/A</v>
      </c>
      <c r="BF63" s="14" t="str">
        <f>IF(AND(AY63=1,AT63=1),BD63/T63,"#N/A")</f>
        <v>#N/A</v>
      </c>
      <c r="BG63" s="15">
        <f t="shared" si="56"/>
        <v>0.99337298448168454</v>
      </c>
      <c r="BH63" s="15">
        <f t="shared" si="57"/>
        <v>1.008413445856321</v>
      </c>
      <c r="BI63" s="16">
        <f t="shared" si="6"/>
        <v>2131.3059451648141</v>
      </c>
      <c r="BJ63" s="16">
        <f t="shared" si="6"/>
        <v>2308.7220017530326</v>
      </c>
      <c r="BK63" s="4" t="str">
        <f t="shared" si="38"/>
        <v/>
      </c>
      <c r="BL63" s="4" t="str">
        <f t="shared" si="35"/>
        <v/>
      </c>
      <c r="BM63" s="3">
        <v>15</v>
      </c>
      <c r="BN63" s="62">
        <f t="shared" si="58"/>
        <v>0.99350762503317769</v>
      </c>
      <c r="BO63" s="62">
        <f t="shared" si="59"/>
        <v>1.0081974967050971</v>
      </c>
      <c r="BP63" s="16">
        <f t="shared" si="50"/>
        <v>2131.0171097290036</v>
      </c>
      <c r="BQ63" s="16">
        <f t="shared" si="51"/>
        <v>2309.2165145427589</v>
      </c>
      <c r="BS63" s="85">
        <f t="shared" si="48"/>
        <v>2133.1481268387324</v>
      </c>
      <c r="BT63" s="85">
        <f t="shared" si="49"/>
        <v>2311.5257310573015</v>
      </c>
    </row>
    <row r="64" spans="2:72" ht="15" x14ac:dyDescent="0.25">
      <c r="B64" s="1">
        <v>57</v>
      </c>
      <c r="C64" s="88" t="s">
        <v>67</v>
      </c>
      <c r="D64" s="88" t="s">
        <v>187</v>
      </c>
      <c r="E64" s="88">
        <v>29</v>
      </c>
      <c r="F64" s="88">
        <v>1</v>
      </c>
      <c r="G64" s="88">
        <v>19</v>
      </c>
      <c r="H64" s="88">
        <v>0</v>
      </c>
      <c r="I64" s="88">
        <v>4</v>
      </c>
      <c r="J64" s="88">
        <v>32.36</v>
      </c>
      <c r="K64" s="88">
        <v>207452</v>
      </c>
      <c r="L64" s="88">
        <v>12</v>
      </c>
      <c r="M64" s="88">
        <v>2225.52</v>
      </c>
      <c r="N64" s="88">
        <v>1</v>
      </c>
      <c r="O64" s="88">
        <v>50</v>
      </c>
      <c r="P64" s="88">
        <v>11.9</v>
      </c>
      <c r="Q64" s="88">
        <v>0</v>
      </c>
      <c r="R64">
        <v>2029.19</v>
      </c>
      <c r="S64" s="88">
        <v>0</v>
      </c>
      <c r="T64">
        <v>2217.4</v>
      </c>
      <c r="U64" s="88">
        <v>154</v>
      </c>
      <c r="V64" s="88">
        <v>2387.46</v>
      </c>
      <c r="W64" s="88"/>
      <c r="X64" s="88">
        <v>1.9100000000000001E-4</v>
      </c>
      <c r="Y64" s="88">
        <v>1</v>
      </c>
      <c r="Z64" s="88"/>
      <c r="AA64" s="88" t="s">
        <v>72</v>
      </c>
      <c r="AB64" s="88">
        <v>18.8599</v>
      </c>
      <c r="AC64" s="88"/>
      <c r="AD64" s="88">
        <v>0</v>
      </c>
      <c r="AE64" s="88">
        <v>0</v>
      </c>
      <c r="AF64" s="89">
        <v>43501</v>
      </c>
      <c r="AG64" s="90">
        <v>0.60347222222222219</v>
      </c>
      <c r="AH64" s="88" t="s">
        <v>166</v>
      </c>
      <c r="AI64" s="7">
        <f t="shared" si="28"/>
        <v>2019</v>
      </c>
      <c r="AJ64" s="7">
        <f t="shared" si="29"/>
        <v>5</v>
      </c>
      <c r="AK64" s="7">
        <f t="shared" si="30"/>
        <v>2</v>
      </c>
      <c r="AL64" s="21">
        <f t="shared" si="8"/>
        <v>32.36</v>
      </c>
      <c r="AM64" s="21">
        <v>25</v>
      </c>
      <c r="AN64" s="20">
        <v>18.86</v>
      </c>
      <c r="AO64" s="21">
        <v>100</v>
      </c>
      <c r="AP64" s="21">
        <v>97.256</v>
      </c>
      <c r="AQ64" s="26">
        <v>0.1</v>
      </c>
      <c r="AR64" s="26">
        <v>0.1023</v>
      </c>
      <c r="AS64" s="13">
        <v>50</v>
      </c>
      <c r="AT64" s="13">
        <f t="shared" si="3"/>
        <v>0</v>
      </c>
      <c r="AU64" s="13">
        <f t="shared" si="4"/>
        <v>0</v>
      </c>
      <c r="AV64" s="13">
        <f t="shared" si="9"/>
        <v>0</v>
      </c>
      <c r="AW64" s="13">
        <f t="shared" si="10"/>
        <v>1</v>
      </c>
      <c r="AX64" s="7">
        <v>1</v>
      </c>
      <c r="AY64" s="7">
        <v>1</v>
      </c>
      <c r="AZ64" s="24">
        <f t="shared" si="11"/>
        <v>43587.603472222225</v>
      </c>
      <c r="BA64" s="15">
        <f t="shared" si="39"/>
        <v>1.0213490853060088</v>
      </c>
      <c r="BB64" s="15">
        <f t="shared" si="40"/>
        <v>1.0213490853060088</v>
      </c>
      <c r="BC64" s="16">
        <f t="shared" si="14"/>
        <v>2225.8506558735826</v>
      </c>
      <c r="BD64" s="16">
        <f t="shared" si="15"/>
        <v>2399.6288056287999</v>
      </c>
      <c r="BE64" s="14" t="str">
        <f t="shared" si="16"/>
        <v>#N/A</v>
      </c>
      <c r="BF64" s="14" t="str">
        <f t="shared" si="17"/>
        <v>#N/A</v>
      </c>
      <c r="BG64" s="15">
        <f t="shared" si="56"/>
        <v>0.99337298448168454</v>
      </c>
      <c r="BH64" s="15">
        <f t="shared" si="57"/>
        <v>1.008413445856321</v>
      </c>
      <c r="BI64" s="16">
        <f t="shared" si="6"/>
        <v>2240.6998082749069</v>
      </c>
      <c r="BJ64" s="16">
        <f t="shared" si="6"/>
        <v>2379.608101705835</v>
      </c>
      <c r="BK64" s="4" t="str">
        <f t="shared" si="38"/>
        <v/>
      </c>
      <c r="BL64" s="4" t="str">
        <f t="shared" si="35"/>
        <v/>
      </c>
      <c r="BM64" s="3">
        <v>16</v>
      </c>
      <c r="BN64" s="62">
        <f t="shared" si="58"/>
        <v>0.99353744260653443</v>
      </c>
      <c r="BO64" s="62">
        <f t="shared" si="59"/>
        <v>1.008217750622336</v>
      </c>
      <c r="BP64" s="16">
        <f t="shared" si="50"/>
        <v>2240.3289100349234</v>
      </c>
      <c r="BQ64" s="16">
        <f t="shared" si="51"/>
        <v>2380.0699840362827</v>
      </c>
      <c r="BS64" s="85">
        <f t="shared" si="48"/>
        <v>2242.5692389449582</v>
      </c>
      <c r="BT64" s="85">
        <f t="shared" si="49"/>
        <v>2382.4500540203185</v>
      </c>
    </row>
    <row r="65" spans="2:72" ht="15" x14ac:dyDescent="0.25">
      <c r="C65" s="88" t="s">
        <v>67</v>
      </c>
      <c r="D65" s="88" t="s">
        <v>188</v>
      </c>
      <c r="E65" s="88">
        <v>29</v>
      </c>
      <c r="F65" s="88">
        <v>1</v>
      </c>
      <c r="G65" s="88">
        <v>19</v>
      </c>
      <c r="H65" s="88">
        <v>0</v>
      </c>
      <c r="I65" s="88">
        <v>4</v>
      </c>
      <c r="J65" s="88">
        <v>32.36</v>
      </c>
      <c r="K65" s="88">
        <v>207682</v>
      </c>
      <c r="L65" s="88">
        <v>12</v>
      </c>
      <c r="M65" s="88">
        <v>2228</v>
      </c>
      <c r="N65" s="88">
        <v>1</v>
      </c>
      <c r="O65" s="88">
        <v>50</v>
      </c>
      <c r="P65" s="88">
        <v>12.4</v>
      </c>
      <c r="Q65" s="88">
        <v>0</v>
      </c>
      <c r="R65">
        <v>2029.19</v>
      </c>
      <c r="S65" s="88">
        <v>0</v>
      </c>
      <c r="T65">
        <v>2217.4</v>
      </c>
      <c r="U65" s="88">
        <v>154</v>
      </c>
      <c r="V65" s="88">
        <v>2386</v>
      </c>
      <c r="W65" s="88"/>
      <c r="X65" s="88">
        <v>2.1599999999999999E-4</v>
      </c>
      <c r="Y65" s="88">
        <v>1</v>
      </c>
      <c r="Z65" s="88"/>
      <c r="AA65" s="88" t="s">
        <v>72</v>
      </c>
      <c r="AB65" s="88">
        <v>18.8599</v>
      </c>
      <c r="AC65" s="88"/>
      <c r="AD65" s="88">
        <v>0</v>
      </c>
      <c r="AE65" s="88">
        <v>0</v>
      </c>
      <c r="AF65" s="89">
        <v>43501</v>
      </c>
      <c r="AG65" s="90">
        <v>0.61458333333333337</v>
      </c>
      <c r="AH65" s="88" t="s">
        <v>166</v>
      </c>
      <c r="AI65" s="7">
        <f t="shared" ref="AI65:AI110" si="60">YEAR(AF65)</f>
        <v>2019</v>
      </c>
      <c r="AJ65" s="7">
        <f t="shared" ref="AJ65:AJ110" si="61">DAY(AF65)</f>
        <v>5</v>
      </c>
      <c r="AK65" s="7">
        <f t="shared" ref="AK65:AK110" si="62">MONTH(AF65)</f>
        <v>2</v>
      </c>
      <c r="AL65" s="21">
        <f t="shared" ref="AL65:AL110" si="63">J65</f>
        <v>32.36</v>
      </c>
      <c r="AM65" s="21">
        <v>25</v>
      </c>
      <c r="AN65" s="20">
        <v>18.86</v>
      </c>
      <c r="AO65" s="21">
        <v>100</v>
      </c>
      <c r="AP65" s="21">
        <v>97.256</v>
      </c>
      <c r="AQ65" s="26">
        <v>0.1</v>
      </c>
      <c r="AR65" s="26">
        <v>0.1023</v>
      </c>
      <c r="AS65" s="13">
        <v>50</v>
      </c>
      <c r="AT65" s="13">
        <f t="shared" ref="AT65:AT110" si="64">IF(E65=666,1,0)</f>
        <v>0</v>
      </c>
      <c r="AU65" s="13">
        <f t="shared" ref="AU65:AU110" si="65">IF(E65=777,1,0)</f>
        <v>0</v>
      </c>
      <c r="AV65" s="13">
        <f t="shared" ref="AV65:AV110" si="66">IF(E65=0,1,0)</f>
        <v>0</v>
      </c>
      <c r="AW65" s="13">
        <f t="shared" ref="AW65:AW110" si="67">IF(SUM(AT65:AV65)=0,1,0)</f>
        <v>1</v>
      </c>
      <c r="AX65" s="7">
        <v>1</v>
      </c>
      <c r="AY65" s="7">
        <v>1</v>
      </c>
      <c r="AZ65" s="24">
        <f t="shared" ref="AZ65:AZ110" si="68">DATE(AI65,AJ65,AK65)+AG65</f>
        <v>43587.614583333336</v>
      </c>
      <c r="BA65" s="15">
        <f t="shared" ref="BA65:BA110" si="69">(999.842594-0.00909529*25^2-0.000001120083*25^4+0.824493*J65+0.000076438*25^2*J65+0.0000000053875*25^4*J65+0.00010227*25*J65^1.5+0.000483147*J65^2+0.06793*25+0.0001001685*25^3+0.000000006536332*25^5-0.0040899*25*J65-0.00000082467*25^3*J65-0.00572466*J65^1.5-0.0000016546*25^2*J65^1.5)/1000</f>
        <v>1.0213490853060088</v>
      </c>
      <c r="BB65" s="15">
        <f t="shared" ref="BB65:BB110" si="70">(999.842594-0.00909529*AM65^2-0.000001120083*AM65^4+0.824493*AL65+0.000076438*AM65^2*AL65+0.0000000053875*AM65^4*AL65+0.00010227*AM65*AL65^1.5+0.000483147*AL65^2+0.06793*AM65+0.0001001685*AM65^3+0.000000006536332*AM65^5-0.0040899*AM65*AL65-0.00000082467*AM65^3*AL65-0.00572466*AL65^1.5-0.0000016546*AM65^2*AL65^1.5)/1000</f>
        <v>1.0213490853060088</v>
      </c>
      <c r="BC65" s="16">
        <f t="shared" ref="BC65:BC110" si="71">(K65-(L65*AS65))/4824.45*(1000/(BB65*AN65))</f>
        <v>2228.3255927891109</v>
      </c>
      <c r="BD65" s="16">
        <f t="shared" ref="BD65:BD110" si="72">V65*(AO65/AP65)*(BA65/BB65)*(AQ65/AR65)</f>
        <v>2398.1613640564942</v>
      </c>
      <c r="BE65" s="14" t="str">
        <f t="shared" ref="BE65:BE110" si="73">IF(AND(AX65=1,AT65=1),BC65/R65,"#N/A")</f>
        <v>#N/A</v>
      </c>
      <c r="BF65" s="14" t="str">
        <f t="shared" ref="BF65:BF110" si="74">IF(AND(AY65=1,AT65=1),BD65/T65,"#N/A")</f>
        <v>#N/A</v>
      </c>
      <c r="BG65" s="15">
        <f t="shared" si="56"/>
        <v>0.99337298448168454</v>
      </c>
      <c r="BH65" s="15">
        <f t="shared" si="57"/>
        <v>1.008413445856321</v>
      </c>
      <c r="BI65" s="16">
        <f t="shared" ref="BI65:BI110" si="75">IF(AX65=1,BC65/BG65,"#N/A")</f>
        <v>2243.191256053527</v>
      </c>
      <c r="BJ65" s="16">
        <f t="shared" ref="BJ65:BJ110" si="76">IF(AY65=1,BD65/BH65,"#N/A")</f>
        <v>2378.1529033659722</v>
      </c>
      <c r="BM65" s="3">
        <v>17</v>
      </c>
      <c r="BN65" s="62">
        <f t="shared" si="58"/>
        <v>0.99356726017989094</v>
      </c>
      <c r="BO65" s="62">
        <f t="shared" si="59"/>
        <v>1.0082380045395749</v>
      </c>
      <c r="BP65" s="16">
        <f t="shared" si="50"/>
        <v>2242.7526369836905</v>
      </c>
      <c r="BQ65" s="16">
        <f t="shared" si="51"/>
        <v>2378.5667206143912</v>
      </c>
      <c r="BS65" s="85">
        <f t="shared" si="48"/>
        <v>2244.9953896206739</v>
      </c>
      <c r="BT65" s="85">
        <f>BQ65*$BT$4</f>
        <v>2380.9452873350056</v>
      </c>
    </row>
    <row r="66" spans="2:72" ht="15" x14ac:dyDescent="0.25">
      <c r="C66" s="88" t="s">
        <v>67</v>
      </c>
      <c r="D66" s="88" t="s">
        <v>243</v>
      </c>
      <c r="E66" s="88">
        <v>12</v>
      </c>
      <c r="F66" s="88">
        <v>12</v>
      </c>
      <c r="G66" s="88">
        <v>18</v>
      </c>
      <c r="H66" s="88">
        <v>0</v>
      </c>
      <c r="I66" s="88">
        <v>4</v>
      </c>
      <c r="J66" s="88">
        <v>31.94</v>
      </c>
      <c r="K66" s="88">
        <v>210683</v>
      </c>
      <c r="L66" s="88">
        <v>12</v>
      </c>
      <c r="M66" s="88">
        <v>2260.9899999999998</v>
      </c>
      <c r="N66" s="88">
        <v>1</v>
      </c>
      <c r="O66" s="88">
        <v>50</v>
      </c>
      <c r="P66" s="88">
        <v>12.9</v>
      </c>
      <c r="Q66" s="88">
        <v>0</v>
      </c>
      <c r="R66">
        <v>2029.19</v>
      </c>
      <c r="S66" s="88">
        <v>0</v>
      </c>
      <c r="T66">
        <v>2217.4</v>
      </c>
      <c r="U66" s="88">
        <v>154</v>
      </c>
      <c r="V66" s="88">
        <v>2447.69</v>
      </c>
      <c r="W66" s="88"/>
      <c r="X66" s="88">
        <v>2.1000000000000001E-4</v>
      </c>
      <c r="Y66" s="88">
        <v>1</v>
      </c>
      <c r="Z66" s="88"/>
      <c r="AA66" s="88" t="s">
        <v>72</v>
      </c>
      <c r="AB66" s="88">
        <v>18.8599</v>
      </c>
      <c r="AC66" s="88"/>
      <c r="AD66" s="88">
        <v>0</v>
      </c>
      <c r="AE66" s="88">
        <v>0</v>
      </c>
      <c r="AF66" s="89">
        <v>43501</v>
      </c>
      <c r="AG66" s="90">
        <v>0.62569444444444444</v>
      </c>
      <c r="AH66" s="88" t="s">
        <v>166</v>
      </c>
      <c r="AI66" s="7">
        <f t="shared" si="60"/>
        <v>2019</v>
      </c>
      <c r="AJ66" s="7">
        <f t="shared" si="61"/>
        <v>5</v>
      </c>
      <c r="AK66" s="7">
        <f t="shared" si="62"/>
        <v>2</v>
      </c>
      <c r="AL66" s="21">
        <f t="shared" si="63"/>
        <v>31.94</v>
      </c>
      <c r="AM66" s="21">
        <v>25</v>
      </c>
      <c r="AN66" s="20">
        <v>18.86</v>
      </c>
      <c r="AO66" s="21">
        <v>100</v>
      </c>
      <c r="AP66" s="21">
        <v>97.256</v>
      </c>
      <c r="AQ66" s="26">
        <v>0.1</v>
      </c>
      <c r="AR66" s="26">
        <v>0.1023</v>
      </c>
      <c r="AS66" s="13">
        <v>50</v>
      </c>
      <c r="AT66" s="13">
        <f t="shared" si="64"/>
        <v>0</v>
      </c>
      <c r="AU66" s="13">
        <f t="shared" si="65"/>
        <v>0</v>
      </c>
      <c r="AV66" s="13">
        <f t="shared" si="66"/>
        <v>0</v>
      </c>
      <c r="AW66" s="13">
        <f t="shared" si="67"/>
        <v>1</v>
      </c>
      <c r="AX66" s="7">
        <v>1</v>
      </c>
      <c r="AY66" s="7">
        <v>1</v>
      </c>
      <c r="AZ66" s="24">
        <f t="shared" si="68"/>
        <v>43587.625694444447</v>
      </c>
      <c r="BA66" s="15">
        <f t="shared" si="69"/>
        <v>1.0210321676826108</v>
      </c>
      <c r="BB66" s="15">
        <f t="shared" si="70"/>
        <v>1.0210321676826108</v>
      </c>
      <c r="BC66" s="16">
        <f t="shared" si="71"/>
        <v>2261.3198112831274</v>
      </c>
      <c r="BD66" s="16">
        <f t="shared" si="72"/>
        <v>2460.1657959712657</v>
      </c>
      <c r="BE66" s="14" t="str">
        <f t="shared" si="73"/>
        <v>#N/A</v>
      </c>
      <c r="BF66" s="14" t="str">
        <f t="shared" si="74"/>
        <v>#N/A</v>
      </c>
      <c r="BG66" s="15">
        <f t="shared" si="56"/>
        <v>0.99337298448168454</v>
      </c>
      <c r="BH66" s="15">
        <f t="shared" si="57"/>
        <v>1.008413445856321</v>
      </c>
      <c r="BI66" s="16">
        <f t="shared" si="75"/>
        <v>2276.4055864303814</v>
      </c>
      <c r="BJ66" s="16">
        <f t="shared" si="76"/>
        <v>2439.6400167811635</v>
      </c>
      <c r="BM66" s="3">
        <v>18</v>
      </c>
      <c r="BN66" s="62">
        <f t="shared" si="58"/>
        <v>0.99359707775324768</v>
      </c>
      <c r="BO66" s="62">
        <f t="shared" si="59"/>
        <v>1.008258258456814</v>
      </c>
      <c r="BP66" s="16">
        <f t="shared" si="50"/>
        <v>2275.8921719018067</v>
      </c>
      <c r="BQ66" s="16">
        <f t="shared" si="51"/>
        <v>2440.0155171916599</v>
      </c>
      <c r="BS66" s="85">
        <f t="shared" si="48"/>
        <v>2278.1680640737081</v>
      </c>
      <c r="BT66" s="85">
        <f t="shared" si="49"/>
        <v>2442.4555327088515</v>
      </c>
    </row>
    <row r="67" spans="2:72" ht="15" x14ac:dyDescent="0.25">
      <c r="C67" s="88" t="s">
        <v>67</v>
      </c>
      <c r="D67" s="88" t="s">
        <v>189</v>
      </c>
      <c r="E67" s="88">
        <v>29</v>
      </c>
      <c r="F67" s="88">
        <v>1</v>
      </c>
      <c r="G67" s="88">
        <v>19</v>
      </c>
      <c r="H67" s="88">
        <v>0</v>
      </c>
      <c r="I67" s="88">
        <v>4</v>
      </c>
      <c r="J67" s="88">
        <v>29.75</v>
      </c>
      <c r="K67" s="88">
        <v>208803</v>
      </c>
      <c r="L67" s="88">
        <v>12</v>
      </c>
      <c r="M67" s="88">
        <v>2244.38</v>
      </c>
      <c r="N67" s="88">
        <v>1</v>
      </c>
      <c r="O67" s="88">
        <v>50</v>
      </c>
      <c r="P67" s="88">
        <v>13.4</v>
      </c>
      <c r="Q67" s="88">
        <v>0</v>
      </c>
      <c r="R67">
        <v>2029.19</v>
      </c>
      <c r="S67" s="88">
        <v>0</v>
      </c>
      <c r="T67">
        <v>2217.4</v>
      </c>
      <c r="U67" s="88">
        <v>154</v>
      </c>
      <c r="V67" s="88">
        <v>2387.06</v>
      </c>
      <c r="W67" s="88"/>
      <c r="X67" s="88">
        <v>1.47E-4</v>
      </c>
      <c r="Y67" s="88">
        <v>1</v>
      </c>
      <c r="Z67" s="88"/>
      <c r="AA67" s="88" t="s">
        <v>72</v>
      </c>
      <c r="AB67" s="88">
        <v>18.8599</v>
      </c>
      <c r="AC67" s="88"/>
      <c r="AD67" s="88">
        <v>0</v>
      </c>
      <c r="AE67" s="88">
        <v>0</v>
      </c>
      <c r="AF67" s="89">
        <v>43501</v>
      </c>
      <c r="AG67" s="90">
        <v>0.63680555555555551</v>
      </c>
      <c r="AH67" s="88" t="s">
        <v>166</v>
      </c>
      <c r="AI67" s="7">
        <f t="shared" si="60"/>
        <v>2019</v>
      </c>
      <c r="AJ67" s="7">
        <f t="shared" si="61"/>
        <v>5</v>
      </c>
      <c r="AK67" s="7">
        <f t="shared" si="62"/>
        <v>2</v>
      </c>
      <c r="AL67" s="21">
        <f t="shared" si="63"/>
        <v>29.75</v>
      </c>
      <c r="AM67" s="21">
        <v>25</v>
      </c>
      <c r="AN67" s="20">
        <v>18.86</v>
      </c>
      <c r="AO67" s="21">
        <v>100</v>
      </c>
      <c r="AP67" s="21">
        <v>97.256</v>
      </c>
      <c r="AQ67" s="26">
        <v>0.1</v>
      </c>
      <c r="AR67" s="26">
        <v>0.1023</v>
      </c>
      <c r="AS67" s="13">
        <v>50</v>
      </c>
      <c r="AT67" s="13">
        <f t="shared" si="64"/>
        <v>0</v>
      </c>
      <c r="AU67" s="13">
        <f t="shared" si="65"/>
        <v>0</v>
      </c>
      <c r="AV67" s="13">
        <f t="shared" si="66"/>
        <v>0</v>
      </c>
      <c r="AW67" s="13">
        <f t="shared" si="67"/>
        <v>1</v>
      </c>
      <c r="AX67" s="7">
        <v>1</v>
      </c>
      <c r="AY67" s="7">
        <v>1</v>
      </c>
      <c r="AZ67" s="24">
        <f t="shared" si="68"/>
        <v>43587.636805555558</v>
      </c>
      <c r="BA67" s="15">
        <f t="shared" si="69"/>
        <v>1.01938082143137</v>
      </c>
      <c r="BB67" s="15">
        <f t="shared" si="70"/>
        <v>1.01938082143137</v>
      </c>
      <c r="BC67" s="16">
        <f t="shared" si="71"/>
        <v>2244.7140570292881</v>
      </c>
      <c r="BD67" s="16">
        <f t="shared" si="72"/>
        <v>2399.2267668418672</v>
      </c>
      <c r="BE67" s="14" t="str">
        <f t="shared" si="73"/>
        <v>#N/A</v>
      </c>
      <c r="BF67" s="14" t="str">
        <f t="shared" si="74"/>
        <v>#N/A</v>
      </c>
      <c r="BG67" s="15">
        <f t="shared" si="56"/>
        <v>0.99337298448168454</v>
      </c>
      <c r="BH67" s="15">
        <f t="shared" si="57"/>
        <v>1.008413445856321</v>
      </c>
      <c r="BI67" s="16">
        <f t="shared" si="75"/>
        <v>2259.6890514397469</v>
      </c>
      <c r="BJ67" s="16">
        <f t="shared" si="76"/>
        <v>2379.2094172291609</v>
      </c>
      <c r="BM67" s="3">
        <v>19</v>
      </c>
      <c r="BN67" s="62">
        <f t="shared" si="58"/>
        <v>0.99362689532660442</v>
      </c>
      <c r="BO67" s="62">
        <f t="shared" si="59"/>
        <v>1.008278512374053</v>
      </c>
      <c r="BP67" s="16">
        <f t="shared" si="50"/>
        <v>2259.1116118001742</v>
      </c>
      <c r="BQ67" s="16">
        <f t="shared" si="51"/>
        <v>2379.527816369648</v>
      </c>
      <c r="BS67" s="85">
        <f t="shared" si="48"/>
        <v>2261.3707234119743</v>
      </c>
      <c r="BT67" s="85">
        <f t="shared" si="49"/>
        <v>2381.9073441860173</v>
      </c>
    </row>
    <row r="68" spans="2:72" ht="15" x14ac:dyDescent="0.25">
      <c r="C68" s="88" t="s">
        <v>67</v>
      </c>
      <c r="D68" s="88" t="s">
        <v>190</v>
      </c>
      <c r="E68" s="88">
        <v>29</v>
      </c>
      <c r="F68" s="88">
        <v>1</v>
      </c>
      <c r="G68" s="88">
        <v>19</v>
      </c>
      <c r="H68" s="88">
        <v>0</v>
      </c>
      <c r="I68" s="88">
        <v>4</v>
      </c>
      <c r="J68" s="88">
        <v>28.77</v>
      </c>
      <c r="K68" s="88">
        <v>208550</v>
      </c>
      <c r="L68" s="88">
        <v>12</v>
      </c>
      <c r="M68" s="88">
        <v>2243.2800000000002</v>
      </c>
      <c r="N68" s="88">
        <v>1</v>
      </c>
      <c r="O68" s="88">
        <v>50</v>
      </c>
      <c r="P68" s="88">
        <v>14</v>
      </c>
      <c r="Q68" s="88">
        <v>0</v>
      </c>
      <c r="R68">
        <v>2029.19</v>
      </c>
      <c r="S68" s="88">
        <v>0</v>
      </c>
      <c r="T68">
        <v>2217.4</v>
      </c>
      <c r="U68" s="88">
        <v>154</v>
      </c>
      <c r="V68" s="88">
        <v>2383</v>
      </c>
      <c r="W68" s="88"/>
      <c r="X68" s="88">
        <v>1.7699999999999999E-4</v>
      </c>
      <c r="Y68" s="88">
        <v>1</v>
      </c>
      <c r="Z68" s="88"/>
      <c r="AA68" s="88" t="s">
        <v>72</v>
      </c>
      <c r="AB68" s="88">
        <v>18.8599</v>
      </c>
      <c r="AC68" s="88"/>
      <c r="AD68" s="88">
        <v>0</v>
      </c>
      <c r="AE68" s="88">
        <v>0</v>
      </c>
      <c r="AF68" s="89">
        <v>43501</v>
      </c>
      <c r="AG68" s="90">
        <v>0.6479166666666667</v>
      </c>
      <c r="AH68" s="88" t="s">
        <v>166</v>
      </c>
      <c r="AI68" s="7">
        <f t="shared" si="60"/>
        <v>2019</v>
      </c>
      <c r="AJ68" s="7">
        <f t="shared" si="61"/>
        <v>5</v>
      </c>
      <c r="AK68" s="7">
        <f t="shared" si="62"/>
        <v>2</v>
      </c>
      <c r="AL68" s="21">
        <f t="shared" si="63"/>
        <v>28.77</v>
      </c>
      <c r="AM68" s="21">
        <v>25</v>
      </c>
      <c r="AN68" s="20">
        <v>18.86</v>
      </c>
      <c r="AO68" s="21">
        <v>100</v>
      </c>
      <c r="AP68" s="21">
        <v>97.256</v>
      </c>
      <c r="AQ68" s="26">
        <v>0.1</v>
      </c>
      <c r="AR68" s="26">
        <v>0.1023</v>
      </c>
      <c r="AS68" s="13">
        <v>50</v>
      </c>
      <c r="AT68" s="13">
        <f t="shared" si="64"/>
        <v>0</v>
      </c>
      <c r="AU68" s="13">
        <f t="shared" si="65"/>
        <v>0</v>
      </c>
      <c r="AV68" s="13">
        <f t="shared" si="66"/>
        <v>0</v>
      </c>
      <c r="AW68" s="13">
        <f t="shared" si="67"/>
        <v>1</v>
      </c>
      <c r="AX68" s="7">
        <v>1</v>
      </c>
      <c r="AY68" s="7">
        <v>1</v>
      </c>
      <c r="AZ68" s="24">
        <f t="shared" si="68"/>
        <v>43587.647916666669</v>
      </c>
      <c r="BA68" s="15">
        <f t="shared" si="69"/>
        <v>1.0186424721450009</v>
      </c>
      <c r="BB68" s="15">
        <f t="shared" si="70"/>
        <v>1.0186424721450009</v>
      </c>
      <c r="BC68" s="16">
        <f t="shared" si="71"/>
        <v>2243.611443483363</v>
      </c>
      <c r="BD68" s="16">
        <f t="shared" si="72"/>
        <v>2395.1460731544948</v>
      </c>
      <c r="BE68" s="14" t="str">
        <f t="shared" si="73"/>
        <v>#N/A</v>
      </c>
      <c r="BF68" s="14" t="str">
        <f t="shared" si="74"/>
        <v>#N/A</v>
      </c>
      <c r="BG68" s="15">
        <f t="shared" si="56"/>
        <v>0.99337298448168454</v>
      </c>
      <c r="BH68" s="15">
        <f t="shared" si="57"/>
        <v>1.008413445856321</v>
      </c>
      <c r="BI68" s="16">
        <f t="shared" si="75"/>
        <v>2258.5790821098476</v>
      </c>
      <c r="BJ68" s="16">
        <f t="shared" si="76"/>
        <v>2375.1627697909098</v>
      </c>
      <c r="BM68" s="3">
        <v>20</v>
      </c>
      <c r="BN68" s="62">
        <f t="shared" si="58"/>
        <v>0.99365671289996094</v>
      </c>
      <c r="BO68" s="62">
        <f t="shared" si="59"/>
        <v>1.0082987662912917</v>
      </c>
      <c r="BP68" s="16">
        <f t="shared" si="50"/>
        <v>2257.9341681650217</v>
      </c>
      <c r="BQ68" s="16">
        <f t="shared" si="51"/>
        <v>2375.4329105888751</v>
      </c>
      <c r="BS68" s="85">
        <f t="shared" si="48"/>
        <v>2260.1921023331865</v>
      </c>
      <c r="BT68" s="85">
        <f t="shared" si="49"/>
        <v>2377.8083434994637</v>
      </c>
    </row>
    <row r="69" spans="2:72" ht="15" x14ac:dyDescent="0.25">
      <c r="C69" s="88" t="s">
        <v>67</v>
      </c>
      <c r="D69" s="88" t="s">
        <v>191</v>
      </c>
      <c r="E69" s="88">
        <v>31</v>
      </c>
      <c r="F69" s="88">
        <v>1</v>
      </c>
      <c r="G69" s="88">
        <v>19</v>
      </c>
      <c r="H69" s="88">
        <v>0</v>
      </c>
      <c r="I69" s="88">
        <v>4</v>
      </c>
      <c r="J69" s="88">
        <v>26.66</v>
      </c>
      <c r="K69" s="88">
        <v>209839</v>
      </c>
      <c r="L69" s="88">
        <v>12</v>
      </c>
      <c r="M69" s="88">
        <v>2260.7199999999998</v>
      </c>
      <c r="N69" s="88">
        <v>1</v>
      </c>
      <c r="O69" s="88">
        <v>50</v>
      </c>
      <c r="P69" s="88">
        <v>14.5</v>
      </c>
      <c r="Q69" s="88">
        <v>0</v>
      </c>
      <c r="R69">
        <v>2029.19</v>
      </c>
      <c r="S69" s="88">
        <v>0</v>
      </c>
      <c r="T69">
        <v>2217.4</v>
      </c>
      <c r="U69" s="88">
        <v>154</v>
      </c>
      <c r="V69" s="88">
        <v>2396.7399999999998</v>
      </c>
      <c r="W69" s="88"/>
      <c r="X69" s="88">
        <v>1.74E-4</v>
      </c>
      <c r="Y69" s="88">
        <v>1</v>
      </c>
      <c r="Z69" s="88"/>
      <c r="AA69" s="88" t="s">
        <v>72</v>
      </c>
      <c r="AB69" s="88">
        <v>18.8599</v>
      </c>
      <c r="AC69" s="88"/>
      <c r="AD69" s="88">
        <v>0</v>
      </c>
      <c r="AE69" s="88">
        <v>0</v>
      </c>
      <c r="AF69" s="89">
        <v>43501</v>
      </c>
      <c r="AG69" s="90">
        <v>0.65902777777777777</v>
      </c>
      <c r="AH69" s="88" t="s">
        <v>166</v>
      </c>
      <c r="AI69" s="7">
        <f t="shared" si="60"/>
        <v>2019</v>
      </c>
      <c r="AJ69" s="7">
        <f t="shared" si="61"/>
        <v>5</v>
      </c>
      <c r="AK69" s="7">
        <f t="shared" si="62"/>
        <v>2</v>
      </c>
      <c r="AL69" s="21">
        <f t="shared" si="63"/>
        <v>26.66</v>
      </c>
      <c r="AM69" s="21">
        <v>25</v>
      </c>
      <c r="AN69" s="20">
        <v>18.86</v>
      </c>
      <c r="AO69" s="21">
        <v>100</v>
      </c>
      <c r="AP69" s="21">
        <v>97.256</v>
      </c>
      <c r="AQ69" s="26">
        <v>0.1</v>
      </c>
      <c r="AR69" s="26">
        <v>0.1023</v>
      </c>
      <c r="AS69" s="13">
        <v>50</v>
      </c>
      <c r="AT69" s="13">
        <f t="shared" si="64"/>
        <v>0</v>
      </c>
      <c r="AU69" s="13">
        <f t="shared" si="65"/>
        <v>0</v>
      </c>
      <c r="AV69" s="13">
        <f t="shared" si="66"/>
        <v>0</v>
      </c>
      <c r="AW69" s="13">
        <f t="shared" si="67"/>
        <v>1</v>
      </c>
      <c r="AX69" s="7">
        <v>1</v>
      </c>
      <c r="AY69" s="7">
        <v>1</v>
      </c>
      <c r="AZ69" s="24">
        <f t="shared" si="68"/>
        <v>43587.65902777778</v>
      </c>
      <c r="BA69" s="15">
        <f t="shared" si="69"/>
        <v>1.0170539825472258</v>
      </c>
      <c r="BB69" s="15">
        <f t="shared" si="70"/>
        <v>1.0170539825472258</v>
      </c>
      <c r="BC69" s="16">
        <f t="shared" si="71"/>
        <v>2261.0446196717235</v>
      </c>
      <c r="BD69" s="16">
        <f t="shared" si="72"/>
        <v>2408.9561054856499</v>
      </c>
      <c r="BE69" s="14" t="str">
        <f t="shared" si="73"/>
        <v>#N/A</v>
      </c>
      <c r="BF69" s="14" t="str">
        <f t="shared" si="74"/>
        <v>#N/A</v>
      </c>
      <c r="BG69" s="15">
        <f t="shared" si="56"/>
        <v>0.99337298448168454</v>
      </c>
      <c r="BH69" s="15">
        <f t="shared" si="57"/>
        <v>1.008413445856321</v>
      </c>
      <c r="BI69" s="16">
        <f t="shared" si="75"/>
        <v>2276.1285589535901</v>
      </c>
      <c r="BJ69" s="16">
        <f t="shared" si="76"/>
        <v>2388.8575815646936</v>
      </c>
      <c r="BM69" s="3">
        <v>21</v>
      </c>
      <c r="BN69" s="62">
        <f t="shared" si="58"/>
        <v>0.99368653047331768</v>
      </c>
      <c r="BO69" s="62">
        <f t="shared" si="59"/>
        <v>1.0083190202085306</v>
      </c>
      <c r="BP69" s="16">
        <f t="shared" si="50"/>
        <v>2275.4103535998738</v>
      </c>
      <c r="BQ69" s="16">
        <f t="shared" si="51"/>
        <v>2389.0812899546945</v>
      </c>
      <c r="BS69" s="85">
        <f t="shared" si="48"/>
        <v>2277.6857639534733</v>
      </c>
      <c r="BT69" s="85">
        <f t="shared" si="49"/>
        <v>2391.470371244649</v>
      </c>
    </row>
    <row r="70" spans="2:72" ht="15" x14ac:dyDescent="0.25">
      <c r="C70" s="88" t="s">
        <v>67</v>
      </c>
      <c r="D70" s="88" t="s">
        <v>192</v>
      </c>
      <c r="E70" s="88">
        <v>31</v>
      </c>
      <c r="F70" s="88">
        <v>1</v>
      </c>
      <c r="G70" s="88">
        <v>19</v>
      </c>
      <c r="H70" s="88">
        <v>0</v>
      </c>
      <c r="I70" s="88">
        <v>4</v>
      </c>
      <c r="J70" s="88">
        <v>31.17</v>
      </c>
      <c r="K70" s="88">
        <v>206477</v>
      </c>
      <c r="L70" s="88">
        <v>12</v>
      </c>
      <c r="M70" s="88">
        <v>2216.98</v>
      </c>
      <c r="N70" s="88">
        <v>1</v>
      </c>
      <c r="O70" s="88">
        <v>50</v>
      </c>
      <c r="P70" s="88">
        <v>15</v>
      </c>
      <c r="Q70" s="88">
        <v>0</v>
      </c>
      <c r="R70">
        <v>2029.19</v>
      </c>
      <c r="S70" s="88">
        <v>0</v>
      </c>
      <c r="T70">
        <v>2217.4</v>
      </c>
      <c r="U70" s="88">
        <v>154</v>
      </c>
      <c r="V70" s="88">
        <v>2382.86</v>
      </c>
      <c r="W70" s="88"/>
      <c r="X70" s="88">
        <v>1.8599999999999999E-4</v>
      </c>
      <c r="Y70" s="88">
        <v>1</v>
      </c>
      <c r="Z70" s="88"/>
      <c r="AA70" s="88" t="s">
        <v>72</v>
      </c>
      <c r="AB70" s="88">
        <v>18.8599</v>
      </c>
      <c r="AC70" s="88"/>
      <c r="AD70" s="88">
        <v>0</v>
      </c>
      <c r="AE70" s="88">
        <v>0</v>
      </c>
      <c r="AF70" s="89">
        <v>43501</v>
      </c>
      <c r="AG70" s="90">
        <v>0.67013888888888884</v>
      </c>
      <c r="AH70" s="88" t="s">
        <v>166</v>
      </c>
      <c r="AI70" s="7">
        <f t="shared" si="60"/>
        <v>2019</v>
      </c>
      <c r="AJ70" s="7">
        <f t="shared" si="61"/>
        <v>5</v>
      </c>
      <c r="AK70" s="7">
        <f t="shared" si="62"/>
        <v>2</v>
      </c>
      <c r="AL70" s="21">
        <f t="shared" si="63"/>
        <v>31.17</v>
      </c>
      <c r="AM70" s="21">
        <v>25</v>
      </c>
      <c r="AN70" s="20">
        <v>18.86</v>
      </c>
      <c r="AO70" s="21">
        <v>100</v>
      </c>
      <c r="AP70" s="21">
        <v>97.256</v>
      </c>
      <c r="AQ70" s="26">
        <v>0.1</v>
      </c>
      <c r="AR70" s="26">
        <v>0.1023</v>
      </c>
      <c r="AS70" s="13">
        <v>50</v>
      </c>
      <c r="AT70" s="13">
        <f t="shared" si="64"/>
        <v>0</v>
      </c>
      <c r="AU70" s="13">
        <f t="shared" si="65"/>
        <v>0</v>
      </c>
      <c r="AV70" s="13">
        <f t="shared" si="66"/>
        <v>0</v>
      </c>
      <c r="AW70" s="13">
        <f t="shared" si="67"/>
        <v>1</v>
      </c>
      <c r="AX70" s="7">
        <v>1</v>
      </c>
      <c r="AY70" s="7">
        <v>1</v>
      </c>
      <c r="AZ70" s="24">
        <f t="shared" si="68"/>
        <v>43587.670138888891</v>
      </c>
      <c r="BA70" s="15">
        <f t="shared" si="69"/>
        <v>1.0204513387911627</v>
      </c>
      <c r="BB70" s="15">
        <f t="shared" si="70"/>
        <v>1.0204513387911627</v>
      </c>
      <c r="BC70" s="16">
        <f t="shared" si="71"/>
        <v>2217.3080472772272</v>
      </c>
      <c r="BD70" s="16">
        <f t="shared" si="72"/>
        <v>2395.0053595790687</v>
      </c>
      <c r="BE70" s="14" t="str">
        <f t="shared" si="73"/>
        <v>#N/A</v>
      </c>
      <c r="BF70" s="14" t="str">
        <f t="shared" si="74"/>
        <v>#N/A</v>
      </c>
      <c r="BG70" s="15">
        <f t="shared" si="56"/>
        <v>0.99337298448168454</v>
      </c>
      <c r="BH70" s="15">
        <f t="shared" si="57"/>
        <v>1.008413445856321</v>
      </c>
      <c r="BI70" s="16">
        <f t="shared" si="75"/>
        <v>2232.1002100073811</v>
      </c>
      <c r="BJ70" s="16">
        <f t="shared" si="76"/>
        <v>2375.0232302240738</v>
      </c>
      <c r="BM70" s="3">
        <v>22</v>
      </c>
      <c r="BN70" s="62">
        <f t="shared" si="58"/>
        <v>0.99371634804667441</v>
      </c>
      <c r="BO70" s="62">
        <f t="shared" si="59"/>
        <v>1.0083392741257695</v>
      </c>
      <c r="BP70" s="16">
        <f t="shared" si="50"/>
        <v>2231.3289417405067</v>
      </c>
      <c r="BQ70" s="16">
        <f t="shared" si="51"/>
        <v>2375.1979329135415</v>
      </c>
      <c r="BS70" s="85">
        <f t="shared" si="48"/>
        <v>2233.5602706822469</v>
      </c>
      <c r="BT70" s="85">
        <f t="shared" si="49"/>
        <v>2377.5731308464547</v>
      </c>
    </row>
    <row r="71" spans="2:72" ht="15" x14ac:dyDescent="0.25">
      <c r="C71" s="88" t="s">
        <v>67</v>
      </c>
      <c r="D71" s="88" t="s">
        <v>193</v>
      </c>
      <c r="E71" s="88">
        <v>31</v>
      </c>
      <c r="F71" s="88">
        <v>1</v>
      </c>
      <c r="G71" s="88">
        <v>19</v>
      </c>
      <c r="H71" s="88">
        <v>0</v>
      </c>
      <c r="I71" s="88">
        <v>4</v>
      </c>
      <c r="J71" s="88">
        <v>32.11</v>
      </c>
      <c r="K71" s="88">
        <v>205532</v>
      </c>
      <c r="L71" s="88">
        <v>12</v>
      </c>
      <c r="M71" s="88">
        <v>2205.27</v>
      </c>
      <c r="N71" s="88">
        <v>1</v>
      </c>
      <c r="O71" s="88">
        <v>50</v>
      </c>
      <c r="P71" s="88">
        <v>15.5</v>
      </c>
      <c r="Q71" s="88">
        <v>0</v>
      </c>
      <c r="R71">
        <v>2029.19</v>
      </c>
      <c r="S71" s="88">
        <v>0</v>
      </c>
      <c r="T71">
        <v>2217.4</v>
      </c>
      <c r="U71" s="88">
        <v>154</v>
      </c>
      <c r="V71" s="88">
        <v>2377.88</v>
      </c>
      <c r="W71" s="88"/>
      <c r="X71" s="88">
        <v>1.8799999999999999E-4</v>
      </c>
      <c r="Y71" s="88">
        <v>1</v>
      </c>
      <c r="Z71" s="88"/>
      <c r="AA71" s="88" t="s">
        <v>72</v>
      </c>
      <c r="AB71" s="88">
        <v>18.8599</v>
      </c>
      <c r="AC71" s="88"/>
      <c r="AD71" s="88">
        <v>0</v>
      </c>
      <c r="AE71" s="88">
        <v>0</v>
      </c>
      <c r="AF71" s="89">
        <v>43501</v>
      </c>
      <c r="AG71" s="90">
        <v>0.68055555555555547</v>
      </c>
      <c r="AH71" s="88" t="s">
        <v>166</v>
      </c>
      <c r="AI71" s="7">
        <f t="shared" si="60"/>
        <v>2019</v>
      </c>
      <c r="AJ71" s="7">
        <f t="shared" si="61"/>
        <v>5</v>
      </c>
      <c r="AK71" s="7">
        <f t="shared" si="62"/>
        <v>2</v>
      </c>
      <c r="AL71" s="21">
        <f t="shared" si="63"/>
        <v>32.11</v>
      </c>
      <c r="AM71" s="21">
        <v>25</v>
      </c>
      <c r="AN71" s="20">
        <v>18.86</v>
      </c>
      <c r="AO71" s="21">
        <v>100</v>
      </c>
      <c r="AP71" s="21">
        <v>97.256</v>
      </c>
      <c r="AQ71" s="26">
        <v>0.1</v>
      </c>
      <c r="AR71" s="26">
        <v>0.1023</v>
      </c>
      <c r="AS71" s="13">
        <v>50</v>
      </c>
      <c r="AT71" s="13">
        <f t="shared" si="64"/>
        <v>0</v>
      </c>
      <c r="AU71" s="13">
        <f t="shared" si="65"/>
        <v>0</v>
      </c>
      <c r="AV71" s="13">
        <f t="shared" si="66"/>
        <v>0</v>
      </c>
      <c r="AW71" s="13">
        <f t="shared" si="67"/>
        <v>1</v>
      </c>
      <c r="AX71" s="7">
        <v>1</v>
      </c>
      <c r="AY71" s="7">
        <v>1</v>
      </c>
      <c r="AZ71" s="24">
        <f t="shared" si="68"/>
        <v>43587.680555555555</v>
      </c>
      <c r="BA71" s="15">
        <f t="shared" si="69"/>
        <v>1.0211604351433181</v>
      </c>
      <c r="BB71" s="15">
        <f t="shared" si="70"/>
        <v>1.0211604351433181</v>
      </c>
      <c r="BC71" s="16">
        <f t="shared" si="71"/>
        <v>2205.5977019097027</v>
      </c>
      <c r="BD71" s="16">
        <f t="shared" si="72"/>
        <v>2389.99997668175</v>
      </c>
      <c r="BE71" s="14" t="str">
        <f t="shared" si="73"/>
        <v>#N/A</v>
      </c>
      <c r="BF71" s="14" t="str">
        <f t="shared" si="74"/>
        <v>#N/A</v>
      </c>
      <c r="BG71" s="15">
        <f t="shared" si="56"/>
        <v>0.99337298448168454</v>
      </c>
      <c r="BH71" s="15">
        <f t="shared" si="57"/>
        <v>1.008413445856321</v>
      </c>
      <c r="BI71" s="16">
        <f t="shared" si="75"/>
        <v>2220.3117422812988</v>
      </c>
      <c r="BJ71" s="16">
        <f t="shared" si="76"/>
        <v>2370.0596084894705</v>
      </c>
      <c r="BM71" s="3">
        <v>23</v>
      </c>
      <c r="BN71" s="62">
        <f t="shared" si="58"/>
        <v>0.99374616562003093</v>
      </c>
      <c r="BO71" s="62">
        <f t="shared" si="59"/>
        <v>1.0083595280430087</v>
      </c>
      <c r="BP71" s="16">
        <f t="shared" si="50"/>
        <v>2219.4779494153395</v>
      </c>
      <c r="BQ71" s="16">
        <f t="shared" si="51"/>
        <v>2370.186337526045</v>
      </c>
      <c r="BS71" s="85">
        <f t="shared" si="48"/>
        <v>2221.6974273647547</v>
      </c>
      <c r="BT71" s="85">
        <f t="shared" si="49"/>
        <v>2372.5565238635709</v>
      </c>
    </row>
    <row r="72" spans="2:72" ht="15" x14ac:dyDescent="0.25">
      <c r="C72" s="88" t="s">
        <v>67</v>
      </c>
      <c r="D72" s="88" t="s">
        <v>194</v>
      </c>
      <c r="E72" s="88">
        <v>29</v>
      </c>
      <c r="F72" s="88">
        <v>1</v>
      </c>
      <c r="G72" s="88">
        <v>19</v>
      </c>
      <c r="H72" s="88">
        <v>0</v>
      </c>
      <c r="I72" s="88">
        <v>4</v>
      </c>
      <c r="J72" s="88">
        <v>34.979999999999997</v>
      </c>
      <c r="K72" s="88">
        <v>198753</v>
      </c>
      <c r="L72" s="88">
        <v>12</v>
      </c>
      <c r="M72" s="88">
        <v>2127.8000000000002</v>
      </c>
      <c r="N72" s="88">
        <v>1</v>
      </c>
      <c r="O72" s="88">
        <v>50</v>
      </c>
      <c r="P72" s="88">
        <v>16</v>
      </c>
      <c r="Q72" s="88">
        <v>0</v>
      </c>
      <c r="R72">
        <v>2029.19</v>
      </c>
      <c r="S72" s="88">
        <v>0</v>
      </c>
      <c r="T72">
        <v>2217.4</v>
      </c>
      <c r="U72" s="88">
        <v>154</v>
      </c>
      <c r="V72" s="88">
        <v>2323.06</v>
      </c>
      <c r="W72" s="88"/>
      <c r="X72" s="88">
        <v>2.42E-4</v>
      </c>
      <c r="Y72" s="88">
        <v>1</v>
      </c>
      <c r="Z72" s="88"/>
      <c r="AA72" s="88" t="s">
        <v>72</v>
      </c>
      <c r="AB72" s="88">
        <v>18.8599</v>
      </c>
      <c r="AC72" s="88"/>
      <c r="AD72" s="88">
        <v>0</v>
      </c>
      <c r="AE72" s="88">
        <v>0</v>
      </c>
      <c r="AF72" s="89">
        <v>43501</v>
      </c>
      <c r="AG72" s="90">
        <v>0.69166666666666676</v>
      </c>
      <c r="AH72" s="88" t="s">
        <v>166</v>
      </c>
      <c r="AI72" s="7">
        <f t="shared" si="60"/>
        <v>2019</v>
      </c>
      <c r="AJ72" s="7">
        <f t="shared" si="61"/>
        <v>5</v>
      </c>
      <c r="AK72" s="7">
        <f t="shared" si="62"/>
        <v>2</v>
      </c>
      <c r="AL72" s="21">
        <f t="shared" si="63"/>
        <v>34.979999999999997</v>
      </c>
      <c r="AM72" s="21">
        <v>25</v>
      </c>
      <c r="AN72" s="20">
        <v>18.86</v>
      </c>
      <c r="AO72" s="21">
        <v>100</v>
      </c>
      <c r="AP72" s="21">
        <v>97.256</v>
      </c>
      <c r="AQ72" s="26">
        <v>0.1</v>
      </c>
      <c r="AR72" s="26">
        <v>0.1023</v>
      </c>
      <c r="AS72" s="13">
        <v>50</v>
      </c>
      <c r="AT72" s="13">
        <f t="shared" si="64"/>
        <v>0</v>
      </c>
      <c r="AU72" s="13">
        <f t="shared" si="65"/>
        <v>0</v>
      </c>
      <c r="AV72" s="13">
        <f t="shared" si="66"/>
        <v>0</v>
      </c>
      <c r="AW72" s="13">
        <f t="shared" si="67"/>
        <v>1</v>
      </c>
      <c r="AX72" s="7">
        <v>1</v>
      </c>
      <c r="AY72" s="7">
        <v>1</v>
      </c>
      <c r="AZ72" s="24">
        <f t="shared" si="68"/>
        <v>43587.691666666666</v>
      </c>
      <c r="BA72" s="15">
        <f t="shared" si="69"/>
        <v>1.0233277137548948</v>
      </c>
      <c r="BB72" s="15">
        <f t="shared" si="70"/>
        <v>1.0233277137548948</v>
      </c>
      <c r="BC72" s="16">
        <f t="shared" si="71"/>
        <v>2128.1214925947106</v>
      </c>
      <c r="BD72" s="16">
        <f t="shared" si="72"/>
        <v>2334.9005609325563</v>
      </c>
      <c r="BE72" s="14" t="str">
        <f t="shared" si="73"/>
        <v>#N/A</v>
      </c>
      <c r="BF72" s="14" t="str">
        <f t="shared" si="74"/>
        <v>#N/A</v>
      </c>
      <c r="BG72" s="15">
        <f t="shared" si="56"/>
        <v>0.99337298448168454</v>
      </c>
      <c r="BH72" s="15">
        <f t="shared" si="57"/>
        <v>1.008413445856321</v>
      </c>
      <c r="BI72" s="16">
        <f t="shared" si="75"/>
        <v>2142.3186716770915</v>
      </c>
      <c r="BJ72" s="16">
        <f t="shared" si="76"/>
        <v>2315.4199009611716</v>
      </c>
      <c r="BM72" s="3">
        <v>24</v>
      </c>
      <c r="BN72" s="62">
        <f t="shared" si="58"/>
        <v>0.99377598319338767</v>
      </c>
      <c r="BO72" s="62">
        <f t="shared" si="59"/>
        <v>1.0083797819602476</v>
      </c>
      <c r="BP72" s="16">
        <f t="shared" si="50"/>
        <v>2141.4499128427624</v>
      </c>
      <c r="BQ72" s="16">
        <f t="shared" si="51"/>
        <v>2315.4971992730839</v>
      </c>
      <c r="BS72" s="85">
        <f t="shared" si="48"/>
        <v>2143.5913627556051</v>
      </c>
      <c r="BT72" s="85">
        <f t="shared" si="49"/>
        <v>2317.8126964723565</v>
      </c>
    </row>
    <row r="73" spans="2:72" ht="15" x14ac:dyDescent="0.25">
      <c r="C73" s="88" t="s">
        <v>67</v>
      </c>
      <c r="D73" s="88" t="s">
        <v>195</v>
      </c>
      <c r="E73" s="88">
        <v>29</v>
      </c>
      <c r="F73" s="88">
        <v>1</v>
      </c>
      <c r="G73" s="88">
        <v>19</v>
      </c>
      <c r="H73" s="88">
        <v>0</v>
      </c>
      <c r="I73" s="88">
        <v>4</v>
      </c>
      <c r="J73" s="88">
        <v>34.979999999999997</v>
      </c>
      <c r="K73" s="88">
        <v>198698</v>
      </c>
      <c r="L73" s="88">
        <v>12</v>
      </c>
      <c r="M73" s="88">
        <v>2127.21</v>
      </c>
      <c r="N73" s="88">
        <v>1</v>
      </c>
      <c r="O73" s="88">
        <v>50</v>
      </c>
      <c r="P73" s="88">
        <v>16.5</v>
      </c>
      <c r="Q73" s="88">
        <v>0</v>
      </c>
      <c r="R73">
        <v>2029.19</v>
      </c>
      <c r="S73" s="88">
        <v>0</v>
      </c>
      <c r="T73">
        <v>2217.4</v>
      </c>
      <c r="U73" s="88">
        <v>154</v>
      </c>
      <c r="V73" s="88">
        <v>2321.4899999999998</v>
      </c>
      <c r="W73" s="88"/>
      <c r="X73" s="88">
        <v>2.4600000000000002E-4</v>
      </c>
      <c r="Y73" s="88">
        <v>1</v>
      </c>
      <c r="Z73" s="88"/>
      <c r="AA73" s="88" t="s">
        <v>72</v>
      </c>
      <c r="AB73" s="88">
        <v>18.8599</v>
      </c>
      <c r="AC73" s="88"/>
      <c r="AD73" s="88">
        <v>0</v>
      </c>
      <c r="AE73" s="88">
        <v>0</v>
      </c>
      <c r="AF73" s="89">
        <v>43501</v>
      </c>
      <c r="AG73" s="90">
        <v>0.70277777777777783</v>
      </c>
      <c r="AH73" s="88" t="s">
        <v>166</v>
      </c>
      <c r="AI73" s="7">
        <f t="shared" si="60"/>
        <v>2019</v>
      </c>
      <c r="AJ73" s="7">
        <f t="shared" si="61"/>
        <v>5</v>
      </c>
      <c r="AK73" s="7">
        <f t="shared" si="62"/>
        <v>2</v>
      </c>
      <c r="AL73" s="21">
        <f t="shared" si="63"/>
        <v>34.979999999999997</v>
      </c>
      <c r="AM73" s="21">
        <v>25</v>
      </c>
      <c r="AN73" s="20">
        <v>18.86</v>
      </c>
      <c r="AO73" s="21">
        <v>100</v>
      </c>
      <c r="AP73" s="21">
        <v>97.256</v>
      </c>
      <c r="AQ73" s="26">
        <v>0.1</v>
      </c>
      <c r="AR73" s="26">
        <v>0.1023</v>
      </c>
      <c r="AS73" s="13">
        <v>50</v>
      </c>
      <c r="AT73" s="13">
        <f t="shared" si="64"/>
        <v>0</v>
      </c>
      <c r="AU73" s="13">
        <f t="shared" si="65"/>
        <v>0</v>
      </c>
      <c r="AV73" s="13">
        <f t="shared" si="66"/>
        <v>0</v>
      </c>
      <c r="AW73" s="13">
        <f t="shared" si="67"/>
        <v>1</v>
      </c>
      <c r="AX73" s="7">
        <v>1</v>
      </c>
      <c r="AY73" s="7">
        <v>1</v>
      </c>
      <c r="AZ73" s="24">
        <f t="shared" si="68"/>
        <v>43587.702777777777</v>
      </c>
      <c r="BA73" s="15">
        <f t="shared" si="69"/>
        <v>1.0233277137548948</v>
      </c>
      <c r="BB73" s="15">
        <f t="shared" si="70"/>
        <v>1.0233277137548948</v>
      </c>
      <c r="BC73" s="16">
        <f t="shared" si="71"/>
        <v>2127.5308041767071</v>
      </c>
      <c r="BD73" s="16">
        <f t="shared" si="72"/>
        <v>2333.3225586938429</v>
      </c>
      <c r="BE73" s="14" t="str">
        <f t="shared" si="73"/>
        <v>#N/A</v>
      </c>
      <c r="BF73" s="14" t="str">
        <f t="shared" si="74"/>
        <v>#N/A</v>
      </c>
      <c r="BG73" s="15">
        <f t="shared" si="56"/>
        <v>0.99337298448168454</v>
      </c>
      <c r="BH73" s="15">
        <f t="shared" si="57"/>
        <v>1.008413445856321</v>
      </c>
      <c r="BI73" s="16">
        <f t="shared" si="75"/>
        <v>2141.7240426432531</v>
      </c>
      <c r="BJ73" s="16">
        <f t="shared" si="76"/>
        <v>2313.8550643902217</v>
      </c>
      <c r="BM73" s="3">
        <v>25</v>
      </c>
      <c r="BN73" s="62">
        <f t="shared" si="58"/>
        <v>0.99380580076674441</v>
      </c>
      <c r="BO73" s="62">
        <f t="shared" si="59"/>
        <v>1.0084000358774865</v>
      </c>
      <c r="BP73" s="16">
        <f t="shared" si="50"/>
        <v>2140.7912919559008</v>
      </c>
      <c r="BQ73" s="16">
        <f t="shared" si="51"/>
        <v>2313.8858346662387</v>
      </c>
      <c r="BS73" s="85">
        <f t="shared" si="48"/>
        <v>2142.9320832478566</v>
      </c>
      <c r="BT73" s="85">
        <f t="shared" si="49"/>
        <v>2316.1997205009047</v>
      </c>
    </row>
    <row r="74" spans="2:72" ht="15" x14ac:dyDescent="0.25">
      <c r="C74" s="88" t="s">
        <v>67</v>
      </c>
      <c r="D74" s="88" t="s">
        <v>196</v>
      </c>
      <c r="E74" s="88">
        <v>12</v>
      </c>
      <c r="F74" s="88">
        <v>2</v>
      </c>
      <c r="G74" s="88">
        <v>19</v>
      </c>
      <c r="H74" s="88">
        <v>0</v>
      </c>
      <c r="I74" s="88">
        <v>4</v>
      </c>
      <c r="J74" s="88">
        <v>31.81</v>
      </c>
      <c r="K74" s="88">
        <v>209713</v>
      </c>
      <c r="L74" s="88">
        <v>12</v>
      </c>
      <c r="M74" s="88">
        <v>2250.7600000000002</v>
      </c>
      <c r="N74" s="88">
        <v>1</v>
      </c>
      <c r="O74" s="88">
        <v>50</v>
      </c>
      <c r="P74" s="88">
        <v>17</v>
      </c>
      <c r="Q74" s="88">
        <v>0</v>
      </c>
      <c r="R74">
        <v>2029.19</v>
      </c>
      <c r="S74" s="88">
        <v>0</v>
      </c>
      <c r="T74">
        <v>2217.4</v>
      </c>
      <c r="U74" s="88">
        <v>154</v>
      </c>
      <c r="V74" s="88">
        <v>2394.66</v>
      </c>
      <c r="W74" s="88"/>
      <c r="X74" s="88">
        <v>1.6699999999999999E-4</v>
      </c>
      <c r="Y74" s="88">
        <v>1</v>
      </c>
      <c r="Z74" s="88"/>
      <c r="AA74" s="88" t="s">
        <v>72</v>
      </c>
      <c r="AB74" s="88">
        <v>18.8599</v>
      </c>
      <c r="AC74" s="88"/>
      <c r="AD74" s="88">
        <v>0</v>
      </c>
      <c r="AE74" s="88">
        <v>0</v>
      </c>
      <c r="AF74" s="89">
        <v>43501</v>
      </c>
      <c r="AG74" s="90">
        <v>0.71388888888888891</v>
      </c>
      <c r="AH74" s="88" t="s">
        <v>166</v>
      </c>
      <c r="AI74" s="7">
        <f t="shared" si="60"/>
        <v>2019</v>
      </c>
      <c r="AJ74" s="7">
        <f t="shared" si="61"/>
        <v>5</v>
      </c>
      <c r="AK74" s="7">
        <f t="shared" si="62"/>
        <v>2</v>
      </c>
      <c r="AL74" s="21">
        <f t="shared" si="63"/>
        <v>31.81</v>
      </c>
      <c r="AM74" s="21">
        <v>25</v>
      </c>
      <c r="AN74" s="20">
        <v>18.86</v>
      </c>
      <c r="AO74" s="21">
        <v>100</v>
      </c>
      <c r="AP74" s="21">
        <v>97.256</v>
      </c>
      <c r="AQ74" s="26">
        <v>0.1</v>
      </c>
      <c r="AR74" s="26">
        <v>0.1023</v>
      </c>
      <c r="AS74" s="13">
        <v>50</v>
      </c>
      <c r="AT74" s="13">
        <f t="shared" si="64"/>
        <v>0</v>
      </c>
      <c r="AU74" s="13">
        <f t="shared" si="65"/>
        <v>0</v>
      </c>
      <c r="AV74" s="13">
        <f t="shared" si="66"/>
        <v>0</v>
      </c>
      <c r="AW74" s="13">
        <f t="shared" si="67"/>
        <v>1</v>
      </c>
      <c r="AX74" s="7">
        <v>1</v>
      </c>
      <c r="AY74" s="7">
        <v>1</v>
      </c>
      <c r="AZ74" s="24">
        <f t="shared" si="68"/>
        <v>43587.713888888888</v>
      </c>
      <c r="BA74" s="15">
        <f t="shared" si="69"/>
        <v>1.0209340887719118</v>
      </c>
      <c r="BB74" s="15">
        <f t="shared" si="70"/>
        <v>1.0209340887719118</v>
      </c>
      <c r="BC74" s="16">
        <f t="shared" si="71"/>
        <v>2251.0950310960302</v>
      </c>
      <c r="BD74" s="16">
        <f t="shared" si="72"/>
        <v>2406.8655037935973</v>
      </c>
      <c r="BE74" s="14" t="str">
        <f t="shared" si="73"/>
        <v>#N/A</v>
      </c>
      <c r="BF74" s="14" t="str">
        <f t="shared" si="74"/>
        <v>#N/A</v>
      </c>
      <c r="BG74" s="15">
        <f t="shared" si="56"/>
        <v>0.99337298448168454</v>
      </c>
      <c r="BH74" s="15">
        <f t="shared" si="57"/>
        <v>1.008413445856321</v>
      </c>
      <c r="BI74" s="16">
        <f t="shared" si="75"/>
        <v>2266.1125944255382</v>
      </c>
      <c r="BJ74" s="16">
        <f t="shared" si="76"/>
        <v>2386.784422285984</v>
      </c>
      <c r="BM74" s="3">
        <v>26</v>
      </c>
      <c r="BN74" s="62">
        <f t="shared" si="58"/>
        <v>0.99383561834010092</v>
      </c>
      <c r="BO74" s="62">
        <f t="shared" si="59"/>
        <v>1.0084202897947254</v>
      </c>
      <c r="BP74" s="16">
        <f t="shared" si="50"/>
        <v>2265.057711310244</v>
      </c>
      <c r="BQ74" s="16">
        <f t="shared" si="51"/>
        <v>2386.7682236773917</v>
      </c>
      <c r="BS74" s="85">
        <f t="shared" si="48"/>
        <v>2267.322769021554</v>
      </c>
      <c r="BT74" s="85">
        <f t="shared" si="49"/>
        <v>2389.154991901069</v>
      </c>
    </row>
    <row r="75" spans="2:72" ht="15" x14ac:dyDescent="0.25">
      <c r="C75" s="88" t="s">
        <v>67</v>
      </c>
      <c r="D75" s="88" t="s">
        <v>197</v>
      </c>
      <c r="E75" s="88">
        <v>12</v>
      </c>
      <c r="F75" s="88">
        <v>2</v>
      </c>
      <c r="G75" s="88">
        <v>19</v>
      </c>
      <c r="H75" s="88">
        <v>0</v>
      </c>
      <c r="I75" s="88">
        <v>4</v>
      </c>
      <c r="J75" s="88">
        <v>30.92</v>
      </c>
      <c r="K75" s="88">
        <v>209160</v>
      </c>
      <c r="L75" s="88">
        <v>12</v>
      </c>
      <c r="M75" s="88">
        <v>2246.29</v>
      </c>
      <c r="N75" s="88">
        <v>1</v>
      </c>
      <c r="O75" s="88">
        <v>50</v>
      </c>
      <c r="P75" s="88">
        <v>17.5</v>
      </c>
      <c r="Q75" s="88">
        <v>0</v>
      </c>
      <c r="R75">
        <v>2029.19</v>
      </c>
      <c r="S75" s="88">
        <v>0</v>
      </c>
      <c r="T75">
        <v>2217.4</v>
      </c>
      <c r="U75" s="88">
        <v>154</v>
      </c>
      <c r="V75" s="88">
        <v>2391.1999999999998</v>
      </c>
      <c r="W75" s="88"/>
      <c r="X75" s="88">
        <v>1.66E-4</v>
      </c>
      <c r="Y75" s="88">
        <v>1</v>
      </c>
      <c r="Z75" s="88"/>
      <c r="AA75" s="88" t="s">
        <v>72</v>
      </c>
      <c r="AB75" s="88">
        <v>18.8599</v>
      </c>
      <c r="AC75" s="88"/>
      <c r="AD75" s="88">
        <v>0</v>
      </c>
      <c r="AE75" s="88">
        <v>0</v>
      </c>
      <c r="AF75" s="89">
        <v>43501</v>
      </c>
      <c r="AG75" s="90">
        <v>0.72499999999999998</v>
      </c>
      <c r="AH75" s="88" t="s">
        <v>166</v>
      </c>
      <c r="AI75" s="7">
        <f t="shared" si="60"/>
        <v>2019</v>
      </c>
      <c r="AJ75" s="7">
        <f t="shared" si="61"/>
        <v>5</v>
      </c>
      <c r="AK75" s="7">
        <f t="shared" si="62"/>
        <v>2</v>
      </c>
      <c r="AL75" s="21">
        <f t="shared" si="63"/>
        <v>30.92</v>
      </c>
      <c r="AM75" s="21">
        <v>25</v>
      </c>
      <c r="AN75" s="20">
        <v>18.86</v>
      </c>
      <c r="AO75" s="21">
        <v>100</v>
      </c>
      <c r="AP75" s="21">
        <v>97.256</v>
      </c>
      <c r="AQ75" s="26">
        <v>0.1</v>
      </c>
      <c r="AR75" s="26">
        <v>0.1023</v>
      </c>
      <c r="AS75" s="13">
        <v>50</v>
      </c>
      <c r="AT75" s="13">
        <f t="shared" si="64"/>
        <v>0</v>
      </c>
      <c r="AU75" s="13">
        <f t="shared" si="65"/>
        <v>0</v>
      </c>
      <c r="AV75" s="13">
        <f t="shared" si="66"/>
        <v>0</v>
      </c>
      <c r="AW75" s="13">
        <f t="shared" si="67"/>
        <v>1</v>
      </c>
      <c r="AX75" s="7">
        <v>1</v>
      </c>
      <c r="AY75" s="7">
        <v>1</v>
      </c>
      <c r="AZ75" s="24">
        <f t="shared" si="68"/>
        <v>43587.724999999999</v>
      </c>
      <c r="BA75" s="15">
        <f t="shared" si="69"/>
        <v>1.0202628094108739</v>
      </c>
      <c r="BB75" s="15">
        <f t="shared" si="70"/>
        <v>1.0202628094108739</v>
      </c>
      <c r="BC75" s="16">
        <f t="shared" si="71"/>
        <v>2246.6191886174088</v>
      </c>
      <c r="BD75" s="16">
        <f t="shared" si="72"/>
        <v>2403.3878682866252</v>
      </c>
      <c r="BE75" s="14" t="str">
        <f t="shared" si="73"/>
        <v>#N/A</v>
      </c>
      <c r="BF75" s="14" t="str">
        <f t="shared" si="74"/>
        <v>#N/A</v>
      </c>
      <c r="BG75" s="15">
        <f t="shared" si="56"/>
        <v>0.99337298448168454</v>
      </c>
      <c r="BH75" s="15">
        <f t="shared" si="57"/>
        <v>1.008413445856321</v>
      </c>
      <c r="BI75" s="16">
        <f t="shared" si="75"/>
        <v>2261.6068925909381</v>
      </c>
      <c r="BJ75" s="16">
        <f t="shared" si="76"/>
        <v>2383.3358015627459</v>
      </c>
      <c r="BM75" s="3">
        <v>27</v>
      </c>
      <c r="BN75" s="62">
        <f t="shared" si="58"/>
        <v>0.99386543591345766</v>
      </c>
      <c r="BO75" s="62">
        <f t="shared" si="59"/>
        <v>1.0084405437119641</v>
      </c>
      <c r="BP75" s="16">
        <f t="shared" si="50"/>
        <v>2260.486286609364</v>
      </c>
      <c r="BQ75" s="16">
        <f t="shared" si="51"/>
        <v>2383.2717588287414</v>
      </c>
      <c r="BS75" s="85">
        <f t="shared" si="48"/>
        <v>2262.7467728959732</v>
      </c>
      <c r="BT75" s="85">
        <f t="shared" si="49"/>
        <v>2385.6550305875699</v>
      </c>
    </row>
    <row r="76" spans="2:72" ht="15" x14ac:dyDescent="0.25">
      <c r="C76" s="88" t="s">
        <v>67</v>
      </c>
      <c r="D76" s="88" t="s">
        <v>198</v>
      </c>
      <c r="E76" s="88">
        <v>12</v>
      </c>
      <c r="F76" s="88">
        <v>2</v>
      </c>
      <c r="G76" s="88">
        <v>19</v>
      </c>
      <c r="H76" s="88">
        <v>0</v>
      </c>
      <c r="I76" s="88">
        <v>4</v>
      </c>
      <c r="J76" s="88">
        <v>30.8</v>
      </c>
      <c r="K76" s="88">
        <v>209224</v>
      </c>
      <c r="L76" s="88">
        <v>12</v>
      </c>
      <c r="M76" s="88">
        <v>2247.1799999999998</v>
      </c>
      <c r="N76" s="88">
        <v>1</v>
      </c>
      <c r="O76" s="88">
        <v>50</v>
      </c>
      <c r="P76" s="88">
        <v>18.100000000000001</v>
      </c>
      <c r="Q76" s="88">
        <v>0</v>
      </c>
      <c r="R76">
        <v>2029.19</v>
      </c>
      <c r="S76" s="88">
        <v>0</v>
      </c>
      <c r="T76">
        <v>2217.4</v>
      </c>
      <c r="U76" s="88">
        <v>154</v>
      </c>
      <c r="V76" s="88">
        <v>2389</v>
      </c>
      <c r="W76" s="88"/>
      <c r="X76" s="88">
        <v>1.74E-4</v>
      </c>
      <c r="Y76" s="88">
        <v>1</v>
      </c>
      <c r="Z76" s="88"/>
      <c r="AA76" s="88" t="s">
        <v>72</v>
      </c>
      <c r="AB76" s="88">
        <v>18.8599</v>
      </c>
      <c r="AC76" s="88"/>
      <c r="AD76" s="88">
        <v>0</v>
      </c>
      <c r="AE76" s="88">
        <v>0</v>
      </c>
      <c r="AF76" s="89">
        <v>43501</v>
      </c>
      <c r="AG76" s="90">
        <v>0.73611111111111116</v>
      </c>
      <c r="AH76" s="88" t="s">
        <v>166</v>
      </c>
      <c r="AI76" s="7">
        <f t="shared" si="60"/>
        <v>2019</v>
      </c>
      <c r="AJ76" s="7">
        <f t="shared" si="61"/>
        <v>5</v>
      </c>
      <c r="AK76" s="7">
        <f t="shared" si="62"/>
        <v>2</v>
      </c>
      <c r="AL76" s="21">
        <f t="shared" si="63"/>
        <v>30.8</v>
      </c>
      <c r="AM76" s="21">
        <v>25</v>
      </c>
      <c r="AN76" s="20">
        <v>18.86</v>
      </c>
      <c r="AO76" s="21">
        <v>100</v>
      </c>
      <c r="AP76" s="21">
        <v>97.256</v>
      </c>
      <c r="AQ76" s="26">
        <v>0.1</v>
      </c>
      <c r="AR76" s="26">
        <v>0.1023</v>
      </c>
      <c r="AS76" s="13">
        <v>50</v>
      </c>
      <c r="AT76" s="13">
        <f t="shared" si="64"/>
        <v>0</v>
      </c>
      <c r="AU76" s="13">
        <f t="shared" si="65"/>
        <v>0</v>
      </c>
      <c r="AV76" s="13">
        <f t="shared" si="66"/>
        <v>0</v>
      </c>
      <c r="AW76" s="13">
        <f t="shared" si="67"/>
        <v>1</v>
      </c>
      <c r="AX76" s="7">
        <v>1</v>
      </c>
      <c r="AY76" s="7">
        <v>1</v>
      </c>
      <c r="AZ76" s="24">
        <f t="shared" si="68"/>
        <v>43587.736111111109</v>
      </c>
      <c r="BA76" s="15">
        <f t="shared" si="69"/>
        <v>1.0201723241867107</v>
      </c>
      <c r="BB76" s="15">
        <f t="shared" si="70"/>
        <v>1.0201723241867107</v>
      </c>
      <c r="BC76" s="16">
        <f t="shared" si="71"/>
        <v>2247.5079272795915</v>
      </c>
      <c r="BD76" s="16">
        <f t="shared" si="72"/>
        <v>2401.1766549584931</v>
      </c>
      <c r="BE76" s="14" t="str">
        <f t="shared" si="73"/>
        <v>#N/A</v>
      </c>
      <c r="BF76" s="14" t="str">
        <f t="shared" si="74"/>
        <v>#N/A</v>
      </c>
      <c r="BG76" s="15">
        <f t="shared" si="56"/>
        <v>0.99337298448168454</v>
      </c>
      <c r="BH76" s="15">
        <f t="shared" si="57"/>
        <v>1.008413445856321</v>
      </c>
      <c r="BI76" s="16">
        <f t="shared" si="75"/>
        <v>2262.5015602294452</v>
      </c>
      <c r="BJ76" s="16">
        <f t="shared" si="76"/>
        <v>2381.1430369410341</v>
      </c>
      <c r="BM76" s="3">
        <v>28</v>
      </c>
      <c r="BN76" s="62">
        <f t="shared" si="58"/>
        <v>0.9938952534868144</v>
      </c>
      <c r="BO76" s="62">
        <f t="shared" si="59"/>
        <v>1.0084607976292033</v>
      </c>
      <c r="BP76" s="16">
        <f t="shared" si="50"/>
        <v>2261.312667904202</v>
      </c>
      <c r="BQ76" s="16">
        <f t="shared" si="51"/>
        <v>2381.031231559456</v>
      </c>
      <c r="BS76" s="85">
        <f t="shared" si="48"/>
        <v>2263.5739805721059</v>
      </c>
      <c r="BT76" s="85">
        <f t="shared" si="49"/>
        <v>2383.4122627910151</v>
      </c>
    </row>
    <row r="77" spans="2:72" ht="15" x14ac:dyDescent="0.25">
      <c r="C77" s="88" t="s">
        <v>67</v>
      </c>
      <c r="D77" s="88" t="s">
        <v>74</v>
      </c>
      <c r="E77" s="88">
        <v>1</v>
      </c>
      <c r="F77" s="88">
        <v>0</v>
      </c>
      <c r="G77" s="88">
        <v>0</v>
      </c>
      <c r="H77" s="88">
        <v>0</v>
      </c>
      <c r="I77" s="88">
        <v>4</v>
      </c>
      <c r="J77" s="88">
        <v>35</v>
      </c>
      <c r="K77" s="88">
        <v>188394</v>
      </c>
      <c r="L77" s="88">
        <v>12</v>
      </c>
      <c r="M77" s="88">
        <v>2016.54</v>
      </c>
      <c r="N77" s="88">
        <v>1</v>
      </c>
      <c r="O77" s="88">
        <v>50</v>
      </c>
      <c r="P77" s="88">
        <v>18.600000000000001</v>
      </c>
      <c r="Q77" s="88">
        <v>0</v>
      </c>
      <c r="R77">
        <v>2029.19</v>
      </c>
      <c r="S77" s="88">
        <v>0</v>
      </c>
      <c r="T77">
        <v>2217.4</v>
      </c>
      <c r="U77" s="88">
        <v>154</v>
      </c>
      <c r="V77" s="88">
        <v>2252.83</v>
      </c>
      <c r="W77" s="88"/>
      <c r="X77" s="88">
        <v>9.3999999999999994E-5</v>
      </c>
      <c r="Y77" s="88">
        <v>1</v>
      </c>
      <c r="Z77" s="88"/>
      <c r="AA77" s="88" t="s">
        <v>72</v>
      </c>
      <c r="AB77" s="88">
        <v>18.8599</v>
      </c>
      <c r="AC77" s="88"/>
      <c r="AD77" s="88">
        <v>0</v>
      </c>
      <c r="AE77" s="88">
        <v>0</v>
      </c>
      <c r="AF77" s="89">
        <v>43501</v>
      </c>
      <c r="AG77" s="90">
        <v>0.74722222222222223</v>
      </c>
      <c r="AH77" s="88" t="s">
        <v>166</v>
      </c>
      <c r="AI77" s="7">
        <f t="shared" si="60"/>
        <v>2019</v>
      </c>
      <c r="AJ77" s="7">
        <f t="shared" si="61"/>
        <v>5</v>
      </c>
      <c r="AK77" s="7">
        <f t="shared" si="62"/>
        <v>2</v>
      </c>
      <c r="AL77" s="21">
        <f t="shared" si="63"/>
        <v>35</v>
      </c>
      <c r="AM77" s="21">
        <v>25</v>
      </c>
      <c r="AN77" s="20">
        <v>18.86</v>
      </c>
      <c r="AO77" s="21">
        <v>100</v>
      </c>
      <c r="AP77" s="21">
        <v>97.256</v>
      </c>
      <c r="AQ77" s="26">
        <v>0.1</v>
      </c>
      <c r="AR77" s="26">
        <v>0.1023</v>
      </c>
      <c r="AS77" s="13">
        <v>50</v>
      </c>
      <c r="AT77" s="13">
        <f t="shared" si="64"/>
        <v>0</v>
      </c>
      <c r="AU77" s="13">
        <f t="shared" si="65"/>
        <v>0</v>
      </c>
      <c r="AV77" s="13">
        <f t="shared" si="66"/>
        <v>0</v>
      </c>
      <c r="AW77" s="13">
        <f t="shared" si="67"/>
        <v>1</v>
      </c>
      <c r="AX77" s="7">
        <v>1</v>
      </c>
      <c r="AY77" s="7">
        <v>1</v>
      </c>
      <c r="AZ77" s="24">
        <f t="shared" si="68"/>
        <v>43587.74722222222</v>
      </c>
      <c r="BA77" s="15">
        <f t="shared" si="69"/>
        <v>1.0233428290522266</v>
      </c>
      <c r="BB77" s="15">
        <f t="shared" si="70"/>
        <v>1.0233428290522266</v>
      </c>
      <c r="BC77" s="16">
        <f t="shared" si="71"/>
        <v>2016.8382238382485</v>
      </c>
      <c r="BD77" s="16">
        <f t="shared" si="72"/>
        <v>2264.3126009167609</v>
      </c>
      <c r="BE77" s="14" t="str">
        <f t="shared" si="73"/>
        <v>#N/A</v>
      </c>
      <c r="BF77" s="14" t="str">
        <f t="shared" si="74"/>
        <v>#N/A</v>
      </c>
      <c r="BG77" s="15">
        <f t="shared" si="56"/>
        <v>0.99337298448168454</v>
      </c>
      <c r="BH77" s="15">
        <f t="shared" si="57"/>
        <v>1.008413445856321</v>
      </c>
      <c r="BI77" s="16">
        <f t="shared" si="75"/>
        <v>2030.2930071030478</v>
      </c>
      <c r="BJ77" s="16">
        <f t="shared" si="76"/>
        <v>2245.4208739689698</v>
      </c>
      <c r="BM77" s="3">
        <v>29</v>
      </c>
      <c r="BN77" s="62">
        <f t="shared" si="58"/>
        <v>0.99392507106017092</v>
      </c>
      <c r="BO77" s="62">
        <f t="shared" si="59"/>
        <v>1.0084810515464422</v>
      </c>
      <c r="BP77" s="16">
        <f t="shared" si="50"/>
        <v>2029.165258591361</v>
      </c>
      <c r="BQ77" s="16">
        <f t="shared" si="51"/>
        <v>2245.2703473650595</v>
      </c>
      <c r="BS77" s="85"/>
      <c r="BT77" s="85"/>
    </row>
    <row r="78" spans="2:72" ht="15" x14ac:dyDescent="0.25">
      <c r="C78" s="88" t="s">
        <v>67</v>
      </c>
      <c r="D78" s="88" t="s">
        <v>199</v>
      </c>
      <c r="E78" s="88">
        <v>666</v>
      </c>
      <c r="F78" s="88">
        <v>0</v>
      </c>
      <c r="G78" s="88">
        <v>0</v>
      </c>
      <c r="H78" s="88">
        <v>0</v>
      </c>
      <c r="I78" s="88">
        <v>4</v>
      </c>
      <c r="J78" s="88">
        <v>33.433999999999997</v>
      </c>
      <c r="K78" s="88">
        <v>188186</v>
      </c>
      <c r="L78" s="88">
        <v>12</v>
      </c>
      <c r="M78" s="88">
        <v>2016.64</v>
      </c>
      <c r="N78" s="88">
        <v>1</v>
      </c>
      <c r="O78" s="88">
        <v>50</v>
      </c>
      <c r="P78" s="88">
        <v>19.100000000000001</v>
      </c>
      <c r="Q78" s="88">
        <v>0</v>
      </c>
      <c r="R78">
        <v>2029.19</v>
      </c>
      <c r="S78" s="88">
        <v>0</v>
      </c>
      <c r="T78">
        <v>2217.4</v>
      </c>
      <c r="U78" s="88">
        <v>154</v>
      </c>
      <c r="V78" s="88">
        <v>2224.9</v>
      </c>
      <c r="W78" s="88"/>
      <c r="X78" s="88">
        <v>2.2900000000000001E-4</v>
      </c>
      <c r="Y78" s="88">
        <v>1</v>
      </c>
      <c r="Z78" s="88"/>
      <c r="AA78" s="88" t="s">
        <v>72</v>
      </c>
      <c r="AB78" s="88">
        <v>18.8599</v>
      </c>
      <c r="AC78" s="88"/>
      <c r="AD78" s="88">
        <v>0</v>
      </c>
      <c r="AE78" s="88">
        <v>0</v>
      </c>
      <c r="AF78" s="89">
        <v>43501</v>
      </c>
      <c r="AG78" s="90">
        <v>0.7583333333333333</v>
      </c>
      <c r="AH78" s="88" t="s">
        <v>166</v>
      </c>
      <c r="AI78" s="7">
        <f t="shared" si="60"/>
        <v>2019</v>
      </c>
      <c r="AJ78" s="7">
        <f t="shared" si="61"/>
        <v>5</v>
      </c>
      <c r="AK78" s="7">
        <f t="shared" si="62"/>
        <v>2</v>
      </c>
      <c r="AL78" s="21">
        <f t="shared" si="63"/>
        <v>33.433999999999997</v>
      </c>
      <c r="AM78" s="21">
        <v>25</v>
      </c>
      <c r="AN78" s="20">
        <v>18.86</v>
      </c>
      <c r="AO78" s="21">
        <v>100</v>
      </c>
      <c r="AP78" s="21">
        <v>97.256</v>
      </c>
      <c r="AQ78" s="26">
        <v>0.1</v>
      </c>
      <c r="AR78" s="26">
        <v>0.1023</v>
      </c>
      <c r="AS78" s="13">
        <v>50</v>
      </c>
      <c r="AT78" s="13">
        <f t="shared" si="64"/>
        <v>1</v>
      </c>
      <c r="AU78" s="13">
        <f t="shared" si="65"/>
        <v>0</v>
      </c>
      <c r="AV78" s="13">
        <f t="shared" si="66"/>
        <v>0</v>
      </c>
      <c r="AW78" s="13">
        <f t="shared" si="67"/>
        <v>0</v>
      </c>
      <c r="AX78" s="7">
        <v>1</v>
      </c>
      <c r="AY78" s="7">
        <v>1</v>
      </c>
      <c r="AZ78" s="24">
        <f t="shared" si="68"/>
        <v>43587.758333333331</v>
      </c>
      <c r="BA78" s="15">
        <f t="shared" si="69"/>
        <v>1.0221598211844867</v>
      </c>
      <c r="BB78" s="15">
        <f t="shared" si="70"/>
        <v>1.0221598211844867</v>
      </c>
      <c r="BC78" s="16">
        <f t="shared" si="71"/>
        <v>2016.9360050865009</v>
      </c>
      <c r="BD78" s="16">
        <f t="shared" si="72"/>
        <v>2236.2402426191511</v>
      </c>
      <c r="BE78" s="14">
        <f t="shared" si="73"/>
        <v>0.99396113970919475</v>
      </c>
      <c r="BF78" s="14">
        <f t="shared" si="74"/>
        <v>1.0084965466849243</v>
      </c>
      <c r="BG78" s="15">
        <f t="shared" si="56"/>
        <v>0.99337298448168454</v>
      </c>
      <c r="BH78" s="15">
        <f t="shared" si="57"/>
        <v>1.008413445856321</v>
      </c>
      <c r="BI78" s="16">
        <f t="shared" si="75"/>
        <v>2030.3914406720899</v>
      </c>
      <c r="BJ78" s="16">
        <f t="shared" si="76"/>
        <v>2217.5827303851433</v>
      </c>
      <c r="BM78" s="3">
        <v>30</v>
      </c>
      <c r="BN78" s="62">
        <f t="shared" si="58"/>
        <v>0.99395488863352766</v>
      </c>
      <c r="BO78" s="62">
        <f t="shared" si="59"/>
        <v>1.0085013054636811</v>
      </c>
      <c r="BP78" s="68">
        <f t="shared" si="50"/>
        <v>2029.2027617665328</v>
      </c>
      <c r="BQ78" s="68">
        <f t="shared" si="51"/>
        <v>2217.3895368345502</v>
      </c>
      <c r="BS78" s="4"/>
      <c r="BT78" s="4"/>
    </row>
    <row r="79" spans="2:72" ht="15" x14ac:dyDescent="0.25">
      <c r="C79" s="88" t="s">
        <v>67</v>
      </c>
      <c r="D79" s="88" t="s">
        <v>200</v>
      </c>
      <c r="E79" s="88">
        <v>666</v>
      </c>
      <c r="F79" s="88">
        <v>0</v>
      </c>
      <c r="G79" s="88">
        <v>0</v>
      </c>
      <c r="H79" s="88">
        <v>0</v>
      </c>
      <c r="I79" s="88">
        <v>4</v>
      </c>
      <c r="J79" s="88">
        <v>33.433999999999997</v>
      </c>
      <c r="K79" s="88">
        <v>187974</v>
      </c>
      <c r="L79" s="88">
        <v>12</v>
      </c>
      <c r="M79" s="88">
        <v>2014.36</v>
      </c>
      <c r="N79" s="88">
        <v>1</v>
      </c>
      <c r="O79" s="88">
        <v>50</v>
      </c>
      <c r="P79" s="88">
        <v>19.5</v>
      </c>
      <c r="Q79" s="88">
        <v>0</v>
      </c>
      <c r="R79">
        <v>2029.19</v>
      </c>
      <c r="S79" s="88">
        <v>0</v>
      </c>
      <c r="T79">
        <v>2217.4</v>
      </c>
      <c r="U79" s="88">
        <v>154</v>
      </c>
      <c r="V79" s="88">
        <v>2223.7800000000002</v>
      </c>
      <c r="W79" s="88"/>
      <c r="X79" s="88">
        <v>2.2599999999999999E-4</v>
      </c>
      <c r="Y79" s="88">
        <v>1</v>
      </c>
      <c r="Z79" s="88"/>
      <c r="AA79" s="88" t="s">
        <v>72</v>
      </c>
      <c r="AB79" s="88">
        <v>18.8599</v>
      </c>
      <c r="AC79" s="88"/>
      <c r="AD79" s="88">
        <v>0</v>
      </c>
      <c r="AE79" s="88">
        <v>0</v>
      </c>
      <c r="AF79" s="89">
        <v>43501</v>
      </c>
      <c r="AG79" s="90">
        <v>0.77083333333333337</v>
      </c>
      <c r="AH79" s="88" t="s">
        <v>166</v>
      </c>
      <c r="AI79" s="7">
        <f t="shared" si="60"/>
        <v>2019</v>
      </c>
      <c r="AJ79" s="7">
        <f t="shared" si="61"/>
        <v>5</v>
      </c>
      <c r="AK79" s="7">
        <f t="shared" si="62"/>
        <v>2</v>
      </c>
      <c r="AL79" s="21">
        <f t="shared" si="63"/>
        <v>33.433999999999997</v>
      </c>
      <c r="AM79" s="21">
        <v>25</v>
      </c>
      <c r="AN79" s="20">
        <v>18.86</v>
      </c>
      <c r="AO79" s="21">
        <v>100</v>
      </c>
      <c r="AP79" s="21">
        <v>97.256</v>
      </c>
      <c r="AQ79" s="26">
        <v>0.1</v>
      </c>
      <c r="AR79" s="26">
        <v>0.1023</v>
      </c>
      <c r="AS79" s="13">
        <v>50</v>
      </c>
      <c r="AT79" s="13">
        <f t="shared" si="64"/>
        <v>1</v>
      </c>
      <c r="AU79" s="13">
        <f t="shared" si="65"/>
        <v>0</v>
      </c>
      <c r="AV79" s="13">
        <f t="shared" si="66"/>
        <v>0</v>
      </c>
      <c r="AW79" s="13">
        <f t="shared" si="67"/>
        <v>0</v>
      </c>
      <c r="AX79" s="7">
        <v>1</v>
      </c>
      <c r="AY79" s="7">
        <v>1</v>
      </c>
      <c r="AZ79" s="24">
        <f t="shared" si="68"/>
        <v>43587.770833333336</v>
      </c>
      <c r="BA79" s="15">
        <f t="shared" si="69"/>
        <v>1.0221598211844867</v>
      </c>
      <c r="BB79" s="15">
        <f t="shared" si="70"/>
        <v>1.0221598211844867</v>
      </c>
      <c r="BC79" s="16">
        <f t="shared" si="71"/>
        <v>2014.6565682784321</v>
      </c>
      <c r="BD79" s="16">
        <f t="shared" si="72"/>
        <v>2235.1145340157382</v>
      </c>
      <c r="BE79" s="14">
        <f t="shared" si="73"/>
        <v>0.9928378162116076</v>
      </c>
      <c r="BF79" s="14">
        <f t="shared" si="74"/>
        <v>1.0079888761683675</v>
      </c>
      <c r="BG79" s="15">
        <f t="shared" si="56"/>
        <v>0.99337298448168454</v>
      </c>
      <c r="BH79" s="15">
        <f t="shared" si="57"/>
        <v>1.008413445856321</v>
      </c>
      <c r="BI79" s="16">
        <f t="shared" si="75"/>
        <v>2028.0967972262968</v>
      </c>
      <c r="BJ79" s="16">
        <f t="shared" si="76"/>
        <v>2216.4664138504536</v>
      </c>
    </row>
    <row r="80" spans="2:72" s="96" customFormat="1" ht="15" x14ac:dyDescent="0.25">
      <c r="B80" s="91"/>
      <c r="C80" s="92" t="s">
        <v>67</v>
      </c>
      <c r="D80" s="92" t="s">
        <v>201</v>
      </c>
      <c r="E80" s="92">
        <v>0</v>
      </c>
      <c r="F80" s="92">
        <v>0</v>
      </c>
      <c r="G80" s="92">
        <v>0</v>
      </c>
      <c r="H80" s="92">
        <v>0</v>
      </c>
      <c r="I80" s="92">
        <v>4</v>
      </c>
      <c r="J80" s="92">
        <v>28</v>
      </c>
      <c r="K80" s="92">
        <v>212734</v>
      </c>
      <c r="L80" s="92">
        <v>12</v>
      </c>
      <c r="M80" s="92">
        <v>2289.7199999999998</v>
      </c>
      <c r="N80" s="92">
        <v>1</v>
      </c>
      <c r="O80" s="92">
        <v>50</v>
      </c>
      <c r="P80" s="92">
        <v>0.2</v>
      </c>
      <c r="Q80" s="92">
        <v>0</v>
      </c>
      <c r="R80" s="93">
        <v>2029.19</v>
      </c>
      <c r="S80" s="92">
        <v>0</v>
      </c>
      <c r="T80" s="93">
        <v>2217.4</v>
      </c>
      <c r="U80" s="92">
        <v>154</v>
      </c>
      <c r="V80" s="92">
        <v>2439.66</v>
      </c>
      <c r="W80" s="92"/>
      <c r="X80" s="92">
        <v>8.3999999999999995E-5</v>
      </c>
      <c r="Y80" s="92">
        <v>1</v>
      </c>
      <c r="Z80" s="92"/>
      <c r="AA80" s="92" t="s">
        <v>72</v>
      </c>
      <c r="AB80" s="92">
        <v>18.8599</v>
      </c>
      <c r="AC80" s="92"/>
      <c r="AD80" s="92">
        <v>0</v>
      </c>
      <c r="AE80" s="92">
        <v>0</v>
      </c>
      <c r="AF80" s="94">
        <v>43529</v>
      </c>
      <c r="AG80" s="95">
        <v>0.30972222222222223</v>
      </c>
      <c r="AH80" s="92" t="s">
        <v>202</v>
      </c>
      <c r="AI80" s="96">
        <f t="shared" si="60"/>
        <v>2019</v>
      </c>
      <c r="AJ80" s="96">
        <f t="shared" si="61"/>
        <v>5</v>
      </c>
      <c r="AK80" s="96">
        <f t="shared" si="62"/>
        <v>3</v>
      </c>
      <c r="AL80" s="97">
        <f t="shared" si="63"/>
        <v>28</v>
      </c>
      <c r="AM80" s="97">
        <v>25</v>
      </c>
      <c r="AN80" s="98">
        <v>18.86</v>
      </c>
      <c r="AO80" s="97">
        <v>100</v>
      </c>
      <c r="AP80" s="97">
        <v>97.256</v>
      </c>
      <c r="AQ80" s="99">
        <v>0.1</v>
      </c>
      <c r="AR80" s="99">
        <v>0.1023</v>
      </c>
      <c r="AS80" s="100">
        <v>50</v>
      </c>
      <c r="AT80" s="100">
        <f t="shared" si="64"/>
        <v>0</v>
      </c>
      <c r="AU80" s="100">
        <f t="shared" si="65"/>
        <v>0</v>
      </c>
      <c r="AV80" s="100">
        <f t="shared" si="66"/>
        <v>1</v>
      </c>
      <c r="AW80" s="100">
        <f t="shared" si="67"/>
        <v>0</v>
      </c>
      <c r="AX80" s="96">
        <v>1</v>
      </c>
      <c r="AY80" s="96">
        <v>1</v>
      </c>
      <c r="AZ80" s="101">
        <f t="shared" si="68"/>
        <v>43588.30972222222</v>
      </c>
      <c r="BA80" s="102">
        <f t="shared" si="69"/>
        <v>1.0180625961938807</v>
      </c>
      <c r="BB80" s="102">
        <f t="shared" si="70"/>
        <v>1.0180625961938807</v>
      </c>
      <c r="BC80" s="103">
        <f t="shared" si="71"/>
        <v>2290.0570478565669</v>
      </c>
      <c r="BD80" s="103">
        <f t="shared" si="72"/>
        <v>2452.0948673235816</v>
      </c>
      <c r="BE80" s="104" t="str">
        <f t="shared" si="73"/>
        <v>#N/A</v>
      </c>
      <c r="BF80" s="104" t="str">
        <f t="shared" si="74"/>
        <v>#N/A</v>
      </c>
      <c r="BG80" s="102">
        <f>AVERAGE(BE$80:BE$110)</f>
        <v>0.99283039803756701</v>
      </c>
      <c r="BH80" s="102">
        <f>AVERAGE(BF$80:BF$110)</f>
        <v>1.0082328904196289</v>
      </c>
      <c r="BI80" s="103">
        <f t="shared" si="75"/>
        <v>2306.5944116770638</v>
      </c>
      <c r="BJ80" s="103">
        <f t="shared" si="76"/>
        <v>2432.0718859935364</v>
      </c>
    </row>
    <row r="81" spans="3:72" ht="15" x14ac:dyDescent="0.25">
      <c r="C81" s="88" t="s">
        <v>67</v>
      </c>
      <c r="D81" s="88" t="s">
        <v>203</v>
      </c>
      <c r="E81" s="88">
        <v>0</v>
      </c>
      <c r="F81" s="88">
        <v>0</v>
      </c>
      <c r="G81" s="88">
        <v>0</v>
      </c>
      <c r="H81" s="88">
        <v>0</v>
      </c>
      <c r="I81" s="88">
        <v>4</v>
      </c>
      <c r="J81" s="88">
        <v>28</v>
      </c>
      <c r="K81" s="88">
        <v>211954</v>
      </c>
      <c r="L81" s="88">
        <v>12</v>
      </c>
      <c r="M81" s="88">
        <v>2281.3000000000002</v>
      </c>
      <c r="N81" s="88">
        <v>1</v>
      </c>
      <c r="O81" s="88">
        <v>50</v>
      </c>
      <c r="P81" s="88">
        <v>0.7</v>
      </c>
      <c r="Q81" s="88">
        <v>0</v>
      </c>
      <c r="R81">
        <v>2029.19</v>
      </c>
      <c r="S81" s="88">
        <v>0</v>
      </c>
      <c r="T81">
        <v>2217.4</v>
      </c>
      <c r="U81" s="88">
        <v>154</v>
      </c>
      <c r="V81" s="88">
        <v>2441.79</v>
      </c>
      <c r="W81" s="88"/>
      <c r="X81" s="88">
        <v>1.44E-4</v>
      </c>
      <c r="Y81" s="88">
        <v>1</v>
      </c>
      <c r="Z81" s="88"/>
      <c r="AA81" s="88" t="s">
        <v>72</v>
      </c>
      <c r="AB81" s="88">
        <v>18.8599</v>
      </c>
      <c r="AC81" s="88"/>
      <c r="AD81" s="88">
        <v>0</v>
      </c>
      <c r="AE81" s="88">
        <v>0</v>
      </c>
      <c r="AF81" s="89">
        <v>43529</v>
      </c>
      <c r="AG81" s="90">
        <v>0.32083333333333336</v>
      </c>
      <c r="AH81" s="88" t="s">
        <v>202</v>
      </c>
      <c r="AI81" s="7">
        <f t="shared" si="60"/>
        <v>2019</v>
      </c>
      <c r="AJ81" s="7">
        <f t="shared" si="61"/>
        <v>5</v>
      </c>
      <c r="AK81" s="7">
        <f t="shared" si="62"/>
        <v>3</v>
      </c>
      <c r="AL81" s="21">
        <f t="shared" si="63"/>
        <v>28</v>
      </c>
      <c r="AM81" s="21">
        <v>25</v>
      </c>
      <c r="AN81" s="20">
        <v>18.86</v>
      </c>
      <c r="AO81" s="21">
        <v>100</v>
      </c>
      <c r="AP81" s="21">
        <v>97.256</v>
      </c>
      <c r="AQ81" s="26">
        <v>0.1</v>
      </c>
      <c r="AR81" s="26">
        <v>0.1023</v>
      </c>
      <c r="AS81" s="13">
        <v>50</v>
      </c>
      <c r="AT81" s="13">
        <f t="shared" si="64"/>
        <v>0</v>
      </c>
      <c r="AU81" s="13">
        <f t="shared" si="65"/>
        <v>0</v>
      </c>
      <c r="AV81" s="13">
        <f t="shared" si="66"/>
        <v>1</v>
      </c>
      <c r="AW81" s="13">
        <f t="shared" si="67"/>
        <v>0</v>
      </c>
      <c r="AX81" s="7">
        <v>1</v>
      </c>
      <c r="AY81" s="7">
        <v>1</v>
      </c>
      <c r="AZ81" s="24">
        <f t="shared" si="68"/>
        <v>43588.320833333331</v>
      </c>
      <c r="BA81" s="15">
        <f t="shared" si="69"/>
        <v>1.0180625961938807</v>
      </c>
      <c r="BB81" s="15">
        <f t="shared" si="70"/>
        <v>1.0180625961938807</v>
      </c>
      <c r="BC81" s="16">
        <f t="shared" si="71"/>
        <v>2281.6366885679658</v>
      </c>
      <c r="BD81" s="16">
        <f t="shared" si="72"/>
        <v>2454.2357238640011</v>
      </c>
      <c r="BE81" s="14" t="str">
        <f t="shared" si="73"/>
        <v>#N/A</v>
      </c>
      <c r="BF81" s="14" t="str">
        <f t="shared" si="74"/>
        <v>#N/A</v>
      </c>
      <c r="BG81" s="15">
        <f>AVERAGE(BE$80:BE$110)</f>
        <v>0.99283039803756701</v>
      </c>
      <c r="BH81" s="15">
        <f>AVERAGE(BF$80:BF$110)</f>
        <v>1.0082328904196289</v>
      </c>
      <c r="BI81" s="16">
        <f t="shared" si="75"/>
        <v>2298.1132458049824</v>
      </c>
      <c r="BJ81" s="16">
        <f t="shared" si="76"/>
        <v>2434.1952610200428</v>
      </c>
    </row>
    <row r="82" spans="3:72" ht="15" x14ac:dyDescent="0.25">
      <c r="C82" s="88" t="s">
        <v>67</v>
      </c>
      <c r="D82" s="88" t="s">
        <v>204</v>
      </c>
      <c r="E82" s="88">
        <v>0</v>
      </c>
      <c r="F82" s="88">
        <v>0</v>
      </c>
      <c r="G82" s="88">
        <v>0</v>
      </c>
      <c r="H82" s="88">
        <v>0</v>
      </c>
      <c r="I82" s="88">
        <v>4</v>
      </c>
      <c r="J82" s="88">
        <v>28</v>
      </c>
      <c r="K82" s="88">
        <v>212187</v>
      </c>
      <c r="L82" s="88">
        <v>12</v>
      </c>
      <c r="M82" s="88">
        <v>2283.8200000000002</v>
      </c>
      <c r="N82" s="88">
        <v>1</v>
      </c>
      <c r="O82" s="88">
        <v>50</v>
      </c>
      <c r="P82" s="88">
        <v>1.2</v>
      </c>
      <c r="Q82" s="88">
        <v>0</v>
      </c>
      <c r="R82">
        <v>2029.19</v>
      </c>
      <c r="S82" s="88">
        <v>0</v>
      </c>
      <c r="T82">
        <v>2217.4</v>
      </c>
      <c r="U82" s="88">
        <v>154</v>
      </c>
      <c r="V82" s="88">
        <v>2440.5100000000002</v>
      </c>
      <c r="W82" s="88"/>
      <c r="X82" s="88">
        <v>1.1400000000000001E-4</v>
      </c>
      <c r="Y82" s="88">
        <v>1</v>
      </c>
      <c r="Z82" s="88"/>
      <c r="AA82" s="88" t="s">
        <v>72</v>
      </c>
      <c r="AB82" s="88">
        <v>18.8599</v>
      </c>
      <c r="AC82" s="88"/>
      <c r="AD82" s="88">
        <v>0</v>
      </c>
      <c r="AE82" s="88">
        <v>0</v>
      </c>
      <c r="AF82" s="89">
        <v>43529</v>
      </c>
      <c r="AG82" s="90">
        <v>0.33194444444444443</v>
      </c>
      <c r="AH82" s="88" t="s">
        <v>202</v>
      </c>
      <c r="AI82" s="7">
        <f t="shared" si="60"/>
        <v>2019</v>
      </c>
      <c r="AJ82" s="7">
        <f t="shared" si="61"/>
        <v>5</v>
      </c>
      <c r="AK82" s="7">
        <f t="shared" si="62"/>
        <v>3</v>
      </c>
      <c r="AL82" s="21">
        <f t="shared" si="63"/>
        <v>28</v>
      </c>
      <c r="AM82" s="21">
        <v>25</v>
      </c>
      <c r="AN82" s="20">
        <v>18.86</v>
      </c>
      <c r="AO82" s="21">
        <v>100</v>
      </c>
      <c r="AP82" s="21">
        <v>97.256</v>
      </c>
      <c r="AQ82" s="26">
        <v>0.1</v>
      </c>
      <c r="AR82" s="26">
        <v>0.1023</v>
      </c>
      <c r="AS82" s="13">
        <v>50</v>
      </c>
      <c r="AT82" s="13">
        <f t="shared" si="64"/>
        <v>0</v>
      </c>
      <c r="AU82" s="13">
        <f t="shared" si="65"/>
        <v>0</v>
      </c>
      <c r="AV82" s="13">
        <f t="shared" si="66"/>
        <v>1</v>
      </c>
      <c r="AW82" s="13">
        <f t="shared" si="67"/>
        <v>0</v>
      </c>
      <c r="AX82" s="7">
        <v>1</v>
      </c>
      <c r="AY82" s="7">
        <v>1</v>
      </c>
      <c r="AZ82" s="24">
        <f t="shared" si="68"/>
        <v>43588.331944444442</v>
      </c>
      <c r="BA82" s="15">
        <f t="shared" si="69"/>
        <v>1.0180625961938807</v>
      </c>
      <c r="BB82" s="15">
        <f t="shared" si="70"/>
        <v>1.0180625961938807</v>
      </c>
      <c r="BC82" s="16">
        <f t="shared" si="71"/>
        <v>2284.1520010221248</v>
      </c>
      <c r="BD82" s="16">
        <f t="shared" si="72"/>
        <v>2452.9491997458153</v>
      </c>
      <c r="BE82" s="14" t="str">
        <f t="shared" si="73"/>
        <v>#N/A</v>
      </c>
      <c r="BF82" s="14" t="str">
        <f t="shared" si="74"/>
        <v>#N/A</v>
      </c>
      <c r="BG82" s="15">
        <f t="shared" ref="BG82:BG110" si="77">AVERAGE(BE$80:BE$110)</f>
        <v>0.99283039803756701</v>
      </c>
      <c r="BH82" s="15">
        <f t="shared" ref="BH82:BH110" si="78">AVERAGE(BF$80:BF$110)</f>
        <v>1.0082328904196289</v>
      </c>
      <c r="BI82" s="16">
        <f t="shared" si="75"/>
        <v>2300.646722277027</v>
      </c>
      <c r="BJ82" s="16">
        <f t="shared" si="76"/>
        <v>2432.919242224772</v>
      </c>
    </row>
    <row r="83" spans="3:72" ht="15" x14ac:dyDescent="0.25">
      <c r="C83" s="88" t="s">
        <v>67</v>
      </c>
      <c r="D83" s="88" t="s">
        <v>205</v>
      </c>
      <c r="E83" s="88">
        <v>0</v>
      </c>
      <c r="F83" s="88">
        <v>0</v>
      </c>
      <c r="G83" s="88">
        <v>0</v>
      </c>
      <c r="H83" s="88">
        <v>0</v>
      </c>
      <c r="I83" s="88">
        <v>4</v>
      </c>
      <c r="J83" s="88">
        <v>28</v>
      </c>
      <c r="K83" s="88">
        <v>211923</v>
      </c>
      <c r="L83" s="88">
        <v>12</v>
      </c>
      <c r="M83" s="88">
        <v>2280.9699999999998</v>
      </c>
      <c r="N83" s="88">
        <v>1</v>
      </c>
      <c r="O83" s="88">
        <v>50</v>
      </c>
      <c r="P83" s="88">
        <v>1.7</v>
      </c>
      <c r="Q83" s="88">
        <v>0</v>
      </c>
      <c r="R83">
        <v>2029.19</v>
      </c>
      <c r="S83" s="88">
        <v>0</v>
      </c>
      <c r="T83">
        <v>2217.4</v>
      </c>
      <c r="U83" s="88">
        <v>154</v>
      </c>
      <c r="V83" s="88">
        <v>2442.6999999999998</v>
      </c>
      <c r="W83" s="88"/>
      <c r="X83" s="88">
        <v>1.7100000000000001E-4</v>
      </c>
      <c r="Y83" s="88">
        <v>1</v>
      </c>
      <c r="Z83" s="88"/>
      <c r="AA83" s="88" t="s">
        <v>72</v>
      </c>
      <c r="AB83" s="88">
        <v>18.8599</v>
      </c>
      <c r="AC83" s="88"/>
      <c r="AD83" s="88">
        <v>0</v>
      </c>
      <c r="AE83" s="88">
        <v>0</v>
      </c>
      <c r="AF83" s="89">
        <v>43529</v>
      </c>
      <c r="AG83" s="90">
        <v>0.34236111111111112</v>
      </c>
      <c r="AH83" s="88" t="s">
        <v>202</v>
      </c>
      <c r="AI83" s="7">
        <f t="shared" si="60"/>
        <v>2019</v>
      </c>
      <c r="AJ83" s="7">
        <f t="shared" si="61"/>
        <v>5</v>
      </c>
      <c r="AK83" s="7">
        <f t="shared" si="62"/>
        <v>3</v>
      </c>
      <c r="AL83" s="21">
        <f t="shared" si="63"/>
        <v>28</v>
      </c>
      <c r="AM83" s="21">
        <v>25</v>
      </c>
      <c r="AN83" s="20">
        <v>18.86</v>
      </c>
      <c r="AO83" s="21">
        <v>100</v>
      </c>
      <c r="AP83" s="21">
        <v>97.256</v>
      </c>
      <c r="AQ83" s="26">
        <v>0.1</v>
      </c>
      <c r="AR83" s="26">
        <v>0.1023</v>
      </c>
      <c r="AS83" s="13">
        <v>50</v>
      </c>
      <c r="AT83" s="13">
        <f t="shared" si="64"/>
        <v>0</v>
      </c>
      <c r="AU83" s="13">
        <f t="shared" si="65"/>
        <v>0</v>
      </c>
      <c r="AV83" s="13">
        <f t="shared" si="66"/>
        <v>1</v>
      </c>
      <c r="AW83" s="13">
        <f t="shared" si="67"/>
        <v>0</v>
      </c>
      <c r="AX83" s="7">
        <v>1</v>
      </c>
      <c r="AY83" s="7">
        <v>1</v>
      </c>
      <c r="AZ83" s="24">
        <f t="shared" si="68"/>
        <v>43588.342361111114</v>
      </c>
      <c r="BA83" s="15">
        <f t="shared" si="69"/>
        <v>1.0180625961938807</v>
      </c>
      <c r="BB83" s="15">
        <f t="shared" si="70"/>
        <v>1.0180625961938807</v>
      </c>
      <c r="BC83" s="16">
        <f t="shared" si="71"/>
        <v>2281.3020332629058</v>
      </c>
      <c r="BD83" s="16">
        <f t="shared" si="72"/>
        <v>2455.1503621042739</v>
      </c>
      <c r="BE83" s="14" t="str">
        <f t="shared" si="73"/>
        <v>#N/A</v>
      </c>
      <c r="BF83" s="14" t="str">
        <f t="shared" si="74"/>
        <v>#N/A</v>
      </c>
      <c r="BG83" s="15">
        <f t="shared" si="77"/>
        <v>0.99283039803756701</v>
      </c>
      <c r="BH83" s="15">
        <f t="shared" si="78"/>
        <v>1.0082328904196289</v>
      </c>
      <c r="BI83" s="16">
        <f t="shared" si="75"/>
        <v>2297.7761738280146</v>
      </c>
      <c r="BJ83" s="16">
        <f t="shared" si="76"/>
        <v>2435.1024306323061</v>
      </c>
    </row>
    <row r="84" spans="3:72" ht="15" x14ac:dyDescent="0.25">
      <c r="C84" s="88" t="s">
        <v>67</v>
      </c>
      <c r="D84" s="88" t="s">
        <v>206</v>
      </c>
      <c r="E84" s="88">
        <v>1</v>
      </c>
      <c r="F84" s="88">
        <v>0</v>
      </c>
      <c r="G84" s="88">
        <v>0</v>
      </c>
      <c r="H84" s="88">
        <v>0</v>
      </c>
      <c r="I84" s="88">
        <v>4</v>
      </c>
      <c r="J84" s="88">
        <v>35</v>
      </c>
      <c r="K84" s="88">
        <v>184043</v>
      </c>
      <c r="L84" s="88">
        <v>12</v>
      </c>
      <c r="M84" s="88">
        <v>1969.82</v>
      </c>
      <c r="N84" s="88">
        <v>1</v>
      </c>
      <c r="O84" s="88">
        <v>50</v>
      </c>
      <c r="P84" s="88">
        <v>2.2999999999999998</v>
      </c>
      <c r="Q84" s="88">
        <v>0</v>
      </c>
      <c r="R84">
        <v>2029.19</v>
      </c>
      <c r="S84" s="88">
        <v>0</v>
      </c>
      <c r="T84">
        <v>2217.4</v>
      </c>
      <c r="U84" s="88">
        <v>154</v>
      </c>
      <c r="V84" s="88">
        <v>2253.6</v>
      </c>
      <c r="W84" s="88"/>
      <c r="X84" s="88">
        <v>1.02E-4</v>
      </c>
      <c r="Y84" s="88">
        <v>1</v>
      </c>
      <c r="Z84" s="88"/>
      <c r="AA84" s="88" t="s">
        <v>72</v>
      </c>
      <c r="AB84" s="88">
        <v>18.8599</v>
      </c>
      <c r="AC84" s="88"/>
      <c r="AD84" s="88">
        <v>0</v>
      </c>
      <c r="AE84" s="88">
        <v>0</v>
      </c>
      <c r="AF84" s="89">
        <v>43529</v>
      </c>
      <c r="AG84" s="90">
        <v>0.35347222222222219</v>
      </c>
      <c r="AH84" s="88" t="s">
        <v>202</v>
      </c>
      <c r="AI84" s="7">
        <f t="shared" si="60"/>
        <v>2019</v>
      </c>
      <c r="AJ84" s="7">
        <f t="shared" si="61"/>
        <v>5</v>
      </c>
      <c r="AK84" s="7">
        <f t="shared" si="62"/>
        <v>3</v>
      </c>
      <c r="AL84" s="21">
        <f t="shared" si="63"/>
        <v>35</v>
      </c>
      <c r="AM84" s="21">
        <v>25</v>
      </c>
      <c r="AN84" s="20">
        <v>18.86</v>
      </c>
      <c r="AO84" s="21">
        <v>100</v>
      </c>
      <c r="AP84" s="21">
        <v>97.256</v>
      </c>
      <c r="AQ84" s="26">
        <v>0.1</v>
      </c>
      <c r="AR84" s="26">
        <v>0.1023</v>
      </c>
      <c r="AS84" s="13">
        <v>50</v>
      </c>
      <c r="AT84" s="13">
        <f t="shared" si="64"/>
        <v>0</v>
      </c>
      <c r="AU84" s="13">
        <f t="shared" si="65"/>
        <v>0</v>
      </c>
      <c r="AV84" s="13">
        <f t="shared" si="66"/>
        <v>0</v>
      </c>
      <c r="AW84" s="13">
        <f t="shared" si="67"/>
        <v>1</v>
      </c>
      <c r="AX84" s="111">
        <v>0</v>
      </c>
      <c r="AY84" s="7">
        <v>1</v>
      </c>
      <c r="AZ84" s="24">
        <f t="shared" si="68"/>
        <v>43588.353472222225</v>
      </c>
      <c r="BA84" s="15">
        <f t="shared" si="69"/>
        <v>1.0233428290522266</v>
      </c>
      <c r="BB84" s="15">
        <f t="shared" si="70"/>
        <v>1.0233428290522266</v>
      </c>
      <c r="BC84" s="16">
        <f t="shared" si="71"/>
        <v>1970.1100902880805</v>
      </c>
      <c r="BD84" s="16">
        <f t="shared" si="72"/>
        <v>2265.086525581607</v>
      </c>
      <c r="BE84" s="14" t="str">
        <f t="shared" si="73"/>
        <v>#N/A</v>
      </c>
      <c r="BF84" s="14" t="str">
        <f t="shared" si="74"/>
        <v>#N/A</v>
      </c>
      <c r="BG84" s="15">
        <f t="shared" si="77"/>
        <v>0.99283039803756701</v>
      </c>
      <c r="BH84" s="15">
        <f t="shared" si="78"/>
        <v>1.0082328904196289</v>
      </c>
      <c r="BI84" s="16" t="str">
        <f t="shared" si="75"/>
        <v>#N/A</v>
      </c>
      <c r="BJ84" s="16">
        <f t="shared" si="76"/>
        <v>2246.5905914246387</v>
      </c>
      <c r="BM84" s="3">
        <v>-2</v>
      </c>
      <c r="BN84" s="62">
        <f t="shared" ref="BN84:BN85" si="79">$BE$86*(1+($BM84*((BE$109-BE$86)/$BM$109)))</f>
        <v>0.99349431312208281</v>
      </c>
      <c r="BO84" s="62">
        <f t="shared" ref="BO84:BO85" si="80">$BF$86*(1+($BM84*((BF$109-BF$86)/$BM$109)))</f>
        <v>1.0093611741069195</v>
      </c>
      <c r="BP84" s="16" t="str">
        <f>IF(AX84=1,BC84/BN84,"#N/A")</f>
        <v>#N/A</v>
      </c>
      <c r="BQ84" s="16">
        <f t="shared" ref="BQ84:BQ87" si="81">IF(AY84=1,BD84/BO84,"#N/A")</f>
        <v>2244.0793084653274</v>
      </c>
      <c r="BS84" s="4"/>
      <c r="BT84" s="4"/>
    </row>
    <row r="85" spans="3:72" ht="15" x14ac:dyDescent="0.25">
      <c r="C85" s="88" t="s">
        <v>67</v>
      </c>
      <c r="D85" s="88" t="s">
        <v>207</v>
      </c>
      <c r="E85" s="88">
        <v>666</v>
      </c>
      <c r="F85" s="88">
        <v>0</v>
      </c>
      <c r="G85" s="88">
        <v>0</v>
      </c>
      <c r="H85" s="88">
        <v>0</v>
      </c>
      <c r="I85" s="88">
        <v>4</v>
      </c>
      <c r="J85" s="88">
        <v>33.433999999999997</v>
      </c>
      <c r="K85" s="88">
        <v>186946</v>
      </c>
      <c r="L85" s="88">
        <v>12</v>
      </c>
      <c r="M85" s="88">
        <v>2003.31</v>
      </c>
      <c r="N85" s="88">
        <v>1</v>
      </c>
      <c r="O85" s="88">
        <v>50</v>
      </c>
      <c r="P85" s="88">
        <v>2.7</v>
      </c>
      <c r="Q85" s="88">
        <v>0</v>
      </c>
      <c r="R85">
        <v>2029.19</v>
      </c>
      <c r="S85" s="88">
        <v>0</v>
      </c>
      <c r="T85">
        <v>2217.4</v>
      </c>
      <c r="U85" s="88">
        <v>154</v>
      </c>
      <c r="V85" s="88">
        <v>2223.54</v>
      </c>
      <c r="W85" s="88"/>
      <c r="X85" s="88">
        <v>2.5900000000000001E-4</v>
      </c>
      <c r="Y85" s="88">
        <v>1</v>
      </c>
      <c r="Z85" s="88"/>
      <c r="AA85" s="88" t="s">
        <v>72</v>
      </c>
      <c r="AB85" s="88">
        <v>18.8599</v>
      </c>
      <c r="AC85" s="88"/>
      <c r="AD85" s="88">
        <v>0</v>
      </c>
      <c r="AE85" s="88">
        <v>0</v>
      </c>
      <c r="AF85" s="89">
        <v>43529</v>
      </c>
      <c r="AG85" s="90">
        <v>0.36458333333333331</v>
      </c>
      <c r="AH85" s="88" t="s">
        <v>202</v>
      </c>
      <c r="AI85" s="7">
        <f t="shared" si="60"/>
        <v>2019</v>
      </c>
      <c r="AJ85" s="7">
        <f t="shared" si="61"/>
        <v>5</v>
      </c>
      <c r="AK85" s="7">
        <f t="shared" si="62"/>
        <v>3</v>
      </c>
      <c r="AL85" s="21">
        <f t="shared" si="63"/>
        <v>33.433999999999997</v>
      </c>
      <c r="AM85" s="21">
        <v>25</v>
      </c>
      <c r="AN85" s="20">
        <v>18.86</v>
      </c>
      <c r="AO85" s="21">
        <v>100</v>
      </c>
      <c r="AP85" s="21">
        <v>97.256</v>
      </c>
      <c r="AQ85" s="26">
        <v>0.1</v>
      </c>
      <c r="AR85" s="26">
        <v>0.1023</v>
      </c>
      <c r="AS85" s="13">
        <v>50</v>
      </c>
      <c r="AT85" s="13">
        <f t="shared" si="64"/>
        <v>1</v>
      </c>
      <c r="AU85" s="13">
        <f t="shared" si="65"/>
        <v>0</v>
      </c>
      <c r="AV85" s="13">
        <f t="shared" si="66"/>
        <v>0</v>
      </c>
      <c r="AW85" s="13">
        <f t="shared" si="67"/>
        <v>0</v>
      </c>
      <c r="AX85" s="111">
        <v>0</v>
      </c>
      <c r="AY85" s="7">
        <v>1</v>
      </c>
      <c r="AZ85" s="24">
        <f t="shared" si="68"/>
        <v>43588.364583333336</v>
      </c>
      <c r="BA85" s="15">
        <f t="shared" si="69"/>
        <v>1.0221598211844867</v>
      </c>
      <c r="BB85" s="15">
        <f t="shared" si="70"/>
        <v>1.0221598211844867</v>
      </c>
      <c r="BC85" s="16">
        <f t="shared" si="71"/>
        <v>2003.6034501713832</v>
      </c>
      <c r="BD85" s="16">
        <f t="shared" si="72"/>
        <v>2234.8733107435778</v>
      </c>
      <c r="BE85" s="14" t="str">
        <f t="shared" si="73"/>
        <v>#N/A</v>
      </c>
      <c r="BF85" s="14">
        <f t="shared" si="74"/>
        <v>1.0078800896291051</v>
      </c>
      <c r="BG85" s="15">
        <f t="shared" si="77"/>
        <v>0.99283039803756701</v>
      </c>
      <c r="BH85" s="15">
        <f t="shared" si="78"/>
        <v>1.0082328904196289</v>
      </c>
      <c r="BI85" s="16" t="str">
        <f t="shared" si="75"/>
        <v>#N/A</v>
      </c>
      <c r="BJ85" s="16">
        <f t="shared" si="76"/>
        <v>2216.6240875294379</v>
      </c>
      <c r="BM85" s="3">
        <v>-1</v>
      </c>
      <c r="BN85" s="62">
        <f t="shared" si="79"/>
        <v>0.99347073967208688</v>
      </c>
      <c r="BO85" s="62">
        <f t="shared" si="80"/>
        <v>1.0092937485796971</v>
      </c>
      <c r="BP85" s="16" t="str">
        <f>IF(AX85=1,BC85/BN85,"#N/A")</f>
        <v>#N/A</v>
      </c>
      <c r="BQ85" s="66">
        <f>IF(AY85=1,BD85/BO85,"#N/A")</f>
        <v>2214.2942170092169</v>
      </c>
      <c r="BS85" s="4"/>
      <c r="BT85" s="4"/>
    </row>
    <row r="86" spans="3:72" ht="15" x14ac:dyDescent="0.25">
      <c r="C86" s="88" t="s">
        <v>67</v>
      </c>
      <c r="D86" s="88" t="s">
        <v>208</v>
      </c>
      <c r="E86" s="88">
        <v>666</v>
      </c>
      <c r="F86" s="88">
        <v>0</v>
      </c>
      <c r="G86" s="88">
        <v>0</v>
      </c>
      <c r="H86" s="88">
        <v>0</v>
      </c>
      <c r="I86" s="88">
        <v>4</v>
      </c>
      <c r="J86" s="88">
        <v>33.433999999999997</v>
      </c>
      <c r="K86" s="88">
        <v>188089</v>
      </c>
      <c r="L86" s="88">
        <v>12</v>
      </c>
      <c r="M86" s="88">
        <v>2015.59</v>
      </c>
      <c r="N86" s="88">
        <v>1</v>
      </c>
      <c r="O86" s="88">
        <v>50</v>
      </c>
      <c r="P86" s="88">
        <v>3.2</v>
      </c>
      <c r="Q86" s="88">
        <v>0</v>
      </c>
      <c r="R86">
        <v>2029.19</v>
      </c>
      <c r="S86" s="88">
        <v>0</v>
      </c>
      <c r="T86">
        <v>2217.4</v>
      </c>
      <c r="U86" s="88">
        <v>154</v>
      </c>
      <c r="V86" s="88">
        <v>2226.5100000000002</v>
      </c>
      <c r="W86" s="88"/>
      <c r="X86" s="88">
        <v>2.8600000000000001E-4</v>
      </c>
      <c r="Y86" s="88">
        <v>1</v>
      </c>
      <c r="Z86" s="88"/>
      <c r="AA86" s="88" t="s">
        <v>72</v>
      </c>
      <c r="AB86" s="88">
        <v>18.8599</v>
      </c>
      <c r="AC86" s="88"/>
      <c r="AD86" s="88">
        <v>0</v>
      </c>
      <c r="AE86" s="88">
        <v>0</v>
      </c>
      <c r="AF86" s="89">
        <v>43529</v>
      </c>
      <c r="AG86" s="90">
        <v>0.37708333333333338</v>
      </c>
      <c r="AH86" s="88" t="s">
        <v>202</v>
      </c>
      <c r="AI86" s="7">
        <f t="shared" si="60"/>
        <v>2019</v>
      </c>
      <c r="AJ86" s="7">
        <f t="shared" si="61"/>
        <v>5</v>
      </c>
      <c r="AK86" s="7">
        <f t="shared" si="62"/>
        <v>3</v>
      </c>
      <c r="AL86" s="21">
        <f t="shared" si="63"/>
        <v>33.433999999999997</v>
      </c>
      <c r="AM86" s="21">
        <v>25</v>
      </c>
      <c r="AN86" s="20">
        <v>18.86</v>
      </c>
      <c r="AO86" s="21">
        <v>100</v>
      </c>
      <c r="AP86" s="21">
        <v>97.256</v>
      </c>
      <c r="AQ86" s="26">
        <v>0.1</v>
      </c>
      <c r="AR86" s="26">
        <v>0.1023</v>
      </c>
      <c r="AS86" s="13">
        <v>50</v>
      </c>
      <c r="AT86" s="13">
        <f t="shared" si="64"/>
        <v>1</v>
      </c>
      <c r="AU86" s="13">
        <f t="shared" si="65"/>
        <v>0</v>
      </c>
      <c r="AV86" s="13">
        <f t="shared" si="66"/>
        <v>0</v>
      </c>
      <c r="AW86" s="13">
        <f t="shared" si="67"/>
        <v>0</v>
      </c>
      <c r="AX86" s="7">
        <v>1</v>
      </c>
      <c r="AY86" s="7">
        <v>1</v>
      </c>
      <c r="AZ86" s="24">
        <f t="shared" si="68"/>
        <v>43588.377083333333</v>
      </c>
      <c r="BA86" s="15">
        <f t="shared" si="69"/>
        <v>1.0221598211844867</v>
      </c>
      <c r="BB86" s="15">
        <f t="shared" si="70"/>
        <v>1.0221598211844867</v>
      </c>
      <c r="BC86" s="16">
        <f t="shared" si="71"/>
        <v>2015.8930552262054</v>
      </c>
      <c r="BD86" s="16">
        <f t="shared" si="72"/>
        <v>2237.858448736557</v>
      </c>
      <c r="BE86" s="14">
        <f t="shared" si="73"/>
        <v>0.99344716622209128</v>
      </c>
      <c r="BF86" s="14">
        <f t="shared" si="74"/>
        <v>1.0092263230524745</v>
      </c>
      <c r="BG86" s="15">
        <f t="shared" si="77"/>
        <v>0.99283039803756701</v>
      </c>
      <c r="BH86" s="15">
        <f t="shared" si="78"/>
        <v>1.0082328904196289</v>
      </c>
      <c r="BI86" s="16">
        <f t="shared" si="75"/>
        <v>2030.4505776725096</v>
      </c>
      <c r="BJ86" s="16">
        <f t="shared" si="76"/>
        <v>2219.584849890341</v>
      </c>
      <c r="BM86" s="3">
        <v>0</v>
      </c>
      <c r="BN86" s="62">
        <f>$BE$86*(1+($BM86*((BE$109-BE$86)/$BM$109)))</f>
        <v>0.99344716622209128</v>
      </c>
      <c r="BO86" s="62">
        <f>$BF$86*(1+($BM86*((BF$109-BF$86)/$BM$109)))</f>
        <v>1.0092263230524745</v>
      </c>
      <c r="BP86" s="68">
        <f>IF(AX86=1,BC86/BN86,"#N/A")</f>
        <v>2029.19</v>
      </c>
      <c r="BQ86" s="68">
        <f t="shared" si="81"/>
        <v>2217.4</v>
      </c>
      <c r="BS86" s="85"/>
      <c r="BT86" s="85"/>
    </row>
    <row r="87" spans="3:72" ht="15" x14ac:dyDescent="0.25">
      <c r="C87" s="88" t="s">
        <v>67</v>
      </c>
      <c r="D87" s="88" t="s">
        <v>209</v>
      </c>
      <c r="E87" s="88">
        <v>31</v>
      </c>
      <c r="F87" s="88">
        <v>1</v>
      </c>
      <c r="G87" s="88">
        <v>19</v>
      </c>
      <c r="H87" s="88">
        <v>0</v>
      </c>
      <c r="I87" s="88">
        <v>4</v>
      </c>
      <c r="J87" s="88">
        <v>33.659999999999997</v>
      </c>
      <c r="K87" s="88">
        <v>203728</v>
      </c>
      <c r="L87" s="88">
        <v>12</v>
      </c>
      <c r="M87" s="88">
        <v>2183.35</v>
      </c>
      <c r="N87" s="88">
        <v>1</v>
      </c>
      <c r="O87" s="88">
        <v>50</v>
      </c>
      <c r="P87" s="88">
        <v>3.7</v>
      </c>
      <c r="Q87" s="88">
        <v>0</v>
      </c>
      <c r="R87">
        <v>2029.19</v>
      </c>
      <c r="S87" s="88">
        <v>0</v>
      </c>
      <c r="T87">
        <v>2217.4</v>
      </c>
      <c r="U87" s="88">
        <v>154</v>
      </c>
      <c r="V87" s="88">
        <v>2369.27</v>
      </c>
      <c r="W87" s="88"/>
      <c r="X87" s="88">
        <v>2.1100000000000001E-4</v>
      </c>
      <c r="Y87" s="88">
        <v>1</v>
      </c>
      <c r="Z87" s="88"/>
      <c r="AA87" s="88" t="s">
        <v>72</v>
      </c>
      <c r="AB87" s="88">
        <v>18.8599</v>
      </c>
      <c r="AC87" s="88"/>
      <c r="AD87" s="88">
        <v>0</v>
      </c>
      <c r="AE87" s="88">
        <v>0</v>
      </c>
      <c r="AF87" s="89">
        <v>43529</v>
      </c>
      <c r="AG87" s="90">
        <v>0.3888888888888889</v>
      </c>
      <c r="AH87" s="88" t="s">
        <v>202</v>
      </c>
      <c r="AI87" s="7">
        <f t="shared" si="60"/>
        <v>2019</v>
      </c>
      <c r="AJ87" s="7">
        <f t="shared" si="61"/>
        <v>5</v>
      </c>
      <c r="AK87" s="7">
        <f t="shared" si="62"/>
        <v>3</v>
      </c>
      <c r="AL87" s="21">
        <f t="shared" si="63"/>
        <v>33.659999999999997</v>
      </c>
      <c r="AM87" s="21">
        <v>25</v>
      </c>
      <c r="AN87" s="20">
        <v>18.86</v>
      </c>
      <c r="AO87" s="21">
        <v>100</v>
      </c>
      <c r="AP87" s="21">
        <v>97.256</v>
      </c>
      <c r="AQ87" s="26">
        <v>0.1</v>
      </c>
      <c r="AR87" s="26">
        <v>0.1023</v>
      </c>
      <c r="AS87" s="13">
        <v>50</v>
      </c>
      <c r="AT87" s="13">
        <f t="shared" si="64"/>
        <v>0</v>
      </c>
      <c r="AU87" s="13">
        <f t="shared" si="65"/>
        <v>0</v>
      </c>
      <c r="AV87" s="13">
        <f t="shared" si="66"/>
        <v>0</v>
      </c>
      <c r="AW87" s="13">
        <f t="shared" si="67"/>
        <v>1</v>
      </c>
      <c r="AX87" s="7">
        <v>1</v>
      </c>
      <c r="AY87" s="7">
        <v>1</v>
      </c>
      <c r="AZ87" s="24">
        <f t="shared" si="68"/>
        <v>43588.388888888891</v>
      </c>
      <c r="BA87" s="15">
        <f t="shared" si="69"/>
        <v>1.0223304845011991</v>
      </c>
      <c r="BB87" s="15">
        <f t="shared" si="70"/>
        <v>1.0223304845011991</v>
      </c>
      <c r="BC87" s="16">
        <f t="shared" si="71"/>
        <v>2183.6799333563567</v>
      </c>
      <c r="BD87" s="16">
        <f t="shared" si="72"/>
        <v>2381.3460917930133</v>
      </c>
      <c r="BE87" s="14" t="str">
        <f t="shared" si="73"/>
        <v>#N/A</v>
      </c>
      <c r="BF87" s="14" t="str">
        <f t="shared" si="74"/>
        <v>#N/A</v>
      </c>
      <c r="BG87" s="15">
        <f t="shared" si="77"/>
        <v>0.99283039803756701</v>
      </c>
      <c r="BH87" s="15">
        <f t="shared" si="78"/>
        <v>1.0082328904196289</v>
      </c>
      <c r="BI87" s="16">
        <f t="shared" si="75"/>
        <v>2199.4491079973259</v>
      </c>
      <c r="BJ87" s="16">
        <f t="shared" si="76"/>
        <v>2361.9008211504502</v>
      </c>
      <c r="BM87" s="3">
        <v>1</v>
      </c>
      <c r="BN87" s="62">
        <f t="shared" ref="BN87:BN108" si="82">$BE$86*(1+($BM87*((BE$109-BE$86)/$BM$109)))</f>
        <v>0.99342359277209558</v>
      </c>
      <c r="BO87" s="62">
        <f t="shared" ref="BO87:BO109" si="83">$BF$86*(1+($BM87*((BF$109-BF$86)/$BM$109)))</f>
        <v>1.0091588975252519</v>
      </c>
      <c r="BP87" s="16">
        <f>IF(AX87=1,BC87/BN87,"#N/A")</f>
        <v>2198.1357693176124</v>
      </c>
      <c r="BQ87" s="16">
        <f t="shared" si="81"/>
        <v>2359.7335341666803</v>
      </c>
      <c r="BS87" s="85">
        <f>BP87*$BS$4</f>
        <v>2200.3339050869299</v>
      </c>
      <c r="BT87" s="85">
        <f t="shared" ref="BT87:BT107" si="84">BQ87*$BT$4</f>
        <v>2362.0932677008468</v>
      </c>
    </row>
    <row r="88" spans="3:72" ht="15" x14ac:dyDescent="0.25">
      <c r="C88" s="88" t="s">
        <v>67</v>
      </c>
      <c r="D88" s="88" t="s">
        <v>210</v>
      </c>
      <c r="E88" s="88">
        <v>31</v>
      </c>
      <c r="F88" s="88">
        <v>1</v>
      </c>
      <c r="G88" s="88">
        <v>19</v>
      </c>
      <c r="H88" s="88">
        <v>0</v>
      </c>
      <c r="I88" s="88">
        <v>4</v>
      </c>
      <c r="J88" s="88">
        <v>34.85</v>
      </c>
      <c r="K88" s="88">
        <v>200211</v>
      </c>
      <c r="L88" s="88">
        <v>12</v>
      </c>
      <c r="M88" s="88">
        <v>2143.67</v>
      </c>
      <c r="N88" s="88">
        <v>1</v>
      </c>
      <c r="O88" s="88">
        <v>50</v>
      </c>
      <c r="P88" s="88">
        <v>4.2</v>
      </c>
      <c r="Q88" s="88">
        <v>0</v>
      </c>
      <c r="R88">
        <v>2029.19</v>
      </c>
      <c r="S88" s="88">
        <v>0</v>
      </c>
      <c r="T88">
        <v>2217.4</v>
      </c>
      <c r="U88" s="88">
        <v>154</v>
      </c>
      <c r="V88" s="88">
        <v>2327.11</v>
      </c>
      <c r="W88" s="88"/>
      <c r="X88" s="88">
        <v>3.3799999999999998E-4</v>
      </c>
      <c r="Y88" s="88">
        <v>1</v>
      </c>
      <c r="Z88" s="88"/>
      <c r="AA88" s="88" t="s">
        <v>72</v>
      </c>
      <c r="AB88" s="88">
        <v>18.8599</v>
      </c>
      <c r="AC88" s="88"/>
      <c r="AD88" s="88">
        <v>0</v>
      </c>
      <c r="AE88" s="88">
        <v>0</v>
      </c>
      <c r="AF88" s="89">
        <v>43529</v>
      </c>
      <c r="AG88" s="90">
        <v>0.39999999999999997</v>
      </c>
      <c r="AH88" s="88" t="s">
        <v>202</v>
      </c>
      <c r="AI88" s="7">
        <f t="shared" si="60"/>
        <v>2019</v>
      </c>
      <c r="AJ88" s="7">
        <f t="shared" si="61"/>
        <v>5</v>
      </c>
      <c r="AK88" s="7">
        <f t="shared" si="62"/>
        <v>3</v>
      </c>
      <c r="AL88" s="21">
        <f t="shared" si="63"/>
        <v>34.85</v>
      </c>
      <c r="AM88" s="21">
        <v>25</v>
      </c>
      <c r="AN88" s="20">
        <v>18.86</v>
      </c>
      <c r="AO88" s="21">
        <v>100</v>
      </c>
      <c r="AP88" s="21">
        <v>97.256</v>
      </c>
      <c r="AQ88" s="26">
        <v>0.1</v>
      </c>
      <c r="AR88" s="26">
        <v>0.1023</v>
      </c>
      <c r="AS88" s="13">
        <v>50</v>
      </c>
      <c r="AT88" s="13">
        <f t="shared" si="64"/>
        <v>0</v>
      </c>
      <c r="AU88" s="13">
        <f t="shared" si="65"/>
        <v>0</v>
      </c>
      <c r="AV88" s="13">
        <f t="shared" si="66"/>
        <v>0</v>
      </c>
      <c r="AW88" s="13">
        <f t="shared" si="67"/>
        <v>1</v>
      </c>
      <c r="AX88" s="7">
        <v>1</v>
      </c>
      <c r="AY88" s="7">
        <v>1</v>
      </c>
      <c r="AZ88" s="24">
        <f t="shared" si="68"/>
        <v>43588.4</v>
      </c>
      <c r="BA88" s="15">
        <f t="shared" si="69"/>
        <v>1.0232294685455179</v>
      </c>
      <c r="BB88" s="15">
        <f t="shared" si="70"/>
        <v>1.0232294685455179</v>
      </c>
      <c r="BC88" s="16">
        <f t="shared" si="71"/>
        <v>2143.9859402612833</v>
      </c>
      <c r="BD88" s="16">
        <f t="shared" si="72"/>
        <v>2338.9712036502551</v>
      </c>
      <c r="BE88" s="14" t="str">
        <f t="shared" si="73"/>
        <v>#N/A</v>
      </c>
      <c r="BF88" s="14" t="str">
        <f t="shared" si="74"/>
        <v>#N/A</v>
      </c>
      <c r="BG88" s="15">
        <f t="shared" si="77"/>
        <v>0.99283039803756701</v>
      </c>
      <c r="BH88" s="15">
        <f t="shared" si="78"/>
        <v>1.0082328904196289</v>
      </c>
      <c r="BI88" s="16">
        <f t="shared" si="75"/>
        <v>2159.4684696390195</v>
      </c>
      <c r="BJ88" s="16">
        <f t="shared" si="76"/>
        <v>2319.8719520812001</v>
      </c>
      <c r="BM88" s="3">
        <v>2</v>
      </c>
      <c r="BN88" s="62">
        <f t="shared" si="82"/>
        <v>0.99340001932209976</v>
      </c>
      <c r="BO88" s="62">
        <f t="shared" si="83"/>
        <v>1.0090914719980295</v>
      </c>
      <c r="BP88" s="16">
        <f t="shared" ref="BP88:BP109" si="85">IF(AX88=1,BC88/BN88,"#N/A")</f>
        <v>2158.230217998534</v>
      </c>
      <c r="BQ88" s="16">
        <f t="shared" ref="BQ88:BQ109" si="86">IF(AY88=1,BD88/BO88,"#N/A")</f>
        <v>2317.8980979980201</v>
      </c>
      <c r="BS88" s="85">
        <f t="shared" ref="BS88:BS107" si="87">BP88*$BS$4</f>
        <v>2160.3884482165322</v>
      </c>
      <c r="BT88" s="85">
        <f t="shared" si="84"/>
        <v>2320.215996096018</v>
      </c>
    </row>
    <row r="89" spans="3:72" ht="15" x14ac:dyDescent="0.25">
      <c r="C89" s="88" t="s">
        <v>67</v>
      </c>
      <c r="D89" s="88" t="s">
        <v>211</v>
      </c>
      <c r="E89" s="88">
        <v>30</v>
      </c>
      <c r="F89" s="88">
        <v>1</v>
      </c>
      <c r="G89" s="88">
        <v>19</v>
      </c>
      <c r="H89" s="88">
        <v>0</v>
      </c>
      <c r="I89" s="88">
        <v>4</v>
      </c>
      <c r="J89" s="88">
        <v>34.89</v>
      </c>
      <c r="K89" s="88">
        <v>200272</v>
      </c>
      <c r="L89" s="88">
        <v>12</v>
      </c>
      <c r="M89" s="88">
        <v>2144.2600000000002</v>
      </c>
      <c r="N89" s="88">
        <v>1</v>
      </c>
      <c r="O89" s="88">
        <v>50</v>
      </c>
      <c r="P89" s="88">
        <v>4.7</v>
      </c>
      <c r="Q89" s="88">
        <v>0</v>
      </c>
      <c r="R89">
        <v>2029.19</v>
      </c>
      <c r="S89" s="88">
        <v>0</v>
      </c>
      <c r="T89">
        <v>2217.4</v>
      </c>
      <c r="U89" s="88">
        <v>154</v>
      </c>
      <c r="V89" s="88">
        <v>2334.1999999999998</v>
      </c>
      <c r="W89" s="88"/>
      <c r="X89" s="88">
        <v>2.81E-4</v>
      </c>
      <c r="Y89" s="88">
        <v>1</v>
      </c>
      <c r="Z89" s="88"/>
      <c r="AA89" s="88" t="s">
        <v>72</v>
      </c>
      <c r="AB89" s="88">
        <v>18.8599</v>
      </c>
      <c r="AC89" s="88"/>
      <c r="AD89" s="88">
        <v>0</v>
      </c>
      <c r="AE89" s="88">
        <v>0</v>
      </c>
      <c r="AF89" s="89">
        <v>43529</v>
      </c>
      <c r="AG89" s="90">
        <v>0.41111111111111115</v>
      </c>
      <c r="AH89" s="88" t="s">
        <v>202</v>
      </c>
      <c r="AI89" s="7">
        <f t="shared" si="60"/>
        <v>2019</v>
      </c>
      <c r="AJ89" s="7">
        <f t="shared" si="61"/>
        <v>5</v>
      </c>
      <c r="AK89" s="7">
        <f t="shared" si="62"/>
        <v>3</v>
      </c>
      <c r="AL89" s="21">
        <f t="shared" si="63"/>
        <v>34.89</v>
      </c>
      <c r="AM89" s="21">
        <v>25</v>
      </c>
      <c r="AN89" s="20">
        <v>18.86</v>
      </c>
      <c r="AO89" s="21">
        <v>100</v>
      </c>
      <c r="AP89" s="21">
        <v>97.256</v>
      </c>
      <c r="AQ89" s="26">
        <v>0.1</v>
      </c>
      <c r="AR89" s="26">
        <v>0.1023</v>
      </c>
      <c r="AS89" s="13">
        <v>50</v>
      </c>
      <c r="AT89" s="13">
        <f t="shared" si="64"/>
        <v>0</v>
      </c>
      <c r="AU89" s="13">
        <f t="shared" si="65"/>
        <v>0</v>
      </c>
      <c r="AV89" s="13">
        <f t="shared" si="66"/>
        <v>0</v>
      </c>
      <c r="AW89" s="13">
        <f t="shared" si="67"/>
        <v>1</v>
      </c>
      <c r="AX89" s="7">
        <v>1</v>
      </c>
      <c r="AY89" s="7">
        <v>1</v>
      </c>
      <c r="AZ89" s="24">
        <f t="shared" si="68"/>
        <v>43588.411111111112</v>
      </c>
      <c r="BA89" s="15">
        <f t="shared" si="69"/>
        <v>1.023259697061532</v>
      </c>
      <c r="BB89" s="15">
        <f t="shared" si="70"/>
        <v>1.023259697061532</v>
      </c>
      <c r="BC89" s="16">
        <f t="shared" si="71"/>
        <v>2144.5777746330041</v>
      </c>
      <c r="BD89" s="16">
        <f t="shared" si="72"/>
        <v>2346.0973411486457</v>
      </c>
      <c r="BE89" s="14" t="str">
        <f t="shared" si="73"/>
        <v>#N/A</v>
      </c>
      <c r="BF89" s="14" t="str">
        <f t="shared" si="74"/>
        <v>#N/A</v>
      </c>
      <c r="BG89" s="15">
        <f t="shared" si="77"/>
        <v>0.99283039803756701</v>
      </c>
      <c r="BH89" s="15">
        <f t="shared" si="78"/>
        <v>1.0082328904196289</v>
      </c>
      <c r="BI89" s="16">
        <f t="shared" si="75"/>
        <v>2160.0645778694793</v>
      </c>
      <c r="BJ89" s="16">
        <f t="shared" si="76"/>
        <v>2326.9398999393825</v>
      </c>
      <c r="BM89" s="3">
        <v>3</v>
      </c>
      <c r="BN89" s="62">
        <f t="shared" si="82"/>
        <v>0.99337644587210416</v>
      </c>
      <c r="BO89" s="62">
        <f t="shared" si="83"/>
        <v>1.0090240464708069</v>
      </c>
      <c r="BP89" s="16">
        <f t="shared" si="85"/>
        <v>2158.8772147201844</v>
      </c>
      <c r="BQ89" s="16">
        <f t="shared" si="86"/>
        <v>2325.1153918030268</v>
      </c>
      <c r="BS89" s="85">
        <f t="shared" si="87"/>
        <v>2161.0360919349041</v>
      </c>
      <c r="BT89" s="85">
        <f t="shared" si="84"/>
        <v>2327.4405071948295</v>
      </c>
    </row>
    <row r="90" spans="3:72" ht="15" x14ac:dyDescent="0.25">
      <c r="C90" s="88" t="s">
        <v>67</v>
      </c>
      <c r="D90" s="88" t="s">
        <v>212</v>
      </c>
      <c r="E90" s="88">
        <v>30</v>
      </c>
      <c r="F90" s="88">
        <v>1</v>
      </c>
      <c r="G90" s="88">
        <v>19</v>
      </c>
      <c r="H90" s="88">
        <v>0</v>
      </c>
      <c r="I90" s="88">
        <v>4</v>
      </c>
      <c r="J90" s="88">
        <v>34.89</v>
      </c>
      <c r="K90" s="88">
        <v>200216</v>
      </c>
      <c r="L90" s="88">
        <v>12</v>
      </c>
      <c r="M90" s="88">
        <v>2143.66</v>
      </c>
      <c r="N90" s="88">
        <v>1</v>
      </c>
      <c r="O90" s="88">
        <v>50</v>
      </c>
      <c r="P90" s="88">
        <v>5.2</v>
      </c>
      <c r="Q90" s="88">
        <v>0</v>
      </c>
      <c r="R90">
        <v>2029.19</v>
      </c>
      <c r="S90" s="88">
        <v>0</v>
      </c>
      <c r="T90">
        <v>2217.4</v>
      </c>
      <c r="U90" s="88">
        <v>154</v>
      </c>
      <c r="V90" s="88">
        <v>2335.39</v>
      </c>
      <c r="W90" s="88"/>
      <c r="X90" s="88">
        <v>2.9E-4</v>
      </c>
      <c r="Y90" s="88">
        <v>1</v>
      </c>
      <c r="Z90" s="88"/>
      <c r="AA90" s="88" t="s">
        <v>72</v>
      </c>
      <c r="AB90" s="88">
        <v>18.8599</v>
      </c>
      <c r="AC90" s="88"/>
      <c r="AD90" s="88">
        <v>0</v>
      </c>
      <c r="AE90" s="88">
        <v>0</v>
      </c>
      <c r="AF90" s="89">
        <v>43529</v>
      </c>
      <c r="AG90" s="90">
        <v>0.42222222222222222</v>
      </c>
      <c r="AH90" s="88" t="s">
        <v>202</v>
      </c>
      <c r="AI90" s="7">
        <f t="shared" si="60"/>
        <v>2019</v>
      </c>
      <c r="AJ90" s="7">
        <f t="shared" si="61"/>
        <v>5</v>
      </c>
      <c r="AK90" s="7">
        <f t="shared" si="62"/>
        <v>3</v>
      </c>
      <c r="AL90" s="21">
        <f t="shared" si="63"/>
        <v>34.89</v>
      </c>
      <c r="AM90" s="21">
        <v>25</v>
      </c>
      <c r="AN90" s="20">
        <v>18.86</v>
      </c>
      <c r="AO90" s="21">
        <v>100</v>
      </c>
      <c r="AP90" s="21">
        <v>97.256</v>
      </c>
      <c r="AQ90" s="26">
        <v>0.1</v>
      </c>
      <c r="AR90" s="26">
        <v>0.1023</v>
      </c>
      <c r="AS90" s="13">
        <v>50</v>
      </c>
      <c r="AT90" s="13">
        <f t="shared" si="64"/>
        <v>0</v>
      </c>
      <c r="AU90" s="13">
        <f t="shared" si="65"/>
        <v>0</v>
      </c>
      <c r="AV90" s="13">
        <f t="shared" si="66"/>
        <v>0</v>
      </c>
      <c r="AW90" s="13">
        <f t="shared" si="67"/>
        <v>1</v>
      </c>
      <c r="AX90" s="7">
        <v>1</v>
      </c>
      <c r="AY90" s="7">
        <v>1</v>
      </c>
      <c r="AZ90" s="24">
        <f t="shared" si="68"/>
        <v>43588.422222222223</v>
      </c>
      <c r="BA90" s="15">
        <f t="shared" si="69"/>
        <v>1.023259697061532</v>
      </c>
      <c r="BB90" s="15">
        <f t="shared" si="70"/>
        <v>1.023259697061532</v>
      </c>
      <c r="BC90" s="16">
        <f t="shared" si="71"/>
        <v>2143.976306448284</v>
      </c>
      <c r="BD90" s="16">
        <f t="shared" si="72"/>
        <v>2347.2934065397717</v>
      </c>
      <c r="BE90" s="14" t="str">
        <f t="shared" si="73"/>
        <v>#N/A</v>
      </c>
      <c r="BF90" s="14" t="str">
        <f t="shared" si="74"/>
        <v>#N/A</v>
      </c>
      <c r="BG90" s="15">
        <f t="shared" si="77"/>
        <v>0.99283039803756701</v>
      </c>
      <c r="BH90" s="15">
        <f t="shared" si="78"/>
        <v>1.0082328904196289</v>
      </c>
      <c r="BI90" s="16">
        <f t="shared" si="75"/>
        <v>2159.4587662566305</v>
      </c>
      <c r="BJ90" s="16">
        <f t="shared" si="76"/>
        <v>2328.1261986631112</v>
      </c>
      <c r="BM90" s="3">
        <v>4</v>
      </c>
      <c r="BN90" s="62">
        <f t="shared" si="82"/>
        <v>0.99335287242210846</v>
      </c>
      <c r="BO90" s="62">
        <f t="shared" si="83"/>
        <v>1.0089566209435845</v>
      </c>
      <c r="BP90" s="16">
        <f t="shared" si="85"/>
        <v>2158.322954481011</v>
      </c>
      <c r="BQ90" s="16">
        <f t="shared" si="86"/>
        <v>2326.4562200350729</v>
      </c>
      <c r="BS90" s="85">
        <f t="shared" si="87"/>
        <v>2160.4812774354918</v>
      </c>
      <c r="BT90" s="85">
        <f t="shared" si="84"/>
        <v>2328.7826762551076</v>
      </c>
    </row>
    <row r="91" spans="3:72" ht="15" x14ac:dyDescent="0.25">
      <c r="C91" s="88" t="s">
        <v>67</v>
      </c>
      <c r="D91" s="88" t="s">
        <v>213</v>
      </c>
      <c r="E91" s="88">
        <v>30</v>
      </c>
      <c r="F91" s="88">
        <v>1</v>
      </c>
      <c r="G91" s="88">
        <v>19</v>
      </c>
      <c r="H91" s="88">
        <v>0</v>
      </c>
      <c r="I91" s="88">
        <v>4</v>
      </c>
      <c r="J91" s="88">
        <v>34.729999999999997</v>
      </c>
      <c r="K91" s="88">
        <v>200295</v>
      </c>
      <c r="L91" s="88">
        <v>12</v>
      </c>
      <c r="M91" s="88">
        <v>2144.7600000000002</v>
      </c>
      <c r="N91" s="88">
        <v>1</v>
      </c>
      <c r="O91" s="88">
        <v>50</v>
      </c>
      <c r="P91" s="88">
        <v>5.7</v>
      </c>
      <c r="Q91" s="88">
        <v>0</v>
      </c>
      <c r="R91">
        <v>2029.19</v>
      </c>
      <c r="S91" s="88">
        <v>0</v>
      </c>
      <c r="T91">
        <v>2217.4</v>
      </c>
      <c r="U91" s="88">
        <v>154</v>
      </c>
      <c r="V91" s="88">
        <v>2336</v>
      </c>
      <c r="W91" s="88"/>
      <c r="X91" s="88">
        <v>3.1500000000000001E-4</v>
      </c>
      <c r="Y91" s="88">
        <v>1</v>
      </c>
      <c r="Z91" s="88"/>
      <c r="AA91" s="88" t="s">
        <v>72</v>
      </c>
      <c r="AB91" s="88">
        <v>18.8599</v>
      </c>
      <c r="AC91" s="88"/>
      <c r="AD91" s="88">
        <v>0</v>
      </c>
      <c r="AE91" s="88">
        <v>0</v>
      </c>
      <c r="AF91" s="89">
        <v>43529</v>
      </c>
      <c r="AG91" s="90">
        <v>0.43333333333333335</v>
      </c>
      <c r="AH91" s="88" t="s">
        <v>202</v>
      </c>
      <c r="AI91" s="7">
        <f t="shared" si="60"/>
        <v>2019</v>
      </c>
      <c r="AJ91" s="7">
        <f t="shared" si="61"/>
        <v>5</v>
      </c>
      <c r="AK91" s="7">
        <f t="shared" si="62"/>
        <v>3</v>
      </c>
      <c r="AL91" s="21">
        <f t="shared" si="63"/>
        <v>34.729999999999997</v>
      </c>
      <c r="AM91" s="21">
        <v>25</v>
      </c>
      <c r="AN91" s="20">
        <v>18.86</v>
      </c>
      <c r="AO91" s="21">
        <v>100</v>
      </c>
      <c r="AP91" s="21">
        <v>97.256</v>
      </c>
      <c r="AQ91" s="26">
        <v>0.1</v>
      </c>
      <c r="AR91" s="26">
        <v>0.1023</v>
      </c>
      <c r="AS91" s="13">
        <v>50</v>
      </c>
      <c r="AT91" s="13">
        <f t="shared" si="64"/>
        <v>0</v>
      </c>
      <c r="AU91" s="13">
        <f t="shared" si="65"/>
        <v>0</v>
      </c>
      <c r="AV91" s="13">
        <f t="shared" si="66"/>
        <v>0</v>
      </c>
      <c r="AW91" s="13">
        <f t="shared" si="67"/>
        <v>1</v>
      </c>
      <c r="AX91" s="7">
        <v>1</v>
      </c>
      <c r="AY91" s="7">
        <v>1</v>
      </c>
      <c r="AZ91" s="24">
        <f t="shared" si="68"/>
        <v>43588.433333333334</v>
      </c>
      <c r="BA91" s="15">
        <f t="shared" si="69"/>
        <v>1.0231387871469704</v>
      </c>
      <c r="BB91" s="15">
        <f t="shared" si="70"/>
        <v>1.0231387871469704</v>
      </c>
      <c r="BC91" s="16">
        <f t="shared" si="71"/>
        <v>2145.0782719041672</v>
      </c>
      <c r="BD91" s="16">
        <f t="shared" si="72"/>
        <v>2347.9065156898446</v>
      </c>
      <c r="BE91" s="14" t="str">
        <f t="shared" si="73"/>
        <v>#N/A</v>
      </c>
      <c r="BF91" s="14" t="str">
        <f t="shared" si="74"/>
        <v>#N/A</v>
      </c>
      <c r="BG91" s="15">
        <f>AVERAGE(BE$80:BE$110)</f>
        <v>0.99283039803756701</v>
      </c>
      <c r="BH91" s="15">
        <f t="shared" si="78"/>
        <v>1.0082328904196289</v>
      </c>
      <c r="BI91" s="16">
        <f t="shared" si="75"/>
        <v>2160.5686894198025</v>
      </c>
      <c r="BJ91" s="16">
        <f t="shared" si="76"/>
        <v>2328.7343013702325</v>
      </c>
      <c r="BM91" s="3">
        <v>5</v>
      </c>
      <c r="BN91" s="62">
        <f t="shared" si="82"/>
        <v>0.99332929897211264</v>
      </c>
      <c r="BO91" s="62">
        <f t="shared" si="83"/>
        <v>1.0088891954163619</v>
      </c>
      <c r="BP91" s="16">
        <f t="shared" si="85"/>
        <v>2159.4835409806929</v>
      </c>
      <c r="BQ91" s="16">
        <f t="shared" si="86"/>
        <v>2327.2194075989473</v>
      </c>
      <c r="BS91" s="85">
        <f t="shared" si="87"/>
        <v>2161.6430245216734</v>
      </c>
      <c r="BT91" s="85">
        <f t="shared" si="84"/>
        <v>2329.5466270065458</v>
      </c>
    </row>
    <row r="92" spans="3:72" ht="15" x14ac:dyDescent="0.25">
      <c r="C92" s="88" t="s">
        <v>67</v>
      </c>
      <c r="D92" s="88" t="s">
        <v>214</v>
      </c>
      <c r="E92" s="88">
        <v>30</v>
      </c>
      <c r="F92" s="88">
        <v>1</v>
      </c>
      <c r="G92" s="88">
        <v>19</v>
      </c>
      <c r="H92" s="88">
        <v>0</v>
      </c>
      <c r="I92" s="88">
        <v>4</v>
      </c>
      <c r="J92" s="88">
        <v>34.630000000000003</v>
      </c>
      <c r="K92" s="88">
        <v>199660</v>
      </c>
      <c r="L92" s="88">
        <v>12</v>
      </c>
      <c r="M92" s="88">
        <v>2138.1</v>
      </c>
      <c r="N92" s="88">
        <v>1</v>
      </c>
      <c r="O92" s="88">
        <v>50</v>
      </c>
      <c r="P92" s="88">
        <v>6.2</v>
      </c>
      <c r="Q92" s="88">
        <v>0</v>
      </c>
      <c r="R92">
        <v>2029.19</v>
      </c>
      <c r="S92" s="88">
        <v>0</v>
      </c>
      <c r="T92">
        <v>2217.4</v>
      </c>
      <c r="U92" s="88">
        <v>154</v>
      </c>
      <c r="V92" s="88">
        <v>2326.16</v>
      </c>
      <c r="W92" s="88"/>
      <c r="X92" s="88">
        <v>2.9399999999999999E-4</v>
      </c>
      <c r="Y92" s="88">
        <v>1</v>
      </c>
      <c r="Z92" s="88"/>
      <c r="AA92" s="88" t="s">
        <v>72</v>
      </c>
      <c r="AB92" s="88">
        <v>18.8599</v>
      </c>
      <c r="AC92" s="88"/>
      <c r="AD92" s="88">
        <v>0</v>
      </c>
      <c r="AE92" s="88">
        <v>0</v>
      </c>
      <c r="AF92" s="89">
        <v>43529</v>
      </c>
      <c r="AG92" s="90">
        <v>0.44444444444444442</v>
      </c>
      <c r="AH92" s="88" t="s">
        <v>202</v>
      </c>
      <c r="AI92" s="7">
        <f t="shared" si="60"/>
        <v>2019</v>
      </c>
      <c r="AJ92" s="7">
        <f t="shared" si="61"/>
        <v>5</v>
      </c>
      <c r="AK92" s="7">
        <f t="shared" si="62"/>
        <v>3</v>
      </c>
      <c r="AL92" s="21">
        <f t="shared" si="63"/>
        <v>34.630000000000003</v>
      </c>
      <c r="AM92" s="21">
        <v>25</v>
      </c>
      <c r="AN92" s="20">
        <v>18.86</v>
      </c>
      <c r="AO92" s="21">
        <v>100</v>
      </c>
      <c r="AP92" s="21">
        <v>97.256</v>
      </c>
      <c r="AQ92" s="26">
        <v>0.1</v>
      </c>
      <c r="AR92" s="26">
        <v>0.1023</v>
      </c>
      <c r="AS92" s="13">
        <v>50</v>
      </c>
      <c r="AT92" s="13">
        <f t="shared" si="64"/>
        <v>0</v>
      </c>
      <c r="AU92" s="13">
        <f t="shared" si="65"/>
        <v>0</v>
      </c>
      <c r="AV92" s="13">
        <f t="shared" si="66"/>
        <v>0</v>
      </c>
      <c r="AW92" s="13">
        <f t="shared" si="67"/>
        <v>1</v>
      </c>
      <c r="AX92" s="7">
        <v>1</v>
      </c>
      <c r="AY92" s="7">
        <v>1</v>
      </c>
      <c r="AZ92" s="24">
        <f t="shared" si="68"/>
        <v>43588.444444444445</v>
      </c>
      <c r="BA92" s="15">
        <f t="shared" si="69"/>
        <v>1.0230632240621522</v>
      </c>
      <c r="BB92" s="15">
        <f t="shared" si="70"/>
        <v>1.0230632240621522</v>
      </c>
      <c r="BC92" s="16">
        <f t="shared" si="71"/>
        <v>2138.4151772443961</v>
      </c>
      <c r="BD92" s="16">
        <f t="shared" si="72"/>
        <v>2338.0163615312881</v>
      </c>
      <c r="BE92" s="14" t="str">
        <f t="shared" si="73"/>
        <v>#N/A</v>
      </c>
      <c r="BF92" s="14" t="str">
        <f t="shared" si="74"/>
        <v>#N/A</v>
      </c>
      <c r="BG92" s="15">
        <f t="shared" si="77"/>
        <v>0.99283039803756701</v>
      </c>
      <c r="BH92" s="15">
        <f t="shared" si="78"/>
        <v>1.0082328904196289</v>
      </c>
      <c r="BI92" s="16">
        <f t="shared" si="75"/>
        <v>2153.8574780457943</v>
      </c>
      <c r="BJ92" s="16">
        <f t="shared" si="76"/>
        <v>2318.9249068815839</v>
      </c>
      <c r="BM92" s="3">
        <v>6</v>
      </c>
      <c r="BN92" s="62">
        <f t="shared" si="82"/>
        <v>0.99330572552211693</v>
      </c>
      <c r="BO92" s="62">
        <f t="shared" si="83"/>
        <v>1.0088217698891395</v>
      </c>
      <c r="BP92" s="16">
        <f t="shared" si="85"/>
        <v>2152.8267906845786</v>
      </c>
      <c r="BQ92" s="16">
        <f t="shared" si="86"/>
        <v>2317.5712809887273</v>
      </c>
      <c r="BS92" s="85">
        <f t="shared" si="87"/>
        <v>2154.9796174752628</v>
      </c>
      <c r="BT92" s="85">
        <f t="shared" si="84"/>
        <v>2319.8888522697157</v>
      </c>
    </row>
    <row r="93" spans="3:72" ht="15" x14ac:dyDescent="0.25">
      <c r="C93" s="88" t="s">
        <v>67</v>
      </c>
      <c r="D93" s="88" t="s">
        <v>215</v>
      </c>
      <c r="E93" s="88">
        <v>30</v>
      </c>
      <c r="F93" s="88">
        <v>1</v>
      </c>
      <c r="G93" s="88">
        <v>19</v>
      </c>
      <c r="H93" s="88">
        <v>0</v>
      </c>
      <c r="I93" s="88">
        <v>4</v>
      </c>
      <c r="J93" s="88">
        <v>34.74</v>
      </c>
      <c r="K93" s="88">
        <v>198664</v>
      </c>
      <c r="L93" s="88">
        <v>12</v>
      </c>
      <c r="M93" s="88">
        <v>2127.2199999999998</v>
      </c>
      <c r="N93" s="88">
        <v>1</v>
      </c>
      <c r="O93" s="88">
        <v>50</v>
      </c>
      <c r="P93" s="88">
        <v>6.7</v>
      </c>
      <c r="Q93" s="88">
        <v>0</v>
      </c>
      <c r="R93">
        <v>2029.19</v>
      </c>
      <c r="S93" s="88">
        <v>0</v>
      </c>
      <c r="T93">
        <v>2217.4</v>
      </c>
      <c r="U93" s="88">
        <v>154</v>
      </c>
      <c r="V93" s="88">
        <v>2308.14</v>
      </c>
      <c r="W93" s="88"/>
      <c r="X93" s="88">
        <v>3.0699999999999998E-4</v>
      </c>
      <c r="Y93" s="88">
        <v>1</v>
      </c>
      <c r="Z93" s="88"/>
      <c r="AA93" s="88" t="s">
        <v>72</v>
      </c>
      <c r="AB93" s="88">
        <v>18.8599</v>
      </c>
      <c r="AC93" s="88"/>
      <c r="AD93" s="88">
        <v>0</v>
      </c>
      <c r="AE93" s="88">
        <v>0</v>
      </c>
      <c r="AF93" s="89">
        <v>43529</v>
      </c>
      <c r="AG93" s="90">
        <v>0.45555555555555555</v>
      </c>
      <c r="AH93" s="88" t="s">
        <v>202</v>
      </c>
      <c r="AI93" s="7">
        <f t="shared" si="60"/>
        <v>2019</v>
      </c>
      <c r="AJ93" s="7">
        <f t="shared" si="61"/>
        <v>5</v>
      </c>
      <c r="AK93" s="7">
        <f t="shared" si="62"/>
        <v>3</v>
      </c>
      <c r="AL93" s="21">
        <f t="shared" si="63"/>
        <v>34.74</v>
      </c>
      <c r="AM93" s="21">
        <v>25</v>
      </c>
      <c r="AN93" s="20">
        <v>18.86</v>
      </c>
      <c r="AO93" s="21">
        <v>100</v>
      </c>
      <c r="AP93" s="21">
        <v>97.256</v>
      </c>
      <c r="AQ93" s="26">
        <v>0.1</v>
      </c>
      <c r="AR93" s="26">
        <v>0.1023</v>
      </c>
      <c r="AS93" s="13">
        <v>50</v>
      </c>
      <c r="AT93" s="13">
        <f t="shared" si="64"/>
        <v>0</v>
      </c>
      <c r="AU93" s="13">
        <f t="shared" si="65"/>
        <v>0</v>
      </c>
      <c r="AV93" s="13">
        <f t="shared" si="66"/>
        <v>0</v>
      </c>
      <c r="AW93" s="13">
        <f t="shared" si="67"/>
        <v>1</v>
      </c>
      <c r="AX93" s="7">
        <v>1</v>
      </c>
      <c r="AY93" s="7">
        <v>1</v>
      </c>
      <c r="AZ93" s="24">
        <f t="shared" si="68"/>
        <v>43588.455555555556</v>
      </c>
      <c r="BA93" s="15">
        <f t="shared" si="69"/>
        <v>1.0231463436926622</v>
      </c>
      <c r="BB93" s="15">
        <f t="shared" si="70"/>
        <v>1.0231463436926622</v>
      </c>
      <c r="BC93" s="16">
        <f t="shared" si="71"/>
        <v>2127.5427275670186</v>
      </c>
      <c r="BD93" s="16">
        <f t="shared" si="72"/>
        <v>2319.9045141799479</v>
      </c>
      <c r="BE93" s="14" t="str">
        <f t="shared" si="73"/>
        <v>#N/A</v>
      </c>
      <c r="BF93" s="14" t="str">
        <f t="shared" si="74"/>
        <v>#N/A</v>
      </c>
      <c r="BG93" s="15">
        <f t="shared" si="77"/>
        <v>0.99283039803756701</v>
      </c>
      <c r="BH93" s="15">
        <f t="shared" si="78"/>
        <v>1.0082328904196289</v>
      </c>
      <c r="BI93" s="16">
        <f t="shared" si="75"/>
        <v>2142.9065143173789</v>
      </c>
      <c r="BJ93" s="16">
        <f t="shared" si="76"/>
        <v>2300.9609547794043</v>
      </c>
      <c r="BM93" s="3">
        <v>7</v>
      </c>
      <c r="BN93" s="62">
        <f t="shared" si="82"/>
        <v>0.99328215207212134</v>
      </c>
      <c r="BO93" s="62">
        <f t="shared" si="83"/>
        <v>1.0087543443619169</v>
      </c>
      <c r="BP93" s="16">
        <f t="shared" si="85"/>
        <v>2141.9319003454111</v>
      </c>
      <c r="BQ93" s="16">
        <f t="shared" si="86"/>
        <v>2299.7715223198302</v>
      </c>
      <c r="BS93" s="85">
        <f t="shared" si="87"/>
        <v>2144.0738322457564</v>
      </c>
      <c r="BT93" s="85">
        <f t="shared" si="84"/>
        <v>2302.0712938421498</v>
      </c>
    </row>
    <row r="94" spans="3:72" ht="15" x14ac:dyDescent="0.25">
      <c r="C94" s="88" t="s">
        <v>67</v>
      </c>
      <c r="D94" s="88" t="s">
        <v>216</v>
      </c>
      <c r="E94" s="88">
        <v>12</v>
      </c>
      <c r="F94" s="88">
        <v>2</v>
      </c>
      <c r="G94" s="88">
        <v>19</v>
      </c>
      <c r="H94" s="88">
        <v>0</v>
      </c>
      <c r="I94" s="88">
        <v>4</v>
      </c>
      <c r="J94" s="88">
        <v>30.7</v>
      </c>
      <c r="K94" s="88">
        <v>211331</v>
      </c>
      <c r="L94" s="88">
        <v>12</v>
      </c>
      <c r="M94" s="88">
        <v>2270.04</v>
      </c>
      <c r="N94" s="88">
        <v>1</v>
      </c>
      <c r="O94" s="88">
        <v>50</v>
      </c>
      <c r="P94" s="88">
        <v>7.2</v>
      </c>
      <c r="Q94" s="88">
        <v>0</v>
      </c>
      <c r="R94">
        <v>2029.19</v>
      </c>
      <c r="S94" s="88">
        <v>0</v>
      </c>
      <c r="T94">
        <v>2217.4</v>
      </c>
      <c r="U94" s="88">
        <v>154</v>
      </c>
      <c r="V94" s="88">
        <v>2408.2199999999998</v>
      </c>
      <c r="W94" s="88"/>
      <c r="X94" s="88">
        <v>1.75E-4</v>
      </c>
      <c r="Y94" s="88">
        <v>1</v>
      </c>
      <c r="Z94" s="88"/>
      <c r="AA94" s="88" t="s">
        <v>72</v>
      </c>
      <c r="AB94" s="88">
        <v>18.8599</v>
      </c>
      <c r="AC94" s="88"/>
      <c r="AD94" s="88">
        <v>0</v>
      </c>
      <c r="AE94" s="88">
        <v>0</v>
      </c>
      <c r="AF94" s="89">
        <v>43529</v>
      </c>
      <c r="AG94" s="90">
        <v>0.46597222222222223</v>
      </c>
      <c r="AH94" s="88" t="s">
        <v>202</v>
      </c>
      <c r="AI94" s="7">
        <f t="shared" si="60"/>
        <v>2019</v>
      </c>
      <c r="AJ94" s="7">
        <f t="shared" si="61"/>
        <v>5</v>
      </c>
      <c r="AK94" s="7">
        <f t="shared" si="62"/>
        <v>3</v>
      </c>
      <c r="AL94" s="21">
        <f t="shared" si="63"/>
        <v>30.7</v>
      </c>
      <c r="AM94" s="21">
        <v>25</v>
      </c>
      <c r="AN94" s="20">
        <v>18.86</v>
      </c>
      <c r="AO94" s="21">
        <v>100</v>
      </c>
      <c r="AP94" s="21">
        <v>97.256</v>
      </c>
      <c r="AQ94" s="26">
        <v>0.1</v>
      </c>
      <c r="AR94" s="26">
        <v>0.1023</v>
      </c>
      <c r="AS94" s="13">
        <v>50</v>
      </c>
      <c r="AT94" s="13">
        <f t="shared" si="64"/>
        <v>0</v>
      </c>
      <c r="AU94" s="13">
        <f t="shared" si="65"/>
        <v>0</v>
      </c>
      <c r="AV94" s="13">
        <f t="shared" si="66"/>
        <v>0</v>
      </c>
      <c r="AW94" s="13">
        <f t="shared" si="67"/>
        <v>1</v>
      </c>
      <c r="AX94" s="7">
        <v>1</v>
      </c>
      <c r="AY94" s="7">
        <v>1</v>
      </c>
      <c r="AZ94" s="24">
        <f t="shared" si="68"/>
        <v>43588.46597222222</v>
      </c>
      <c r="BA94" s="15">
        <f t="shared" si="69"/>
        <v>1.0200969242166247</v>
      </c>
      <c r="BB94" s="15">
        <f t="shared" si="70"/>
        <v>1.0200969242166247</v>
      </c>
      <c r="BC94" s="16">
        <f t="shared" si="71"/>
        <v>2270.3744554144478</v>
      </c>
      <c r="BD94" s="16">
        <f t="shared" si="72"/>
        <v>2420.4946186706329</v>
      </c>
      <c r="BE94" s="14" t="str">
        <f t="shared" si="73"/>
        <v>#N/A</v>
      </c>
      <c r="BF94" s="14" t="str">
        <f t="shared" si="74"/>
        <v>#N/A</v>
      </c>
      <c r="BG94" s="15">
        <f t="shared" si="77"/>
        <v>0.99283039803756701</v>
      </c>
      <c r="BH94" s="15">
        <f t="shared" si="78"/>
        <v>1.0082328904196289</v>
      </c>
      <c r="BI94" s="16">
        <f t="shared" si="75"/>
        <v>2286.7696838272477</v>
      </c>
      <c r="BJ94" s="16">
        <f t="shared" si="76"/>
        <v>2400.7296743346842</v>
      </c>
      <c r="BM94" s="3">
        <v>8</v>
      </c>
      <c r="BN94" s="62">
        <f t="shared" si="82"/>
        <v>0.99325857862212552</v>
      </c>
      <c r="BO94" s="62">
        <f t="shared" si="83"/>
        <v>1.0086869188346945</v>
      </c>
      <c r="BP94" s="16">
        <f t="shared" si="85"/>
        <v>2285.7838877807339</v>
      </c>
      <c r="BQ94" s="16">
        <f t="shared" si="86"/>
        <v>2399.6490620369668</v>
      </c>
      <c r="BS94" s="85">
        <f t="shared" si="87"/>
        <v>2288.0696716685143</v>
      </c>
      <c r="BT94" s="85">
        <f t="shared" si="84"/>
        <v>2402.0487110990034</v>
      </c>
    </row>
    <row r="95" spans="3:72" ht="15" x14ac:dyDescent="0.25">
      <c r="C95" s="88" t="s">
        <v>67</v>
      </c>
      <c r="D95" s="88" t="s">
        <v>217</v>
      </c>
      <c r="E95" s="88">
        <v>12</v>
      </c>
      <c r="F95" s="88">
        <v>2</v>
      </c>
      <c r="G95" s="88">
        <v>19</v>
      </c>
      <c r="H95" s="88">
        <v>0</v>
      </c>
      <c r="I95" s="88">
        <v>4</v>
      </c>
      <c r="J95" s="88">
        <v>32.54</v>
      </c>
      <c r="K95" s="88">
        <v>209483</v>
      </c>
      <c r="L95" s="88">
        <v>12</v>
      </c>
      <c r="M95" s="88">
        <v>2247.0700000000002</v>
      </c>
      <c r="N95" s="88">
        <v>1</v>
      </c>
      <c r="O95" s="88">
        <v>50</v>
      </c>
      <c r="P95" s="88">
        <v>7.7</v>
      </c>
      <c r="Q95" s="88">
        <v>0</v>
      </c>
      <c r="R95">
        <v>2029.19</v>
      </c>
      <c r="S95" s="88">
        <v>0</v>
      </c>
      <c r="T95">
        <v>2217.4</v>
      </c>
      <c r="U95" s="88">
        <v>154</v>
      </c>
      <c r="V95" s="88">
        <v>2397.71</v>
      </c>
      <c r="W95" s="88"/>
      <c r="X95" s="88">
        <v>2.41E-4</v>
      </c>
      <c r="Y95" s="88">
        <v>1</v>
      </c>
      <c r="Z95" s="88"/>
      <c r="AA95" s="88" t="s">
        <v>72</v>
      </c>
      <c r="AB95" s="88">
        <v>18.8599</v>
      </c>
      <c r="AC95" s="88"/>
      <c r="AD95" s="88">
        <v>0</v>
      </c>
      <c r="AE95" s="88">
        <v>0</v>
      </c>
      <c r="AF95" s="89">
        <v>43529</v>
      </c>
      <c r="AG95" s="90">
        <v>0.4770833333333333</v>
      </c>
      <c r="AH95" s="88" t="s">
        <v>202</v>
      </c>
      <c r="AI95" s="7">
        <f t="shared" si="60"/>
        <v>2019</v>
      </c>
      <c r="AJ95" s="7">
        <f t="shared" si="61"/>
        <v>5</v>
      </c>
      <c r="AK95" s="7">
        <f t="shared" si="62"/>
        <v>3</v>
      </c>
      <c r="AL95" s="21">
        <f t="shared" si="63"/>
        <v>32.54</v>
      </c>
      <c r="AM95" s="21">
        <v>25</v>
      </c>
      <c r="AN95" s="20">
        <v>18.86</v>
      </c>
      <c r="AO95" s="21">
        <v>100</v>
      </c>
      <c r="AP95" s="21">
        <v>97.256</v>
      </c>
      <c r="AQ95" s="26">
        <v>0.1</v>
      </c>
      <c r="AR95" s="26">
        <v>0.1023</v>
      </c>
      <c r="AS95" s="13">
        <v>50</v>
      </c>
      <c r="AT95" s="13">
        <f t="shared" si="64"/>
        <v>0</v>
      </c>
      <c r="AU95" s="13">
        <f t="shared" si="65"/>
        <v>0</v>
      </c>
      <c r="AV95" s="13">
        <f t="shared" si="66"/>
        <v>0</v>
      </c>
      <c r="AW95" s="13">
        <f t="shared" si="67"/>
        <v>1</v>
      </c>
      <c r="AX95" s="7">
        <v>1</v>
      </c>
      <c r="AY95" s="7">
        <v>1</v>
      </c>
      <c r="AZ95" s="24">
        <f t="shared" si="68"/>
        <v>43588.477083333331</v>
      </c>
      <c r="BA95" s="15">
        <f t="shared" si="69"/>
        <v>1.0214849293707895</v>
      </c>
      <c r="BB95" s="15">
        <f t="shared" si="70"/>
        <v>1.0214849293707895</v>
      </c>
      <c r="BC95" s="16">
        <f t="shared" si="71"/>
        <v>2247.4065096293007</v>
      </c>
      <c r="BD95" s="16">
        <f t="shared" si="72"/>
        <v>2409.9310495439636</v>
      </c>
      <c r="BE95" s="14" t="str">
        <f t="shared" si="73"/>
        <v>#N/A</v>
      </c>
      <c r="BF95" s="14" t="str">
        <f t="shared" si="74"/>
        <v>#N/A</v>
      </c>
      <c r="BG95" s="15">
        <f t="shared" si="77"/>
        <v>0.99283039803756701</v>
      </c>
      <c r="BH95" s="15">
        <f t="shared" si="78"/>
        <v>1.0082328904196289</v>
      </c>
      <c r="BI95" s="16">
        <f t="shared" si="75"/>
        <v>2263.6358778614499</v>
      </c>
      <c r="BJ95" s="16">
        <f t="shared" si="76"/>
        <v>2390.2523637578861</v>
      </c>
      <c r="BM95" s="3">
        <v>9</v>
      </c>
      <c r="BN95" s="62">
        <f t="shared" si="82"/>
        <v>0.99323500517212981</v>
      </c>
      <c r="BO95" s="62">
        <f t="shared" si="83"/>
        <v>1.0086194933074721</v>
      </c>
      <c r="BP95" s="16">
        <f t="shared" si="85"/>
        <v>2262.713756488899</v>
      </c>
      <c r="BQ95" s="16">
        <f t="shared" si="86"/>
        <v>2389.3361823112309</v>
      </c>
      <c r="BS95" s="85">
        <f t="shared" si="87"/>
        <v>2264.9764702453876</v>
      </c>
      <c r="BT95" s="85">
        <f t="shared" si="84"/>
        <v>2391.725518493542</v>
      </c>
    </row>
    <row r="96" spans="3:72" ht="15" x14ac:dyDescent="0.25">
      <c r="C96" s="88" t="s">
        <v>67</v>
      </c>
      <c r="D96" s="88" t="s">
        <v>218</v>
      </c>
      <c r="E96" s="88">
        <v>12</v>
      </c>
      <c r="F96" s="88">
        <v>2</v>
      </c>
      <c r="G96" s="88">
        <v>19</v>
      </c>
      <c r="H96" s="88">
        <v>0</v>
      </c>
      <c r="I96" s="88">
        <v>4</v>
      </c>
      <c r="J96" s="88">
        <v>34.979999999999997</v>
      </c>
      <c r="K96" s="88">
        <v>198972</v>
      </c>
      <c r="L96" s="88">
        <v>12</v>
      </c>
      <c r="M96" s="88">
        <v>2130.15</v>
      </c>
      <c r="N96" s="88">
        <v>1</v>
      </c>
      <c r="O96" s="88">
        <v>50</v>
      </c>
      <c r="P96" s="88">
        <v>8.1999999999999993</v>
      </c>
      <c r="Q96" s="88">
        <v>0</v>
      </c>
      <c r="R96">
        <v>2029.19</v>
      </c>
      <c r="S96" s="88">
        <v>0</v>
      </c>
      <c r="T96">
        <v>2217.4</v>
      </c>
      <c r="U96" s="88">
        <v>154</v>
      </c>
      <c r="V96" s="88">
        <v>2325.1</v>
      </c>
      <c r="W96" s="88"/>
      <c r="X96" s="88">
        <v>2.9999999999999997E-4</v>
      </c>
      <c r="Y96" s="88">
        <v>1</v>
      </c>
      <c r="Z96" s="88"/>
      <c r="AA96" s="88" t="s">
        <v>72</v>
      </c>
      <c r="AB96" s="88">
        <v>18.8599</v>
      </c>
      <c r="AC96" s="88"/>
      <c r="AD96" s="88">
        <v>0</v>
      </c>
      <c r="AE96" s="88">
        <v>0</v>
      </c>
      <c r="AF96" s="89">
        <v>43529</v>
      </c>
      <c r="AG96" s="90">
        <v>0.48819444444444443</v>
      </c>
      <c r="AH96" s="88" t="s">
        <v>202</v>
      </c>
      <c r="AI96" s="7">
        <f t="shared" si="60"/>
        <v>2019</v>
      </c>
      <c r="AJ96" s="7">
        <f t="shared" si="61"/>
        <v>5</v>
      </c>
      <c r="AK96" s="7">
        <f t="shared" si="62"/>
        <v>3</v>
      </c>
      <c r="AL96" s="21">
        <f t="shared" si="63"/>
        <v>34.979999999999997</v>
      </c>
      <c r="AM96" s="21">
        <v>25</v>
      </c>
      <c r="AN96" s="20">
        <v>18.86</v>
      </c>
      <c r="AO96" s="21">
        <v>100</v>
      </c>
      <c r="AP96" s="21">
        <v>97.256</v>
      </c>
      <c r="AQ96" s="26">
        <v>0.1</v>
      </c>
      <c r="AR96" s="26">
        <v>0.1023</v>
      </c>
      <c r="AS96" s="13">
        <v>50</v>
      </c>
      <c r="AT96" s="13">
        <f t="shared" si="64"/>
        <v>0</v>
      </c>
      <c r="AU96" s="13">
        <f t="shared" si="65"/>
        <v>0</v>
      </c>
      <c r="AV96" s="13">
        <f t="shared" si="66"/>
        <v>0</v>
      </c>
      <c r="AW96" s="13">
        <f t="shared" si="67"/>
        <v>1</v>
      </c>
      <c r="AX96" s="7">
        <v>1</v>
      </c>
      <c r="AY96" s="7">
        <v>1</v>
      </c>
      <c r="AZ96" s="24">
        <f t="shared" si="68"/>
        <v>43588.488194444442</v>
      </c>
      <c r="BA96" s="15">
        <f t="shared" si="69"/>
        <v>1.0233277137548948</v>
      </c>
      <c r="BB96" s="15">
        <f t="shared" si="70"/>
        <v>1.0233277137548948</v>
      </c>
      <c r="BC96" s="16">
        <f t="shared" si="71"/>
        <v>2130.4735064773076</v>
      </c>
      <c r="BD96" s="16">
        <f t="shared" si="72"/>
        <v>2336.9509587459152</v>
      </c>
      <c r="BE96" s="14" t="str">
        <f t="shared" si="73"/>
        <v>#N/A</v>
      </c>
      <c r="BF96" s="14" t="str">
        <f t="shared" si="74"/>
        <v>#N/A</v>
      </c>
      <c r="BG96" s="15">
        <f t="shared" si="77"/>
        <v>0.99283039803756701</v>
      </c>
      <c r="BH96" s="15">
        <f t="shared" si="78"/>
        <v>1.0082328904196289</v>
      </c>
      <c r="BI96" s="16">
        <f t="shared" si="75"/>
        <v>2145.8584574851971</v>
      </c>
      <c r="BJ96" s="16">
        <f t="shared" si="76"/>
        <v>2317.8682038167499</v>
      </c>
      <c r="BM96" s="3">
        <v>10</v>
      </c>
      <c r="BN96" s="62">
        <f t="shared" si="82"/>
        <v>0.993211431722134</v>
      </c>
      <c r="BO96" s="62">
        <f t="shared" si="83"/>
        <v>1.0085520677802495</v>
      </c>
      <c r="BP96" s="16">
        <f t="shared" si="85"/>
        <v>2145.0352245576451</v>
      </c>
      <c r="BQ96" s="16">
        <f t="shared" si="86"/>
        <v>2317.1346660260942</v>
      </c>
      <c r="BS96" s="85">
        <f t="shared" si="87"/>
        <v>2147.1802597822025</v>
      </c>
      <c r="BT96" s="85">
        <f t="shared" si="84"/>
        <v>2319.4518006921203</v>
      </c>
    </row>
    <row r="97" spans="2:72" ht="15" x14ac:dyDescent="0.25">
      <c r="C97" s="88" t="s">
        <v>67</v>
      </c>
      <c r="D97" s="88" t="s">
        <v>219</v>
      </c>
      <c r="E97" s="88">
        <v>666</v>
      </c>
      <c r="F97" s="88">
        <v>0</v>
      </c>
      <c r="G97" s="88">
        <v>0</v>
      </c>
      <c r="H97" s="88">
        <v>0</v>
      </c>
      <c r="I97" s="88">
        <v>4</v>
      </c>
      <c r="J97" s="88">
        <v>33.433999999999997</v>
      </c>
      <c r="K97" s="88">
        <v>187865</v>
      </c>
      <c r="L97" s="88">
        <v>12</v>
      </c>
      <c r="M97" s="88">
        <v>2013.18</v>
      </c>
      <c r="N97" s="88">
        <v>1</v>
      </c>
      <c r="O97" s="88">
        <v>50</v>
      </c>
      <c r="P97" s="88">
        <v>8.6999999999999993</v>
      </c>
      <c r="Q97" s="88">
        <v>0</v>
      </c>
      <c r="R97">
        <v>2029.19</v>
      </c>
      <c r="S97" s="88">
        <v>0</v>
      </c>
      <c r="T97">
        <v>2217.4</v>
      </c>
      <c r="U97" s="88">
        <v>154</v>
      </c>
      <c r="V97" s="88">
        <v>2225.23</v>
      </c>
      <c r="W97" s="88"/>
      <c r="X97" s="88">
        <v>2.5900000000000001E-4</v>
      </c>
      <c r="Y97" s="88">
        <v>1</v>
      </c>
      <c r="Z97" s="88"/>
      <c r="AA97" s="88" t="s">
        <v>72</v>
      </c>
      <c r="AB97" s="88">
        <v>18.8599</v>
      </c>
      <c r="AC97" s="88"/>
      <c r="AD97" s="88">
        <v>0</v>
      </c>
      <c r="AE97" s="88">
        <v>0</v>
      </c>
      <c r="AF97" s="89">
        <v>43529</v>
      </c>
      <c r="AG97" s="90">
        <v>0.5</v>
      </c>
      <c r="AH97" s="88" t="s">
        <v>202</v>
      </c>
      <c r="AI97" s="7">
        <f t="shared" si="60"/>
        <v>2019</v>
      </c>
      <c r="AJ97" s="7">
        <f t="shared" si="61"/>
        <v>5</v>
      </c>
      <c r="AK97" s="7">
        <f t="shared" si="62"/>
        <v>3</v>
      </c>
      <c r="AL97" s="21">
        <f t="shared" si="63"/>
        <v>33.433999999999997</v>
      </c>
      <c r="AM97" s="21">
        <v>25</v>
      </c>
      <c r="AN97" s="20">
        <v>18.86</v>
      </c>
      <c r="AO97" s="21">
        <v>100</v>
      </c>
      <c r="AP97" s="21">
        <v>97.256</v>
      </c>
      <c r="AQ97" s="26">
        <v>0.1</v>
      </c>
      <c r="AR97" s="26">
        <v>0.1023</v>
      </c>
      <c r="AS97" s="13">
        <v>50</v>
      </c>
      <c r="AT97" s="13">
        <f t="shared" si="64"/>
        <v>1</v>
      </c>
      <c r="AU97" s="13">
        <f t="shared" si="65"/>
        <v>0</v>
      </c>
      <c r="AV97" s="13">
        <f t="shared" si="66"/>
        <v>0</v>
      </c>
      <c r="AW97" s="13">
        <f t="shared" si="67"/>
        <v>0</v>
      </c>
      <c r="AX97" s="7">
        <v>1</v>
      </c>
      <c r="AY97" s="7">
        <v>1</v>
      </c>
      <c r="AZ97" s="24">
        <f t="shared" si="68"/>
        <v>43588.5</v>
      </c>
      <c r="BA97" s="15">
        <f t="shared" si="69"/>
        <v>1.0221598211844867</v>
      </c>
      <c r="BB97" s="15">
        <f t="shared" si="70"/>
        <v>1.0221598211844867</v>
      </c>
      <c r="BC97" s="16">
        <f t="shared" si="71"/>
        <v>2013.4845936931517</v>
      </c>
      <c r="BD97" s="16">
        <f t="shared" si="72"/>
        <v>2236.5719246183708</v>
      </c>
      <c r="BE97" s="14">
        <f t="shared" si="73"/>
        <v>0.99226025837558418</v>
      </c>
      <c r="BF97" s="14">
        <f t="shared" si="74"/>
        <v>1.0086461281764096</v>
      </c>
      <c r="BG97" s="15">
        <f>AVERAGE(BE$80:BE$110)</f>
        <v>0.99283039803756701</v>
      </c>
      <c r="BH97" s="15">
        <f t="shared" si="78"/>
        <v>1.0082328904196289</v>
      </c>
      <c r="BI97" s="16">
        <f t="shared" si="75"/>
        <v>2028.0247237322853</v>
      </c>
      <c r="BJ97" s="16">
        <f t="shared" si="76"/>
        <v>2218.3088310950698</v>
      </c>
      <c r="BM97" s="3">
        <v>11</v>
      </c>
      <c r="BN97" s="62">
        <f t="shared" si="82"/>
        <v>0.99318785827213829</v>
      </c>
      <c r="BO97" s="62">
        <f t="shared" si="83"/>
        <v>1.0084846422530271</v>
      </c>
      <c r="BP97" s="113">
        <f t="shared" si="85"/>
        <v>2027.294813285411</v>
      </c>
      <c r="BQ97" s="113">
        <f t="shared" si="86"/>
        <v>2217.7550662761787</v>
      </c>
      <c r="BS97" s="4"/>
      <c r="BT97" s="4"/>
    </row>
    <row r="98" spans="2:72" ht="15" x14ac:dyDescent="0.25">
      <c r="C98" s="88" t="s">
        <v>67</v>
      </c>
      <c r="D98" s="88" t="s">
        <v>220</v>
      </c>
      <c r="E98" s="88">
        <v>666</v>
      </c>
      <c r="F98" s="88">
        <v>0</v>
      </c>
      <c r="G98" s="88">
        <v>0</v>
      </c>
      <c r="H98" s="88">
        <v>0</v>
      </c>
      <c r="I98" s="88">
        <v>4</v>
      </c>
      <c r="J98" s="88">
        <v>33.433999999999997</v>
      </c>
      <c r="K98" s="88">
        <v>187969</v>
      </c>
      <c r="L98" s="88">
        <v>12</v>
      </c>
      <c r="M98" s="88">
        <v>2014.3</v>
      </c>
      <c r="N98" s="88">
        <v>1</v>
      </c>
      <c r="O98" s="88">
        <v>50</v>
      </c>
      <c r="P98" s="88">
        <v>9.1999999999999993</v>
      </c>
      <c r="Q98" s="88">
        <v>0</v>
      </c>
      <c r="R98">
        <v>2029.19</v>
      </c>
      <c r="S98" s="88">
        <v>0</v>
      </c>
      <c r="T98">
        <v>2217.4</v>
      </c>
      <c r="U98" s="88">
        <v>154</v>
      </c>
      <c r="V98" s="88">
        <v>2223.14</v>
      </c>
      <c r="W98" s="88"/>
      <c r="X98" s="88">
        <v>2.23E-4</v>
      </c>
      <c r="Y98" s="88">
        <v>1</v>
      </c>
      <c r="Z98" s="88"/>
      <c r="AA98" s="88" t="s">
        <v>72</v>
      </c>
      <c r="AB98" s="88">
        <v>18.8599</v>
      </c>
      <c r="AC98" s="88"/>
      <c r="AD98" s="88">
        <v>0</v>
      </c>
      <c r="AE98" s="88">
        <v>0</v>
      </c>
      <c r="AF98" s="89">
        <v>43529</v>
      </c>
      <c r="AG98" s="90">
        <v>0.51111111111111118</v>
      </c>
      <c r="AH98" s="88" t="s">
        <v>202</v>
      </c>
      <c r="AI98" s="7">
        <f t="shared" si="60"/>
        <v>2019</v>
      </c>
      <c r="AJ98" s="7">
        <f t="shared" si="61"/>
        <v>5</v>
      </c>
      <c r="AK98" s="7">
        <f t="shared" si="62"/>
        <v>3</v>
      </c>
      <c r="AL98" s="21">
        <f t="shared" si="63"/>
        <v>33.433999999999997</v>
      </c>
      <c r="AM98" s="21">
        <v>25</v>
      </c>
      <c r="AN98" s="20">
        <v>18.86</v>
      </c>
      <c r="AO98" s="21">
        <v>100</v>
      </c>
      <c r="AP98" s="21">
        <v>97.256</v>
      </c>
      <c r="AQ98" s="26">
        <v>0.1</v>
      </c>
      <c r="AR98" s="26">
        <v>0.1023</v>
      </c>
      <c r="AS98" s="13">
        <v>50</v>
      </c>
      <c r="AT98" s="13">
        <f t="shared" si="64"/>
        <v>1</v>
      </c>
      <c r="AU98" s="13">
        <f t="shared" si="65"/>
        <v>0</v>
      </c>
      <c r="AV98" s="13">
        <f t="shared" si="66"/>
        <v>0</v>
      </c>
      <c r="AW98" s="13">
        <f t="shared" si="67"/>
        <v>0</v>
      </c>
      <c r="AX98" s="7">
        <v>1</v>
      </c>
      <c r="AY98" s="7">
        <v>1</v>
      </c>
      <c r="AZ98" s="24">
        <f t="shared" si="68"/>
        <v>43588.511111111111</v>
      </c>
      <c r="BA98" s="15">
        <f t="shared" si="69"/>
        <v>1.0221598211844867</v>
      </c>
      <c r="BB98" s="15">
        <f t="shared" si="70"/>
        <v>1.0221598211844867</v>
      </c>
      <c r="BC98" s="16">
        <f t="shared" si="71"/>
        <v>2014.6028079763551</v>
      </c>
      <c r="BD98" s="16">
        <f t="shared" si="72"/>
        <v>2234.4712719566446</v>
      </c>
      <c r="BE98" s="14">
        <f t="shared" si="73"/>
        <v>0.99281132273289097</v>
      </c>
      <c r="BF98" s="14">
        <f t="shared" si="74"/>
        <v>1.0076987787303349</v>
      </c>
      <c r="BG98" s="15">
        <f>AVERAGE(BE$80:BE$110)</f>
        <v>0.99283039803756701</v>
      </c>
      <c r="BH98" s="15">
        <f t="shared" si="78"/>
        <v>1.0082328904196289</v>
      </c>
      <c r="BI98" s="16">
        <f t="shared" si="75"/>
        <v>2029.151013061675</v>
      </c>
      <c r="BJ98" s="16">
        <f t="shared" si="76"/>
        <v>2216.2253316559159</v>
      </c>
      <c r="BM98" s="3">
        <v>12</v>
      </c>
      <c r="BN98" s="62">
        <f t="shared" si="82"/>
        <v>0.9931642848221427</v>
      </c>
      <c r="BO98" s="62">
        <f t="shared" si="83"/>
        <v>1.0084172167258045</v>
      </c>
      <c r="BP98" s="113">
        <f t="shared" si="85"/>
        <v>2028.4688432358732</v>
      </c>
      <c r="BQ98" s="113">
        <f t="shared" si="86"/>
        <v>2215.8202328314792</v>
      </c>
      <c r="BS98" s="4"/>
      <c r="BT98" s="4"/>
    </row>
    <row r="99" spans="2:72" ht="15" x14ac:dyDescent="0.25">
      <c r="C99" s="88" t="s">
        <v>67</v>
      </c>
      <c r="D99" s="88" t="s">
        <v>221</v>
      </c>
      <c r="E99" s="88">
        <v>14</v>
      </c>
      <c r="F99" s="88">
        <v>2</v>
      </c>
      <c r="G99" s="88">
        <v>19</v>
      </c>
      <c r="H99" s="88">
        <v>0</v>
      </c>
      <c r="I99" s="88">
        <v>4</v>
      </c>
      <c r="J99" s="88">
        <v>25.66</v>
      </c>
      <c r="K99" s="88">
        <v>213821</v>
      </c>
      <c r="L99" s="88">
        <v>12</v>
      </c>
      <c r="M99" s="88">
        <v>2305.4499999999998</v>
      </c>
      <c r="N99" s="88">
        <v>1</v>
      </c>
      <c r="O99" s="88">
        <v>50</v>
      </c>
      <c r="P99" s="88">
        <v>9.6</v>
      </c>
      <c r="Q99" s="88">
        <v>0</v>
      </c>
      <c r="R99">
        <v>2029.19</v>
      </c>
      <c r="S99" s="88">
        <v>0</v>
      </c>
      <c r="T99">
        <v>2217.4</v>
      </c>
      <c r="U99" s="88">
        <v>154</v>
      </c>
      <c r="V99" s="88">
        <v>2429.58</v>
      </c>
      <c r="W99" s="88"/>
      <c r="X99" s="88">
        <v>2.12E-4</v>
      </c>
      <c r="Y99" s="88">
        <v>1</v>
      </c>
      <c r="Z99" s="88"/>
      <c r="AA99" s="88" t="s">
        <v>72</v>
      </c>
      <c r="AB99" s="88">
        <v>18.8599</v>
      </c>
      <c r="AC99" s="88"/>
      <c r="AD99" s="88">
        <v>0</v>
      </c>
      <c r="AE99" s="88">
        <v>0</v>
      </c>
      <c r="AF99" s="89">
        <v>43529</v>
      </c>
      <c r="AG99" s="90">
        <v>0.52222222222222225</v>
      </c>
      <c r="AH99" s="88" t="s">
        <v>202</v>
      </c>
      <c r="AI99" s="7">
        <f t="shared" si="60"/>
        <v>2019</v>
      </c>
      <c r="AJ99" s="7">
        <f t="shared" si="61"/>
        <v>5</v>
      </c>
      <c r="AK99" s="7">
        <f t="shared" si="62"/>
        <v>3</v>
      </c>
      <c r="AL99" s="21">
        <f t="shared" si="63"/>
        <v>25.66</v>
      </c>
      <c r="AM99" s="21">
        <v>25</v>
      </c>
      <c r="AN99" s="20">
        <v>18.86</v>
      </c>
      <c r="AO99" s="21">
        <v>100</v>
      </c>
      <c r="AP99" s="21">
        <v>97.256</v>
      </c>
      <c r="AQ99" s="26">
        <v>0.1</v>
      </c>
      <c r="AR99" s="26">
        <v>0.1023</v>
      </c>
      <c r="AS99" s="13">
        <v>50</v>
      </c>
      <c r="AT99" s="13">
        <f t="shared" si="64"/>
        <v>0</v>
      </c>
      <c r="AU99" s="13">
        <f t="shared" si="65"/>
        <v>0</v>
      </c>
      <c r="AV99" s="13">
        <f t="shared" si="66"/>
        <v>0</v>
      </c>
      <c r="AW99" s="13">
        <f t="shared" si="67"/>
        <v>1</v>
      </c>
      <c r="AX99" s="7">
        <v>1</v>
      </c>
      <c r="AY99" s="7">
        <v>1</v>
      </c>
      <c r="AZ99" s="24">
        <f t="shared" si="68"/>
        <v>43588.522222222222</v>
      </c>
      <c r="BA99" s="15">
        <f t="shared" si="69"/>
        <v>1.0163017036584505</v>
      </c>
      <c r="BB99" s="15">
        <f t="shared" si="70"/>
        <v>1.0163017036584505</v>
      </c>
      <c r="BC99" s="16">
        <f t="shared" si="71"/>
        <v>2305.7797674550243</v>
      </c>
      <c r="BD99" s="16">
        <f t="shared" si="72"/>
        <v>2441.9634898928653</v>
      </c>
      <c r="BE99" s="14" t="str">
        <f t="shared" si="73"/>
        <v>#N/A</v>
      </c>
      <c r="BF99" s="14" t="str">
        <f t="shared" si="74"/>
        <v>#N/A</v>
      </c>
      <c r="BG99" s="15">
        <f t="shared" si="77"/>
        <v>0.99283039803756701</v>
      </c>
      <c r="BH99" s="15">
        <f t="shared" si="78"/>
        <v>1.0082328904196289</v>
      </c>
      <c r="BI99" s="16">
        <f t="shared" si="75"/>
        <v>2322.4306709510897</v>
      </c>
      <c r="BJ99" s="16">
        <f t="shared" si="76"/>
        <v>2422.0232379807749</v>
      </c>
      <c r="BM99" s="3">
        <v>13</v>
      </c>
      <c r="BN99" s="62">
        <f t="shared" si="82"/>
        <v>0.99314071137214688</v>
      </c>
      <c r="BO99" s="62">
        <f t="shared" si="83"/>
        <v>1.0083497911985821</v>
      </c>
      <c r="BP99" s="16">
        <f t="shared" si="85"/>
        <v>2321.7050122427304</v>
      </c>
      <c r="BQ99" s="16">
        <f t="shared" si="86"/>
        <v>2421.7424461309283</v>
      </c>
      <c r="BS99" s="85">
        <f t="shared" si="87"/>
        <v>2324.0267172549729</v>
      </c>
      <c r="BT99" s="85">
        <f t="shared" si="84"/>
        <v>2424.1641885770591</v>
      </c>
    </row>
    <row r="100" spans="2:72" ht="15" x14ac:dyDescent="0.25">
      <c r="C100" s="88" t="s">
        <v>67</v>
      </c>
      <c r="D100" s="88" t="s">
        <v>222</v>
      </c>
      <c r="E100" s="88">
        <v>14</v>
      </c>
      <c r="F100" s="88">
        <v>2</v>
      </c>
      <c r="G100" s="88">
        <v>19</v>
      </c>
      <c r="H100" s="88">
        <v>0</v>
      </c>
      <c r="I100" s="88">
        <v>4</v>
      </c>
      <c r="J100" s="88">
        <v>31.48</v>
      </c>
      <c r="K100" s="88">
        <v>206191</v>
      </c>
      <c r="L100" s="88">
        <v>12</v>
      </c>
      <c r="M100" s="88">
        <v>2213.39</v>
      </c>
      <c r="N100" s="88">
        <v>1</v>
      </c>
      <c r="O100" s="88">
        <v>50</v>
      </c>
      <c r="P100" s="88">
        <v>10.199999999999999</v>
      </c>
      <c r="Q100" s="88">
        <v>0</v>
      </c>
      <c r="R100">
        <v>2029.19</v>
      </c>
      <c r="S100" s="88">
        <v>0</v>
      </c>
      <c r="T100">
        <v>2217.4</v>
      </c>
      <c r="U100" s="88">
        <v>154</v>
      </c>
      <c r="V100" s="88">
        <v>2370.59</v>
      </c>
      <c r="W100" s="88"/>
      <c r="X100" s="88">
        <v>2.3499999999999999E-4</v>
      </c>
      <c r="Y100" s="88">
        <v>1</v>
      </c>
      <c r="Z100" s="88"/>
      <c r="AA100" s="88" t="s">
        <v>72</v>
      </c>
      <c r="AB100" s="88">
        <v>18.8599</v>
      </c>
      <c r="AC100" s="88"/>
      <c r="AD100" s="88">
        <v>0</v>
      </c>
      <c r="AE100" s="88">
        <v>0</v>
      </c>
      <c r="AF100" s="89">
        <v>43529</v>
      </c>
      <c r="AG100" s="90">
        <v>0.53333333333333333</v>
      </c>
      <c r="AH100" s="88" t="s">
        <v>202</v>
      </c>
      <c r="AI100" s="7">
        <f t="shared" si="60"/>
        <v>2019</v>
      </c>
      <c r="AJ100" s="7">
        <f t="shared" si="61"/>
        <v>5</v>
      </c>
      <c r="AK100" s="7">
        <f t="shared" si="62"/>
        <v>3</v>
      </c>
      <c r="AL100" s="21">
        <f t="shared" si="63"/>
        <v>31.48</v>
      </c>
      <c r="AM100" s="21">
        <v>25</v>
      </c>
      <c r="AN100" s="20">
        <v>18.86</v>
      </c>
      <c r="AO100" s="21">
        <v>100</v>
      </c>
      <c r="AP100" s="21">
        <v>97.256</v>
      </c>
      <c r="AQ100" s="26">
        <v>0.1</v>
      </c>
      <c r="AR100" s="26">
        <v>0.1023</v>
      </c>
      <c r="AS100" s="13">
        <v>50</v>
      </c>
      <c r="AT100" s="13">
        <f t="shared" si="64"/>
        <v>0</v>
      </c>
      <c r="AU100" s="13">
        <f t="shared" si="65"/>
        <v>0</v>
      </c>
      <c r="AV100" s="13">
        <f t="shared" si="66"/>
        <v>0</v>
      </c>
      <c r="AW100" s="13">
        <f t="shared" si="67"/>
        <v>1</v>
      </c>
      <c r="AX100" s="7">
        <v>1</v>
      </c>
      <c r="AY100" s="7">
        <v>1</v>
      </c>
      <c r="AZ100" s="24">
        <f t="shared" si="68"/>
        <v>43588.533333333333</v>
      </c>
      <c r="BA100" s="15">
        <f t="shared" si="69"/>
        <v>1.0206851501151919</v>
      </c>
      <c r="BB100" s="15">
        <f t="shared" si="70"/>
        <v>1.0206851501151919</v>
      </c>
      <c r="BC100" s="16">
        <f t="shared" si="71"/>
        <v>2213.7205899332503</v>
      </c>
      <c r="BD100" s="16">
        <f t="shared" si="72"/>
        <v>2382.6728197898933</v>
      </c>
      <c r="BE100" s="14" t="str">
        <f t="shared" si="73"/>
        <v>#N/A</v>
      </c>
      <c r="BF100" s="14" t="str">
        <f t="shared" si="74"/>
        <v>#N/A</v>
      </c>
      <c r="BG100" s="15">
        <f t="shared" si="77"/>
        <v>0.99283039803756701</v>
      </c>
      <c r="BH100" s="15">
        <f t="shared" si="78"/>
        <v>1.0082328904196289</v>
      </c>
      <c r="BI100" s="16">
        <f t="shared" si="75"/>
        <v>2229.7066994613583</v>
      </c>
      <c r="BJ100" s="16">
        <f t="shared" si="76"/>
        <v>2363.216715533074</v>
      </c>
      <c r="BM100" s="3">
        <v>14</v>
      </c>
      <c r="BN100" s="62">
        <f>$BE$86*(1+($BM100*((BE$109-BE$86)/$BM$109)))</f>
        <v>0.99311713792215117</v>
      </c>
      <c r="BO100" s="62">
        <f t="shared" si="83"/>
        <v>1.0082823656713595</v>
      </c>
      <c r="BP100" s="16">
        <f>IF(AX100=1,BC100/BN100,"#N/A")</f>
        <v>2229.0629225922999</v>
      </c>
      <c r="BQ100" s="16">
        <f t="shared" si="86"/>
        <v>2363.1007552169208</v>
      </c>
      <c r="BS100" s="85">
        <f t="shared" si="87"/>
        <v>2231.2919855148921</v>
      </c>
      <c r="BT100" s="85">
        <f t="shared" si="84"/>
        <v>2365.4638559721375</v>
      </c>
    </row>
    <row r="101" spans="2:72" ht="15" x14ac:dyDescent="0.25">
      <c r="C101" s="88" t="s">
        <v>67</v>
      </c>
      <c r="D101" s="88" t="s">
        <v>223</v>
      </c>
      <c r="E101" s="88">
        <v>14</v>
      </c>
      <c r="F101" s="88">
        <v>2</v>
      </c>
      <c r="G101" s="88">
        <v>19</v>
      </c>
      <c r="H101" s="88">
        <v>0</v>
      </c>
      <c r="I101" s="88">
        <v>4</v>
      </c>
      <c r="J101" s="88">
        <v>32.130000000000003</v>
      </c>
      <c r="K101" s="88">
        <v>204598</v>
      </c>
      <c r="L101" s="88">
        <v>12</v>
      </c>
      <c r="M101" s="88">
        <v>2195.19</v>
      </c>
      <c r="N101" s="88">
        <v>1</v>
      </c>
      <c r="O101" s="88">
        <v>50</v>
      </c>
      <c r="P101" s="88">
        <v>10.7</v>
      </c>
      <c r="Q101" s="88">
        <v>0</v>
      </c>
      <c r="R101">
        <v>2029.19</v>
      </c>
      <c r="S101" s="88">
        <v>0</v>
      </c>
      <c r="T101">
        <v>2217.4</v>
      </c>
      <c r="U101" s="88">
        <v>154</v>
      </c>
      <c r="V101" s="88">
        <v>2360.85</v>
      </c>
      <c r="W101" s="88"/>
      <c r="X101" s="88">
        <v>1.9599999999999999E-4</v>
      </c>
      <c r="Y101" s="88">
        <v>1</v>
      </c>
      <c r="Z101" s="88"/>
      <c r="AA101" s="88" t="s">
        <v>72</v>
      </c>
      <c r="AB101" s="88">
        <v>18.8599</v>
      </c>
      <c r="AC101" s="88"/>
      <c r="AD101" s="88">
        <v>0</v>
      </c>
      <c r="AE101" s="88">
        <v>0</v>
      </c>
      <c r="AF101" s="89">
        <v>43529</v>
      </c>
      <c r="AG101" s="90">
        <v>0.5444444444444444</v>
      </c>
      <c r="AH101" s="88" t="s">
        <v>202</v>
      </c>
      <c r="AI101" s="7">
        <f t="shared" si="60"/>
        <v>2019</v>
      </c>
      <c r="AJ101" s="7">
        <f t="shared" si="61"/>
        <v>5</v>
      </c>
      <c r="AK101" s="7">
        <f t="shared" si="62"/>
        <v>3</v>
      </c>
      <c r="AL101" s="21">
        <f t="shared" si="63"/>
        <v>32.130000000000003</v>
      </c>
      <c r="AM101" s="21">
        <v>25</v>
      </c>
      <c r="AN101" s="20">
        <v>18.86</v>
      </c>
      <c r="AO101" s="21">
        <v>100</v>
      </c>
      <c r="AP101" s="21">
        <v>97.256</v>
      </c>
      <c r="AQ101" s="26">
        <v>0.1</v>
      </c>
      <c r="AR101" s="26">
        <v>0.1023</v>
      </c>
      <c r="AS101" s="13">
        <v>50</v>
      </c>
      <c r="AT101" s="13">
        <f t="shared" si="64"/>
        <v>0</v>
      </c>
      <c r="AU101" s="13">
        <f t="shared" si="65"/>
        <v>0</v>
      </c>
      <c r="AV101" s="13">
        <f t="shared" si="66"/>
        <v>0</v>
      </c>
      <c r="AW101" s="13">
        <f t="shared" si="67"/>
        <v>1</v>
      </c>
      <c r="AX101" s="7">
        <v>1</v>
      </c>
      <c r="AY101" s="7">
        <v>1</v>
      </c>
      <c r="AZ101" s="24">
        <f t="shared" si="68"/>
        <v>43588.544444444444</v>
      </c>
      <c r="BA101" s="15">
        <f t="shared" si="69"/>
        <v>1.0211755262112405</v>
      </c>
      <c r="BB101" s="15">
        <f t="shared" si="70"/>
        <v>1.0211755262112405</v>
      </c>
      <c r="BC101" s="16">
        <f t="shared" si="71"/>
        <v>2195.5130031307176</v>
      </c>
      <c r="BD101" s="16">
        <f t="shared" si="72"/>
        <v>2372.8831753280697</v>
      </c>
      <c r="BE101" s="14" t="str">
        <f t="shared" si="73"/>
        <v>#N/A</v>
      </c>
      <c r="BF101" s="14" t="str">
        <f t="shared" si="74"/>
        <v>#N/A</v>
      </c>
      <c r="BG101" s="15">
        <f t="shared" si="77"/>
        <v>0.99283039803756701</v>
      </c>
      <c r="BH101" s="15">
        <f t="shared" si="78"/>
        <v>1.0082328904196289</v>
      </c>
      <c r="BI101" s="16">
        <f t="shared" si="75"/>
        <v>2211.3676288219804</v>
      </c>
      <c r="BJ101" s="16">
        <f t="shared" si="76"/>
        <v>2353.5070100128055</v>
      </c>
      <c r="BM101" s="3">
        <v>15</v>
      </c>
      <c r="BN101" s="62">
        <f t="shared" si="82"/>
        <v>0.99309356447215547</v>
      </c>
      <c r="BO101" s="62">
        <f t="shared" si="83"/>
        <v>1.0082149401441372</v>
      </c>
      <c r="BP101" s="16">
        <f t="shared" si="85"/>
        <v>2210.7816238822033</v>
      </c>
      <c r="BQ101" s="16">
        <f t="shared" si="86"/>
        <v>2353.5489118905894</v>
      </c>
      <c r="BS101" s="85">
        <f t="shared" si="87"/>
        <v>2212.9924055060851</v>
      </c>
      <c r="BT101" s="85">
        <f t="shared" si="84"/>
        <v>2355.9024608024797</v>
      </c>
    </row>
    <row r="102" spans="2:72" ht="15" x14ac:dyDescent="0.25">
      <c r="C102" s="88" t="s">
        <v>67</v>
      </c>
      <c r="D102" s="88" t="s">
        <v>224</v>
      </c>
      <c r="E102" s="88">
        <v>14</v>
      </c>
      <c r="F102" s="88">
        <v>2</v>
      </c>
      <c r="G102" s="88">
        <v>19</v>
      </c>
      <c r="H102" s="88">
        <v>0</v>
      </c>
      <c r="I102" s="88">
        <v>4</v>
      </c>
      <c r="J102" s="88">
        <v>34.840000000000003</v>
      </c>
      <c r="K102" s="88">
        <v>198247</v>
      </c>
      <c r="L102" s="88">
        <v>12</v>
      </c>
      <c r="M102" s="88">
        <v>2122.59</v>
      </c>
      <c r="N102" s="88">
        <v>1</v>
      </c>
      <c r="O102" s="88">
        <v>50</v>
      </c>
      <c r="P102" s="88">
        <v>11.2</v>
      </c>
      <c r="Q102" s="88">
        <v>0</v>
      </c>
      <c r="R102">
        <v>2029.19</v>
      </c>
      <c r="S102" s="88">
        <v>0</v>
      </c>
      <c r="T102">
        <v>2217.4</v>
      </c>
      <c r="U102" s="88">
        <v>154</v>
      </c>
      <c r="V102" s="88">
        <v>2312.36</v>
      </c>
      <c r="W102" s="88"/>
      <c r="X102" s="88">
        <v>2.6800000000000001E-4</v>
      </c>
      <c r="Y102" s="88">
        <v>1</v>
      </c>
      <c r="Z102" s="88"/>
      <c r="AA102" s="88" t="s">
        <v>72</v>
      </c>
      <c r="AB102" s="88">
        <v>18.8599</v>
      </c>
      <c r="AC102" s="88"/>
      <c r="AD102" s="88">
        <v>0</v>
      </c>
      <c r="AE102" s="88">
        <v>0</v>
      </c>
      <c r="AF102" s="89">
        <v>43529</v>
      </c>
      <c r="AG102" s="90">
        <v>0.55555555555555558</v>
      </c>
      <c r="AH102" s="88" t="s">
        <v>202</v>
      </c>
      <c r="AI102" s="7">
        <f t="shared" si="60"/>
        <v>2019</v>
      </c>
      <c r="AJ102" s="7">
        <f t="shared" si="61"/>
        <v>5</v>
      </c>
      <c r="AK102" s="7">
        <f t="shared" si="62"/>
        <v>3</v>
      </c>
      <c r="AL102" s="21">
        <f t="shared" si="63"/>
        <v>34.840000000000003</v>
      </c>
      <c r="AM102" s="21">
        <v>25</v>
      </c>
      <c r="AN102" s="20">
        <v>18.86</v>
      </c>
      <c r="AO102" s="21">
        <v>100</v>
      </c>
      <c r="AP102" s="21">
        <v>97.256</v>
      </c>
      <c r="AQ102" s="26">
        <v>0.1</v>
      </c>
      <c r="AR102" s="26">
        <v>0.1023</v>
      </c>
      <c r="AS102" s="13">
        <v>50</v>
      </c>
      <c r="AT102" s="13">
        <f t="shared" si="64"/>
        <v>0</v>
      </c>
      <c r="AU102" s="13">
        <f t="shared" si="65"/>
        <v>0</v>
      </c>
      <c r="AV102" s="13">
        <f t="shared" si="66"/>
        <v>0</v>
      </c>
      <c r="AW102" s="13">
        <f t="shared" si="67"/>
        <v>1</v>
      </c>
      <c r="AX102" s="7">
        <v>1</v>
      </c>
      <c r="AY102" s="7">
        <v>1</v>
      </c>
      <c r="AZ102" s="24">
        <f t="shared" si="68"/>
        <v>43588.555555555555</v>
      </c>
      <c r="BA102" s="15">
        <f t="shared" si="69"/>
        <v>1.0232219115246444</v>
      </c>
      <c r="BB102" s="15">
        <f t="shared" si="70"/>
        <v>1.0232219115246444</v>
      </c>
      <c r="BC102" s="16">
        <f t="shared" si="71"/>
        <v>2122.9066472513464</v>
      </c>
      <c r="BD102" s="16">
        <f t="shared" si="72"/>
        <v>2324.1460233820935</v>
      </c>
      <c r="BE102" s="14" t="str">
        <f t="shared" si="73"/>
        <v>#N/A</v>
      </c>
      <c r="BF102" s="14" t="str">
        <f t="shared" si="74"/>
        <v>#N/A</v>
      </c>
      <c r="BG102" s="15">
        <f t="shared" si="77"/>
        <v>0.99283039803756701</v>
      </c>
      <c r="BH102" s="15">
        <f t="shared" si="78"/>
        <v>1.0082328904196289</v>
      </c>
      <c r="BI102" s="16">
        <f t="shared" si="75"/>
        <v>2138.2369551209281</v>
      </c>
      <c r="BJ102" s="16">
        <f t="shared" si="76"/>
        <v>2305.1678292450651</v>
      </c>
      <c r="BM102" s="3">
        <v>16</v>
      </c>
      <c r="BN102" s="62">
        <f t="shared" si="82"/>
        <v>0.99306999102215965</v>
      </c>
      <c r="BO102" s="62">
        <f t="shared" si="83"/>
        <v>1.0081475146169145</v>
      </c>
      <c r="BP102" s="16">
        <f t="shared" si="85"/>
        <v>2137.7210734826999</v>
      </c>
      <c r="BQ102" s="16">
        <f t="shared" si="86"/>
        <v>2305.3630442815152</v>
      </c>
      <c r="BS102" s="85">
        <f t="shared" si="87"/>
        <v>2139.8587945561826</v>
      </c>
      <c r="BT102" s="85">
        <f t="shared" si="84"/>
        <v>2307.6684073257966</v>
      </c>
    </row>
    <row r="103" spans="2:72" ht="15" x14ac:dyDescent="0.25">
      <c r="C103" s="88" t="s">
        <v>67</v>
      </c>
      <c r="D103" s="88" t="s">
        <v>225</v>
      </c>
      <c r="E103" s="88">
        <v>14</v>
      </c>
      <c r="F103" s="88">
        <v>2</v>
      </c>
      <c r="G103" s="88">
        <v>19</v>
      </c>
      <c r="H103" s="88">
        <v>0</v>
      </c>
      <c r="I103" s="88">
        <v>4</v>
      </c>
      <c r="J103" s="88">
        <v>32.78</v>
      </c>
      <c r="K103" s="88">
        <v>203779</v>
      </c>
      <c r="L103" s="88">
        <v>12</v>
      </c>
      <c r="M103" s="88">
        <v>2185.3200000000002</v>
      </c>
      <c r="N103" s="88">
        <v>1</v>
      </c>
      <c r="O103" s="88">
        <v>50</v>
      </c>
      <c r="P103" s="88">
        <v>11.7</v>
      </c>
      <c r="Q103" s="88">
        <v>0</v>
      </c>
      <c r="R103">
        <v>2029.19</v>
      </c>
      <c r="S103" s="88">
        <v>0</v>
      </c>
      <c r="T103">
        <v>2217.4</v>
      </c>
      <c r="U103" s="88">
        <v>154</v>
      </c>
      <c r="V103" s="88">
        <v>2361.27</v>
      </c>
      <c r="W103" s="88"/>
      <c r="X103" s="88">
        <v>2.7E-4</v>
      </c>
      <c r="Y103" s="88">
        <v>1</v>
      </c>
      <c r="Z103" s="88"/>
      <c r="AA103" s="88" t="s">
        <v>72</v>
      </c>
      <c r="AB103" s="88">
        <v>18.8599</v>
      </c>
      <c r="AC103" s="88"/>
      <c r="AD103" s="88">
        <v>0</v>
      </c>
      <c r="AE103" s="88">
        <v>0</v>
      </c>
      <c r="AF103" s="89">
        <v>43529</v>
      </c>
      <c r="AG103" s="90">
        <v>0.56666666666666665</v>
      </c>
      <c r="AH103" s="88" t="s">
        <v>202</v>
      </c>
      <c r="AI103" s="7">
        <f t="shared" si="60"/>
        <v>2019</v>
      </c>
      <c r="AJ103" s="7">
        <f t="shared" si="61"/>
        <v>5</v>
      </c>
      <c r="AK103" s="7">
        <f t="shared" si="62"/>
        <v>3</v>
      </c>
      <c r="AL103" s="21">
        <f t="shared" si="63"/>
        <v>32.78</v>
      </c>
      <c r="AM103" s="21">
        <v>25</v>
      </c>
      <c r="AN103" s="20">
        <v>18.86</v>
      </c>
      <c r="AO103" s="21">
        <v>100</v>
      </c>
      <c r="AP103" s="21">
        <v>97.256</v>
      </c>
      <c r="AQ103" s="26">
        <v>0.1</v>
      </c>
      <c r="AR103" s="26">
        <v>0.1023</v>
      </c>
      <c r="AS103" s="13">
        <v>50</v>
      </c>
      <c r="AT103" s="13">
        <f t="shared" si="64"/>
        <v>0</v>
      </c>
      <c r="AU103" s="13">
        <f t="shared" si="65"/>
        <v>0</v>
      </c>
      <c r="AV103" s="13">
        <f t="shared" si="66"/>
        <v>0</v>
      </c>
      <c r="AW103" s="13">
        <f t="shared" si="67"/>
        <v>1</v>
      </c>
      <c r="AX103" s="7">
        <v>1</v>
      </c>
      <c r="AY103" s="7">
        <v>1</v>
      </c>
      <c r="AZ103" s="24">
        <f t="shared" si="68"/>
        <v>43588.566666666666</v>
      </c>
      <c r="BA103" s="15">
        <f t="shared" si="69"/>
        <v>1.021666075655485</v>
      </c>
      <c r="BB103" s="15">
        <f t="shared" si="70"/>
        <v>1.021666075655485</v>
      </c>
      <c r="BC103" s="16">
        <f t="shared" si="71"/>
        <v>2185.6486419624157</v>
      </c>
      <c r="BD103" s="16">
        <f t="shared" si="72"/>
        <v>2373.3053160543495</v>
      </c>
      <c r="BE103" s="14" t="str">
        <f t="shared" si="73"/>
        <v>#N/A</v>
      </c>
      <c r="BF103" s="14" t="str">
        <f t="shared" si="74"/>
        <v>#N/A</v>
      </c>
      <c r="BG103" s="15">
        <f t="shared" si="77"/>
        <v>0.99283039803756701</v>
      </c>
      <c r="BH103" s="15">
        <f t="shared" si="78"/>
        <v>1.0082328904196289</v>
      </c>
      <c r="BI103" s="16">
        <f t="shared" si="75"/>
        <v>2201.4320333891656</v>
      </c>
      <c r="BJ103" s="16">
        <f t="shared" si="76"/>
        <v>2353.9257036800041</v>
      </c>
      <c r="BM103" s="3">
        <v>17</v>
      </c>
      <c r="BN103" s="62">
        <f t="shared" si="82"/>
        <v>0.99304641757216405</v>
      </c>
      <c r="BO103" s="62">
        <f t="shared" si="83"/>
        <v>1.0080800890896919</v>
      </c>
      <c r="BP103" s="16">
        <f t="shared" si="85"/>
        <v>2200.9531511185237</v>
      </c>
      <c r="BQ103" s="16">
        <f t="shared" si="86"/>
        <v>2354.2825036822937</v>
      </c>
      <c r="BS103" s="85">
        <f t="shared" si="87"/>
        <v>2203.1541042696422</v>
      </c>
      <c r="BT103" s="85">
        <f t="shared" si="84"/>
        <v>2356.6367861859758</v>
      </c>
    </row>
    <row r="104" spans="2:72" ht="15" x14ac:dyDescent="0.25">
      <c r="C104" s="88" t="s">
        <v>67</v>
      </c>
      <c r="D104" s="88" t="s">
        <v>226</v>
      </c>
      <c r="E104" s="88">
        <v>14</v>
      </c>
      <c r="F104" s="88">
        <v>2</v>
      </c>
      <c r="G104" s="88">
        <v>19</v>
      </c>
      <c r="H104" s="88">
        <v>0</v>
      </c>
      <c r="I104" s="88">
        <v>4</v>
      </c>
      <c r="J104" s="88">
        <v>32.78</v>
      </c>
      <c r="K104" s="88">
        <v>203720</v>
      </c>
      <c r="L104" s="88">
        <v>12</v>
      </c>
      <c r="M104" s="88">
        <v>2184.69</v>
      </c>
      <c r="N104" s="88">
        <v>1</v>
      </c>
      <c r="O104" s="88">
        <v>50</v>
      </c>
      <c r="P104" s="88">
        <v>12.2</v>
      </c>
      <c r="Q104" s="88">
        <v>0</v>
      </c>
      <c r="R104">
        <v>2029.19</v>
      </c>
      <c r="S104" s="88">
        <v>0</v>
      </c>
      <c r="T104">
        <v>2217.4</v>
      </c>
      <c r="U104" s="88">
        <v>154</v>
      </c>
      <c r="V104" s="88">
        <v>2360.13</v>
      </c>
      <c r="W104" s="88"/>
      <c r="X104" s="88">
        <v>2.5799999999999998E-4</v>
      </c>
      <c r="Y104" s="88">
        <v>1</v>
      </c>
      <c r="Z104" s="88"/>
      <c r="AA104" s="88" t="s">
        <v>72</v>
      </c>
      <c r="AB104" s="88">
        <v>18.8599</v>
      </c>
      <c r="AC104" s="88"/>
      <c r="AD104" s="88">
        <v>0</v>
      </c>
      <c r="AE104" s="88">
        <v>0</v>
      </c>
      <c r="AF104" s="89">
        <v>43529</v>
      </c>
      <c r="AG104" s="90">
        <v>0.57777777777777783</v>
      </c>
      <c r="AH104" s="88" t="s">
        <v>202</v>
      </c>
      <c r="AI104" s="7">
        <f t="shared" si="60"/>
        <v>2019</v>
      </c>
      <c r="AJ104" s="7">
        <f t="shared" si="61"/>
        <v>5</v>
      </c>
      <c r="AK104" s="7">
        <f t="shared" si="62"/>
        <v>3</v>
      </c>
      <c r="AL104" s="21">
        <f t="shared" si="63"/>
        <v>32.78</v>
      </c>
      <c r="AM104" s="21">
        <v>25</v>
      </c>
      <c r="AN104" s="20">
        <v>18.86</v>
      </c>
      <c r="AO104" s="21">
        <v>100</v>
      </c>
      <c r="AP104" s="21">
        <v>97.256</v>
      </c>
      <c r="AQ104" s="26">
        <v>0.1</v>
      </c>
      <c r="AR104" s="26">
        <v>0.1023</v>
      </c>
      <c r="AS104" s="13">
        <v>50</v>
      </c>
      <c r="AT104" s="13">
        <f t="shared" si="64"/>
        <v>0</v>
      </c>
      <c r="AU104" s="13">
        <f t="shared" si="65"/>
        <v>0</v>
      </c>
      <c r="AV104" s="13">
        <f t="shared" si="66"/>
        <v>0</v>
      </c>
      <c r="AW104" s="13">
        <f t="shared" si="67"/>
        <v>1</v>
      </c>
      <c r="AX104" s="7">
        <v>1</v>
      </c>
      <c r="AY104" s="7">
        <v>1</v>
      </c>
      <c r="AZ104" s="24">
        <f t="shared" si="68"/>
        <v>43588.577777777777</v>
      </c>
      <c r="BA104" s="15">
        <f t="shared" si="69"/>
        <v>1.021666075655485</v>
      </c>
      <c r="BB104" s="15">
        <f t="shared" si="70"/>
        <v>1.021666075655485</v>
      </c>
      <c r="BC104" s="16">
        <f t="shared" si="71"/>
        <v>2185.0139638220776</v>
      </c>
      <c r="BD104" s="16">
        <f t="shared" si="72"/>
        <v>2372.1595055115899</v>
      </c>
      <c r="BE104" s="14" t="str">
        <f t="shared" si="73"/>
        <v>#N/A</v>
      </c>
      <c r="BF104" s="14" t="str">
        <f t="shared" si="74"/>
        <v>#N/A</v>
      </c>
      <c r="BG104" s="15">
        <f t="shared" si="77"/>
        <v>0.99283039803756701</v>
      </c>
      <c r="BH104" s="15">
        <f t="shared" si="78"/>
        <v>1.0082328904196289</v>
      </c>
      <c r="BI104" s="16">
        <f t="shared" si="75"/>
        <v>2200.7927719991108</v>
      </c>
      <c r="BJ104" s="16">
        <f t="shared" si="76"/>
        <v>2352.7892494404655</v>
      </c>
      <c r="BM104" s="3">
        <v>18</v>
      </c>
      <c r="BN104" s="62">
        <f t="shared" si="82"/>
        <v>0.99302284412216835</v>
      </c>
      <c r="BO104" s="62">
        <f t="shared" si="83"/>
        <v>1.0080126635624695</v>
      </c>
      <c r="BP104" s="16">
        <f t="shared" si="85"/>
        <v>2200.3662622219217</v>
      </c>
      <c r="BQ104" s="16">
        <f t="shared" si="86"/>
        <v>2353.3032780838475</v>
      </c>
      <c r="BS104" s="85">
        <f t="shared" si="87"/>
        <v>2202.5666284841436</v>
      </c>
      <c r="BT104" s="85">
        <f t="shared" si="84"/>
        <v>2355.6565813619313</v>
      </c>
    </row>
    <row r="105" spans="2:72" ht="15" x14ac:dyDescent="0.25">
      <c r="C105" s="88" t="s">
        <v>67</v>
      </c>
      <c r="D105" s="88" t="s">
        <v>227</v>
      </c>
      <c r="E105" s="88">
        <v>13</v>
      </c>
      <c r="F105" s="88">
        <v>2</v>
      </c>
      <c r="G105" s="88">
        <v>19</v>
      </c>
      <c r="H105" s="88">
        <v>0</v>
      </c>
      <c r="I105" s="88">
        <v>4</v>
      </c>
      <c r="J105" s="88">
        <v>34.75</v>
      </c>
      <c r="K105" s="88">
        <v>199971</v>
      </c>
      <c r="L105" s="88">
        <v>12</v>
      </c>
      <c r="M105" s="88">
        <v>2141.25</v>
      </c>
      <c r="N105" s="88">
        <v>1</v>
      </c>
      <c r="O105" s="88">
        <v>50</v>
      </c>
      <c r="P105" s="88">
        <v>12.7</v>
      </c>
      <c r="Q105" s="88">
        <v>0</v>
      </c>
      <c r="R105">
        <v>2029.19</v>
      </c>
      <c r="S105" s="88">
        <v>0</v>
      </c>
      <c r="T105">
        <v>2217.4</v>
      </c>
      <c r="U105" s="88">
        <v>154</v>
      </c>
      <c r="V105" s="88">
        <v>2322.2199999999998</v>
      </c>
      <c r="W105" s="88"/>
      <c r="X105" s="88">
        <v>3.1300000000000002E-4</v>
      </c>
      <c r="Y105" s="88">
        <v>1</v>
      </c>
      <c r="Z105" s="88"/>
      <c r="AA105" s="88" t="s">
        <v>72</v>
      </c>
      <c r="AB105" s="88">
        <v>18.8599</v>
      </c>
      <c r="AC105" s="88"/>
      <c r="AD105" s="88">
        <v>0</v>
      </c>
      <c r="AE105" s="88">
        <v>0</v>
      </c>
      <c r="AF105" s="89">
        <v>43529</v>
      </c>
      <c r="AG105" s="90">
        <v>0.58888888888888891</v>
      </c>
      <c r="AH105" s="88" t="s">
        <v>202</v>
      </c>
      <c r="AI105" s="7">
        <f t="shared" si="60"/>
        <v>2019</v>
      </c>
      <c r="AJ105" s="7">
        <f t="shared" si="61"/>
        <v>5</v>
      </c>
      <c r="AK105" s="7">
        <f t="shared" si="62"/>
        <v>3</v>
      </c>
      <c r="AL105" s="21">
        <f t="shared" si="63"/>
        <v>34.75</v>
      </c>
      <c r="AM105" s="21">
        <v>25</v>
      </c>
      <c r="AN105" s="20">
        <v>18.86</v>
      </c>
      <c r="AO105" s="21">
        <v>100</v>
      </c>
      <c r="AP105" s="21">
        <v>97.256</v>
      </c>
      <c r="AQ105" s="26">
        <v>0.1</v>
      </c>
      <c r="AR105" s="26">
        <v>0.1023</v>
      </c>
      <c r="AS105" s="13">
        <v>50</v>
      </c>
      <c r="AT105" s="13">
        <f t="shared" si="64"/>
        <v>0</v>
      </c>
      <c r="AU105" s="13">
        <f t="shared" si="65"/>
        <v>0</v>
      </c>
      <c r="AV105" s="13">
        <f t="shared" si="66"/>
        <v>0</v>
      </c>
      <c r="AW105" s="13">
        <f t="shared" si="67"/>
        <v>1</v>
      </c>
      <c r="AX105" s="7">
        <v>1</v>
      </c>
      <c r="AY105" s="7">
        <v>1</v>
      </c>
      <c r="AZ105" s="24">
        <f t="shared" si="68"/>
        <v>43588.588888888888</v>
      </c>
      <c r="BA105" s="15">
        <f t="shared" si="69"/>
        <v>1.023153900281514</v>
      </c>
      <c r="BB105" s="15">
        <f t="shared" si="70"/>
        <v>1.023153900281514</v>
      </c>
      <c r="BC105" s="16">
        <f t="shared" si="71"/>
        <v>2141.5663037822105</v>
      </c>
      <c r="BD105" s="16">
        <f t="shared" si="72"/>
        <v>2334.0562794799962</v>
      </c>
      <c r="BE105" s="14" t="str">
        <f t="shared" si="73"/>
        <v>#N/A</v>
      </c>
      <c r="BF105" s="14" t="str">
        <f t="shared" si="74"/>
        <v>#N/A</v>
      </c>
      <c r="BG105" s="15">
        <f t="shared" si="77"/>
        <v>0.99283039803756701</v>
      </c>
      <c r="BH105" s="15">
        <f t="shared" si="78"/>
        <v>1.0082328904196289</v>
      </c>
      <c r="BI105" s="16">
        <f t="shared" si="75"/>
        <v>2157.0313600542854</v>
      </c>
      <c r="BJ105" s="16">
        <f t="shared" si="76"/>
        <v>2314.9971615273894</v>
      </c>
      <c r="BM105" s="3">
        <v>19</v>
      </c>
      <c r="BN105" s="62">
        <f t="shared" si="82"/>
        <v>0.99299927067217253</v>
      </c>
      <c r="BO105" s="62">
        <f t="shared" si="83"/>
        <v>1.0079452380352469</v>
      </c>
      <c r="BP105" s="16">
        <f t="shared" si="85"/>
        <v>2156.6645283964408</v>
      </c>
      <c r="BQ105" s="16">
        <f t="shared" si="86"/>
        <v>2315.6578268375888</v>
      </c>
      <c r="BS105" s="85">
        <f t="shared" si="87"/>
        <v>2158.8211929248369</v>
      </c>
      <c r="BT105" s="85">
        <f t="shared" si="84"/>
        <v>2317.973484664426</v>
      </c>
    </row>
    <row r="106" spans="2:72" ht="15" x14ac:dyDescent="0.25">
      <c r="C106" s="88" t="s">
        <v>67</v>
      </c>
      <c r="D106" s="88" t="s">
        <v>228</v>
      </c>
      <c r="E106" s="88">
        <v>13</v>
      </c>
      <c r="F106" s="88">
        <v>2</v>
      </c>
      <c r="G106" s="88">
        <v>19</v>
      </c>
      <c r="H106" s="88">
        <v>0</v>
      </c>
      <c r="I106" s="88">
        <v>4</v>
      </c>
      <c r="J106" s="88">
        <v>34.770000000000003</v>
      </c>
      <c r="K106" s="88">
        <v>199692</v>
      </c>
      <c r="L106" s="88">
        <v>12</v>
      </c>
      <c r="M106" s="88">
        <v>2138.2199999999998</v>
      </c>
      <c r="N106" s="88">
        <v>1</v>
      </c>
      <c r="O106" s="88">
        <v>50</v>
      </c>
      <c r="P106" s="88">
        <v>13.2</v>
      </c>
      <c r="Q106" s="88">
        <v>0</v>
      </c>
      <c r="R106">
        <v>2029.19</v>
      </c>
      <c r="S106" s="88">
        <v>0</v>
      </c>
      <c r="T106">
        <v>2217.4</v>
      </c>
      <c r="U106" s="88">
        <v>154</v>
      </c>
      <c r="V106" s="88">
        <v>2324.4</v>
      </c>
      <c r="W106" s="88"/>
      <c r="X106" s="88">
        <v>2.6600000000000001E-4</v>
      </c>
      <c r="Y106" s="88">
        <v>1</v>
      </c>
      <c r="Z106" s="88"/>
      <c r="AA106" s="88" t="s">
        <v>72</v>
      </c>
      <c r="AB106" s="88">
        <v>18.8599</v>
      </c>
      <c r="AC106" s="88"/>
      <c r="AD106" s="88">
        <v>0</v>
      </c>
      <c r="AE106" s="88">
        <v>0</v>
      </c>
      <c r="AF106" s="89">
        <v>43529</v>
      </c>
      <c r="AG106" s="90">
        <v>0.6</v>
      </c>
      <c r="AH106" s="88" t="s">
        <v>202</v>
      </c>
      <c r="AI106" s="7">
        <f t="shared" si="60"/>
        <v>2019</v>
      </c>
      <c r="AJ106" s="7">
        <f t="shared" si="61"/>
        <v>5</v>
      </c>
      <c r="AK106" s="7">
        <f t="shared" si="62"/>
        <v>3</v>
      </c>
      <c r="AL106" s="21">
        <f t="shared" si="63"/>
        <v>34.770000000000003</v>
      </c>
      <c r="AM106" s="21">
        <v>25</v>
      </c>
      <c r="AN106" s="20">
        <v>18.86</v>
      </c>
      <c r="AO106" s="21">
        <v>100</v>
      </c>
      <c r="AP106" s="21">
        <v>97.256</v>
      </c>
      <c r="AQ106" s="26">
        <v>0.1</v>
      </c>
      <c r="AR106" s="26">
        <v>0.1023</v>
      </c>
      <c r="AS106" s="13">
        <v>50</v>
      </c>
      <c r="AT106" s="13">
        <f t="shared" si="64"/>
        <v>0</v>
      </c>
      <c r="AU106" s="13">
        <f t="shared" si="65"/>
        <v>0</v>
      </c>
      <c r="AV106" s="13">
        <f t="shared" si="66"/>
        <v>0</v>
      </c>
      <c r="AW106" s="13">
        <f t="shared" si="67"/>
        <v>1</v>
      </c>
      <c r="AX106" s="7">
        <v>1</v>
      </c>
      <c r="AY106" s="7">
        <v>1</v>
      </c>
      <c r="AZ106" s="24">
        <f t="shared" si="68"/>
        <v>43588.6</v>
      </c>
      <c r="BA106" s="15">
        <f t="shared" si="69"/>
        <v>1.0231690135887281</v>
      </c>
      <c r="BB106" s="15">
        <f t="shared" si="70"/>
        <v>1.0231690135887281</v>
      </c>
      <c r="BC106" s="16">
        <f t="shared" si="71"/>
        <v>2138.5378045346683</v>
      </c>
      <c r="BD106" s="16">
        <f t="shared" si="72"/>
        <v>2336.2473908687825</v>
      </c>
      <c r="BE106" s="14" t="str">
        <f t="shared" si="73"/>
        <v>#N/A</v>
      </c>
      <c r="BF106" s="14" t="str">
        <f t="shared" si="74"/>
        <v>#N/A</v>
      </c>
      <c r="BG106" s="15">
        <f t="shared" si="77"/>
        <v>0.99283039803756701</v>
      </c>
      <c r="BH106" s="15">
        <f t="shared" si="78"/>
        <v>1.0082328904196289</v>
      </c>
      <c r="BI106" s="16">
        <f t="shared" si="75"/>
        <v>2153.9809908738812</v>
      </c>
      <c r="BJ106" s="16">
        <f t="shared" si="76"/>
        <v>2317.1703810380864</v>
      </c>
      <c r="BM106" s="3">
        <v>20</v>
      </c>
      <c r="BN106" s="62">
        <f t="shared" si="82"/>
        <v>0.99297569722217682</v>
      </c>
      <c r="BO106" s="62">
        <f t="shared" si="83"/>
        <v>1.0078778125080246</v>
      </c>
      <c r="BP106" s="16">
        <f t="shared" si="85"/>
        <v>2153.6658052328685</v>
      </c>
      <c r="BQ106" s="16">
        <f t="shared" si="86"/>
        <v>2317.9867260449109</v>
      </c>
      <c r="BS106" s="85">
        <f t="shared" si="87"/>
        <v>2155.8194710381013</v>
      </c>
      <c r="BT106" s="85">
        <f t="shared" si="84"/>
        <v>2320.3047127709556</v>
      </c>
    </row>
    <row r="107" spans="2:72" ht="15" x14ac:dyDescent="0.25">
      <c r="C107" s="88" t="s">
        <v>67</v>
      </c>
      <c r="D107" s="88" t="s">
        <v>229</v>
      </c>
      <c r="E107" s="88">
        <v>13</v>
      </c>
      <c r="F107" s="88">
        <v>2</v>
      </c>
      <c r="G107" s="88">
        <v>19</v>
      </c>
      <c r="H107" s="88">
        <v>0</v>
      </c>
      <c r="I107" s="88">
        <v>4</v>
      </c>
      <c r="J107" s="88">
        <v>34.64</v>
      </c>
      <c r="K107" s="88">
        <v>199859</v>
      </c>
      <c r="L107" s="88">
        <v>12</v>
      </c>
      <c r="M107" s="88">
        <v>2140.2199999999998</v>
      </c>
      <c r="N107" s="88">
        <v>1</v>
      </c>
      <c r="O107" s="88">
        <v>50</v>
      </c>
      <c r="P107" s="88">
        <v>13.7</v>
      </c>
      <c r="Q107" s="88">
        <v>0</v>
      </c>
      <c r="R107">
        <v>2029.19</v>
      </c>
      <c r="S107" s="88">
        <v>0</v>
      </c>
      <c r="T107">
        <v>2217.4</v>
      </c>
      <c r="U107" s="88">
        <v>154</v>
      </c>
      <c r="V107" s="88">
        <v>2326.29</v>
      </c>
      <c r="W107" s="88"/>
      <c r="X107" s="88">
        <v>2.2900000000000001E-4</v>
      </c>
      <c r="Y107" s="88">
        <v>1</v>
      </c>
      <c r="Z107" s="88"/>
      <c r="AA107" s="88" t="s">
        <v>72</v>
      </c>
      <c r="AB107" s="88">
        <v>18.8599</v>
      </c>
      <c r="AC107" s="88"/>
      <c r="AD107" s="88">
        <v>0</v>
      </c>
      <c r="AE107" s="88">
        <v>0</v>
      </c>
      <c r="AF107" s="89">
        <v>43529</v>
      </c>
      <c r="AG107" s="90">
        <v>0.61111111111111105</v>
      </c>
      <c r="AH107" s="88" t="s">
        <v>202</v>
      </c>
      <c r="AI107" s="7">
        <f t="shared" si="60"/>
        <v>2019</v>
      </c>
      <c r="AJ107" s="7">
        <f t="shared" si="61"/>
        <v>5</v>
      </c>
      <c r="AK107" s="7">
        <f t="shared" si="62"/>
        <v>3</v>
      </c>
      <c r="AL107" s="21">
        <f t="shared" si="63"/>
        <v>34.64</v>
      </c>
      <c r="AM107" s="21">
        <v>25</v>
      </c>
      <c r="AN107" s="20">
        <v>18.86</v>
      </c>
      <c r="AO107" s="21">
        <v>100</v>
      </c>
      <c r="AP107" s="21">
        <v>97.256</v>
      </c>
      <c r="AQ107" s="26">
        <v>0.1</v>
      </c>
      <c r="AR107" s="26">
        <v>0.1023</v>
      </c>
      <c r="AS107" s="13">
        <v>50</v>
      </c>
      <c r="AT107" s="13">
        <f t="shared" si="64"/>
        <v>0</v>
      </c>
      <c r="AU107" s="13">
        <f t="shared" si="65"/>
        <v>0</v>
      </c>
      <c r="AV107" s="13">
        <f t="shared" si="66"/>
        <v>0</v>
      </c>
      <c r="AW107" s="13">
        <f t="shared" si="67"/>
        <v>1</v>
      </c>
      <c r="AX107" s="7">
        <v>1</v>
      </c>
      <c r="AY107" s="7">
        <v>1</v>
      </c>
      <c r="AZ107" s="24">
        <f t="shared" si="68"/>
        <v>43588.611111111109</v>
      </c>
      <c r="BA107" s="15">
        <f t="shared" si="69"/>
        <v>1.0230707801766685</v>
      </c>
      <c r="BB107" s="15">
        <f t="shared" si="70"/>
        <v>1.0230707801766685</v>
      </c>
      <c r="BC107" s="16">
        <f t="shared" si="71"/>
        <v>2140.53713834256</v>
      </c>
      <c r="BD107" s="16">
        <f t="shared" si="72"/>
        <v>2338.1470241370416</v>
      </c>
      <c r="BE107" s="14" t="str">
        <f t="shared" si="73"/>
        <v>#N/A</v>
      </c>
      <c r="BF107" s="14" t="str">
        <f t="shared" si="74"/>
        <v>#N/A</v>
      </c>
      <c r="BG107" s="15">
        <f t="shared" si="77"/>
        <v>0.99283039803756701</v>
      </c>
      <c r="BH107" s="15">
        <f t="shared" si="78"/>
        <v>1.0082328904196289</v>
      </c>
      <c r="BI107" s="16">
        <f t="shared" si="75"/>
        <v>2155.9947626236617</v>
      </c>
      <c r="BJ107" s="16">
        <f t="shared" si="76"/>
        <v>2319.0545025404786</v>
      </c>
      <c r="BM107" s="3">
        <v>21</v>
      </c>
      <c r="BN107" s="62">
        <f t="shared" si="82"/>
        <v>0.99295212377218123</v>
      </c>
      <c r="BO107" s="62">
        <f t="shared" si="83"/>
        <v>1.0078103869808019</v>
      </c>
      <c r="BP107" s="16">
        <f t="shared" si="85"/>
        <v>2155.7304598037958</v>
      </c>
      <c r="BQ107" s="16">
        <f t="shared" si="86"/>
        <v>2320.0267176662683</v>
      </c>
      <c r="BS107" s="85">
        <f t="shared" si="87"/>
        <v>2157.8861902635995</v>
      </c>
      <c r="BT107" s="85">
        <f t="shared" si="84"/>
        <v>2322.3467443839345</v>
      </c>
    </row>
    <row r="108" spans="2:72" ht="15" x14ac:dyDescent="0.25">
      <c r="C108" s="88" t="s">
        <v>67</v>
      </c>
      <c r="D108" s="88" t="s">
        <v>230</v>
      </c>
      <c r="E108" s="88">
        <v>1</v>
      </c>
      <c r="F108" s="88">
        <v>0</v>
      </c>
      <c r="G108" s="88">
        <v>0</v>
      </c>
      <c r="H108" s="88">
        <v>0</v>
      </c>
      <c r="I108" s="88">
        <v>4</v>
      </c>
      <c r="J108" s="88">
        <v>35</v>
      </c>
      <c r="K108" s="88">
        <v>187745</v>
      </c>
      <c r="L108" s="88">
        <v>12</v>
      </c>
      <c r="M108" s="88">
        <v>2009.57</v>
      </c>
      <c r="N108" s="88">
        <v>1</v>
      </c>
      <c r="O108" s="88">
        <v>50</v>
      </c>
      <c r="P108" s="88">
        <v>14.2</v>
      </c>
      <c r="Q108" s="88">
        <v>0</v>
      </c>
      <c r="R108">
        <v>2029.19</v>
      </c>
      <c r="S108" s="88">
        <v>0</v>
      </c>
      <c r="T108">
        <v>2217.4</v>
      </c>
      <c r="U108" s="88">
        <v>154</v>
      </c>
      <c r="V108" s="88">
        <v>2253.4</v>
      </c>
      <c r="W108" s="88"/>
      <c r="X108" s="88">
        <v>1.08E-4</v>
      </c>
      <c r="Y108" s="88">
        <v>1</v>
      </c>
      <c r="Z108" s="88"/>
      <c r="AA108" s="88" t="s">
        <v>72</v>
      </c>
      <c r="AB108" s="88">
        <v>18.8599</v>
      </c>
      <c r="AC108" s="88"/>
      <c r="AD108" s="88">
        <v>0</v>
      </c>
      <c r="AE108" s="88">
        <v>0</v>
      </c>
      <c r="AF108" s="89">
        <v>43529</v>
      </c>
      <c r="AG108" s="90">
        <v>0.62152777777777779</v>
      </c>
      <c r="AH108" s="88" t="s">
        <v>202</v>
      </c>
      <c r="AI108" s="7">
        <f t="shared" si="60"/>
        <v>2019</v>
      </c>
      <c r="AJ108" s="7">
        <f t="shared" si="61"/>
        <v>5</v>
      </c>
      <c r="AK108" s="7">
        <f t="shared" si="62"/>
        <v>3</v>
      </c>
      <c r="AL108" s="21">
        <f t="shared" si="63"/>
        <v>35</v>
      </c>
      <c r="AM108" s="21">
        <v>25</v>
      </c>
      <c r="AN108" s="20">
        <v>18.86</v>
      </c>
      <c r="AO108" s="21">
        <v>100</v>
      </c>
      <c r="AP108" s="21">
        <v>97.256</v>
      </c>
      <c r="AQ108" s="26">
        <v>0.1</v>
      </c>
      <c r="AR108" s="26">
        <v>0.1023</v>
      </c>
      <c r="AS108" s="13">
        <v>50</v>
      </c>
      <c r="AT108" s="13">
        <f t="shared" si="64"/>
        <v>0</v>
      </c>
      <c r="AU108" s="13">
        <f t="shared" si="65"/>
        <v>0</v>
      </c>
      <c r="AV108" s="13">
        <f t="shared" si="66"/>
        <v>0</v>
      </c>
      <c r="AW108" s="13">
        <f t="shared" si="67"/>
        <v>1</v>
      </c>
      <c r="AX108" s="7">
        <v>1</v>
      </c>
      <c r="AY108" s="7">
        <v>1</v>
      </c>
      <c r="AZ108" s="24">
        <f t="shared" si="68"/>
        <v>43588.621527777781</v>
      </c>
      <c r="BA108" s="15">
        <f t="shared" si="69"/>
        <v>1.0233428290522266</v>
      </c>
      <c r="BB108" s="15">
        <f t="shared" si="70"/>
        <v>1.0233428290522266</v>
      </c>
      <c r="BC108" s="16">
        <f t="shared" si="71"/>
        <v>2009.8682034580922</v>
      </c>
      <c r="BD108" s="16">
        <f t="shared" si="72"/>
        <v>2264.8855061881404</v>
      </c>
      <c r="BE108" s="14" t="str">
        <f t="shared" si="73"/>
        <v>#N/A</v>
      </c>
      <c r="BF108" s="14" t="str">
        <f t="shared" si="74"/>
        <v>#N/A</v>
      </c>
      <c r="BG108" s="15">
        <f t="shared" si="77"/>
        <v>0.99283039803756701</v>
      </c>
      <c r="BH108" s="15">
        <f t="shared" si="78"/>
        <v>1.0082328904196289</v>
      </c>
      <c r="BI108" s="16">
        <f t="shared" si="75"/>
        <v>2024.3822181822864</v>
      </c>
      <c r="BJ108" s="16">
        <f t="shared" si="76"/>
        <v>2246.3912134878774</v>
      </c>
      <c r="BM108" s="3">
        <v>22</v>
      </c>
      <c r="BN108" s="62">
        <f t="shared" si="82"/>
        <v>0.99292855032218541</v>
      </c>
      <c r="BO108" s="62">
        <f t="shared" si="83"/>
        <v>1.0077429614535796</v>
      </c>
      <c r="BP108" s="16">
        <f t="shared" si="85"/>
        <v>2024.1821053548417</v>
      </c>
      <c r="BQ108" s="16">
        <f t="shared" si="86"/>
        <v>2247.4833294010255</v>
      </c>
      <c r="BS108" s="85"/>
      <c r="BT108" s="85"/>
    </row>
    <row r="109" spans="2:72" ht="15" x14ac:dyDescent="0.25">
      <c r="C109" s="88" t="s">
        <v>67</v>
      </c>
      <c r="D109" s="88" t="s">
        <v>231</v>
      </c>
      <c r="E109" s="88">
        <v>666</v>
      </c>
      <c r="F109" s="88">
        <v>0</v>
      </c>
      <c r="G109" s="88">
        <v>0</v>
      </c>
      <c r="H109" s="88">
        <v>0</v>
      </c>
      <c r="I109" s="88">
        <v>4</v>
      </c>
      <c r="J109" s="88">
        <v>33.433999999999997</v>
      </c>
      <c r="K109" s="88">
        <v>187986</v>
      </c>
      <c r="L109" s="88">
        <v>12</v>
      </c>
      <c r="M109" s="88">
        <v>2014.49</v>
      </c>
      <c r="N109" s="88">
        <v>1</v>
      </c>
      <c r="O109" s="88">
        <v>50</v>
      </c>
      <c r="P109" s="88">
        <v>14.7</v>
      </c>
      <c r="Q109" s="88">
        <v>0</v>
      </c>
      <c r="R109">
        <v>2029.19</v>
      </c>
      <c r="S109" s="88">
        <v>0</v>
      </c>
      <c r="T109">
        <v>2217.4</v>
      </c>
      <c r="U109" s="88">
        <v>154</v>
      </c>
      <c r="V109" s="88">
        <v>2223.12</v>
      </c>
      <c r="W109" s="88"/>
      <c r="X109" s="88">
        <v>2.5300000000000002E-4</v>
      </c>
      <c r="Y109" s="88">
        <v>1</v>
      </c>
      <c r="Z109" s="88"/>
      <c r="AA109" s="88" t="s">
        <v>72</v>
      </c>
      <c r="AB109" s="88">
        <v>18.8599</v>
      </c>
      <c r="AC109" s="88"/>
      <c r="AD109" s="88">
        <v>0</v>
      </c>
      <c r="AE109" s="88">
        <v>0</v>
      </c>
      <c r="AF109" s="89">
        <v>43529</v>
      </c>
      <c r="AG109" s="90">
        <v>0.63263888888888886</v>
      </c>
      <c r="AH109" s="88" t="s">
        <v>202</v>
      </c>
      <c r="AI109" s="7">
        <f t="shared" si="60"/>
        <v>2019</v>
      </c>
      <c r="AJ109" s="7">
        <f t="shared" si="61"/>
        <v>5</v>
      </c>
      <c r="AK109" s="7">
        <f t="shared" si="62"/>
        <v>3</v>
      </c>
      <c r="AL109" s="21">
        <f t="shared" si="63"/>
        <v>33.433999999999997</v>
      </c>
      <c r="AM109" s="21">
        <v>25</v>
      </c>
      <c r="AN109" s="20">
        <v>18.86</v>
      </c>
      <c r="AO109" s="21">
        <v>100</v>
      </c>
      <c r="AP109" s="21">
        <v>97.256</v>
      </c>
      <c r="AQ109" s="26">
        <v>0.1</v>
      </c>
      <c r="AR109" s="26">
        <v>0.1023</v>
      </c>
      <c r="AS109" s="13">
        <v>50</v>
      </c>
      <c r="AT109" s="13">
        <f t="shared" si="64"/>
        <v>1</v>
      </c>
      <c r="AU109" s="13">
        <f t="shared" si="65"/>
        <v>0</v>
      </c>
      <c r="AV109" s="13">
        <f t="shared" si="66"/>
        <v>0</v>
      </c>
      <c r="AW109" s="13">
        <f t="shared" si="67"/>
        <v>0</v>
      </c>
      <c r="AX109" s="7">
        <v>1</v>
      </c>
      <c r="AY109" s="7">
        <v>1</v>
      </c>
      <c r="AZ109" s="24">
        <f t="shared" si="68"/>
        <v>43588.632638888892</v>
      </c>
      <c r="BA109" s="15">
        <f t="shared" si="69"/>
        <v>1.0221598211844867</v>
      </c>
      <c r="BB109" s="15">
        <f t="shared" si="70"/>
        <v>1.0221598211844867</v>
      </c>
      <c r="BC109" s="16">
        <f t="shared" si="71"/>
        <v>2014.7855930034175</v>
      </c>
      <c r="BD109" s="16">
        <f t="shared" si="72"/>
        <v>2234.451170017298</v>
      </c>
      <c r="BE109" s="14">
        <f t="shared" si="73"/>
        <v>0.99290140056052778</v>
      </c>
      <c r="BF109" s="14">
        <f t="shared" si="74"/>
        <v>1.0076897131853964</v>
      </c>
      <c r="BG109" s="15">
        <f t="shared" si="77"/>
        <v>0.99283039803756701</v>
      </c>
      <c r="BH109" s="15">
        <f t="shared" si="78"/>
        <v>1.0082328904196289</v>
      </c>
      <c r="BI109" s="16">
        <f t="shared" si="75"/>
        <v>2029.3351180482102</v>
      </c>
      <c r="BJ109" s="16">
        <f t="shared" si="76"/>
        <v>2216.2053938622394</v>
      </c>
      <c r="BM109" s="3">
        <v>23</v>
      </c>
      <c r="BN109" s="62">
        <f>$BE$86*(1+($BM109*((BE$109-BE$86)/$BM$109)))</f>
        <v>0.9929049768721897</v>
      </c>
      <c r="BO109" s="62">
        <f t="shared" si="83"/>
        <v>1.0076755359263572</v>
      </c>
      <c r="BP109" s="68">
        <f t="shared" si="85"/>
        <v>2029.1826911275195</v>
      </c>
      <c r="BQ109" s="68">
        <f t="shared" si="86"/>
        <v>2217.4311971989719</v>
      </c>
      <c r="BS109" s="4"/>
      <c r="BT109" s="4"/>
    </row>
    <row r="110" spans="2:72" ht="15" x14ac:dyDescent="0.25">
      <c r="C110" s="88" t="s">
        <v>67</v>
      </c>
      <c r="D110" s="88" t="s">
        <v>232</v>
      </c>
      <c r="E110" s="88">
        <v>666</v>
      </c>
      <c r="F110" s="88">
        <v>0</v>
      </c>
      <c r="G110" s="88">
        <v>0</v>
      </c>
      <c r="H110" s="88">
        <v>0</v>
      </c>
      <c r="I110" s="88">
        <v>4</v>
      </c>
      <c r="J110" s="88">
        <v>33.433999999999997</v>
      </c>
      <c r="K110" s="88">
        <v>187954</v>
      </c>
      <c r="L110" s="88">
        <v>12</v>
      </c>
      <c r="M110" s="88">
        <v>2014.14</v>
      </c>
      <c r="N110" s="88">
        <v>1</v>
      </c>
      <c r="O110" s="88">
        <v>50</v>
      </c>
      <c r="P110" s="88">
        <v>15.1</v>
      </c>
      <c r="Q110" s="88">
        <v>0</v>
      </c>
      <c r="R110">
        <v>2029.19</v>
      </c>
      <c r="S110" s="88">
        <v>0</v>
      </c>
      <c r="T110">
        <v>2217.4</v>
      </c>
      <c r="U110" s="88">
        <v>154</v>
      </c>
      <c r="V110" s="88">
        <v>2224.37</v>
      </c>
      <c r="W110" s="88"/>
      <c r="X110" s="88">
        <v>2.3499999999999999E-4</v>
      </c>
      <c r="Y110" s="88">
        <v>1</v>
      </c>
      <c r="Z110" s="88"/>
      <c r="AA110" s="88" t="s">
        <v>72</v>
      </c>
      <c r="AB110" s="88">
        <v>18.8599</v>
      </c>
      <c r="AC110" s="88"/>
      <c r="AD110" s="88">
        <v>0</v>
      </c>
      <c r="AE110" s="88">
        <v>0</v>
      </c>
      <c r="AF110" s="89">
        <v>43529</v>
      </c>
      <c r="AG110" s="90">
        <v>0.64374999999999993</v>
      </c>
      <c r="AH110" s="88" t="s">
        <v>202</v>
      </c>
      <c r="AI110" s="7">
        <f t="shared" si="60"/>
        <v>2019</v>
      </c>
      <c r="AJ110" s="7">
        <f t="shared" si="61"/>
        <v>5</v>
      </c>
      <c r="AK110" s="7">
        <f t="shared" si="62"/>
        <v>3</v>
      </c>
      <c r="AL110" s="21">
        <f t="shared" si="63"/>
        <v>33.433999999999997</v>
      </c>
      <c r="AM110" s="21">
        <v>25</v>
      </c>
      <c r="AN110" s="20">
        <v>18.86</v>
      </c>
      <c r="AO110" s="21">
        <v>100</v>
      </c>
      <c r="AP110" s="21">
        <v>97.256</v>
      </c>
      <c r="AQ110" s="26">
        <v>0.1</v>
      </c>
      <c r="AR110" s="26">
        <v>0.1023</v>
      </c>
      <c r="AS110" s="13">
        <v>50</v>
      </c>
      <c r="AT110" s="13">
        <f t="shared" si="64"/>
        <v>1</v>
      </c>
      <c r="AU110" s="13">
        <f t="shared" si="65"/>
        <v>0</v>
      </c>
      <c r="AV110" s="13">
        <f t="shared" si="66"/>
        <v>0</v>
      </c>
      <c r="AW110" s="13">
        <f t="shared" si="67"/>
        <v>0</v>
      </c>
      <c r="AX110" s="7">
        <v>1</v>
      </c>
      <c r="AY110" s="7">
        <v>1</v>
      </c>
      <c r="AZ110" s="24">
        <f t="shared" si="68"/>
        <v>43588.643750000003</v>
      </c>
      <c r="BA110" s="15">
        <f t="shared" si="69"/>
        <v>1.0221598211844867</v>
      </c>
      <c r="BB110" s="15">
        <f t="shared" si="70"/>
        <v>1.0221598211844867</v>
      </c>
      <c r="BC110" s="16">
        <f t="shared" si="71"/>
        <v>2014.441527070124</v>
      </c>
      <c r="BD110" s="16">
        <f t="shared" si="72"/>
        <v>2235.7075412264644</v>
      </c>
      <c r="BE110" s="14">
        <f t="shared" si="73"/>
        <v>0.99273184229674105</v>
      </c>
      <c r="BF110" s="14">
        <f t="shared" si="74"/>
        <v>1.0082563097440536</v>
      </c>
      <c r="BG110" s="15">
        <f t="shared" si="77"/>
        <v>0.99283039803756701</v>
      </c>
      <c r="BH110" s="15">
        <f t="shared" si="78"/>
        <v>1.0082328904196289</v>
      </c>
      <c r="BI110" s="16">
        <f t="shared" si="75"/>
        <v>2028.9885674853208</v>
      </c>
      <c r="BJ110" s="16">
        <f t="shared" si="76"/>
        <v>2217.451505966997</v>
      </c>
      <c r="BM110" s="3">
        <v>24</v>
      </c>
      <c r="BN110" s="62">
        <f t="shared" ref="BN110" si="88">$BE$86*(1+($BM110*((BE$109-BE$86)/$BM$109)))</f>
        <v>0.992881403422194</v>
      </c>
      <c r="BO110" s="62">
        <f t="shared" ref="BO110" si="89">$BF$86*(1+($BM110*((BF$109-BF$86)/$BM$109)))</f>
        <v>1.0076081103991346</v>
      </c>
      <c r="BP110" s="16">
        <f t="shared" ref="BP110" si="90">IF(AX110=1,BC110/BN110,"#N/A")</f>
        <v>2028.884336162293</v>
      </c>
      <c r="BQ110" s="16">
        <f t="shared" ref="BQ110" si="91">IF(AY110=1,BD110/BO110,"#N/A")</f>
        <v>2218.8264645278155</v>
      </c>
    </row>
    <row r="111" spans="2:72" s="96" customFormat="1" x14ac:dyDescent="0.2">
      <c r="B111" s="91"/>
      <c r="D111" s="100"/>
      <c r="E111" s="100"/>
      <c r="I111" s="103"/>
      <c r="J111" s="107"/>
      <c r="M111" s="107"/>
      <c r="N111" s="102"/>
      <c r="O111" s="103"/>
      <c r="AB111" s="104"/>
      <c r="AD111" s="103"/>
      <c r="AE111" s="103"/>
      <c r="AF111" s="108"/>
      <c r="AG111" s="109"/>
      <c r="AN111" s="104"/>
      <c r="AS111" s="100"/>
      <c r="AT111" s="100"/>
      <c r="AU111" s="100"/>
      <c r="AV111" s="100"/>
      <c r="AW111" s="100"/>
      <c r="BA111" s="100"/>
      <c r="BB111" s="102"/>
      <c r="BC111" s="103"/>
      <c r="BD111" s="103"/>
      <c r="BE111" s="104"/>
      <c r="BF111" s="104"/>
      <c r="BG111" s="104"/>
      <c r="BH111" s="104"/>
      <c r="BI111" s="103"/>
      <c r="BJ111" s="103"/>
    </row>
  </sheetData>
  <conditionalFormatting sqref="BE8:BE1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8:BF1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workbookViewId="0">
      <selection activeCell="J79" sqref="J79"/>
    </sheetView>
  </sheetViews>
  <sheetFormatPr defaultRowHeight="15.75" x14ac:dyDescent="0.25"/>
  <cols>
    <col min="1" max="1" width="14.85546875" style="76" customWidth="1"/>
    <col min="2" max="2" width="19.7109375" style="76" customWidth="1"/>
    <col min="3" max="3" width="15.85546875" style="77" customWidth="1"/>
    <col min="4" max="4" width="28.140625" style="75" bestFit="1" customWidth="1"/>
    <col min="5" max="5" width="12.7109375" style="80" customWidth="1"/>
    <col min="6" max="7" width="15.42578125" style="75" bestFit="1" customWidth="1"/>
    <col min="8" max="8" width="22.5703125" style="75" customWidth="1"/>
    <col min="9" max="9" width="28.5703125" style="75" customWidth="1"/>
    <col min="10" max="10" width="46.42578125" style="75" bestFit="1" customWidth="1"/>
    <col min="11" max="16384" width="9.140625" style="75"/>
  </cols>
  <sheetData>
    <row r="1" spans="1:10" x14ac:dyDescent="0.25">
      <c r="A1" s="70" t="s">
        <v>249</v>
      </c>
      <c r="B1" s="70" t="s">
        <v>248</v>
      </c>
      <c r="C1" s="71" t="s">
        <v>75</v>
      </c>
      <c r="D1" s="72" t="s">
        <v>93</v>
      </c>
      <c r="E1" s="73" t="s">
        <v>76</v>
      </c>
      <c r="F1" s="72" t="s">
        <v>33</v>
      </c>
      <c r="G1" s="72" t="s">
        <v>35</v>
      </c>
      <c r="H1" s="72" t="s">
        <v>234</v>
      </c>
      <c r="I1" s="72" t="s">
        <v>235</v>
      </c>
      <c r="J1" s="72" t="s">
        <v>23</v>
      </c>
    </row>
    <row r="2" spans="1:10" x14ac:dyDescent="0.25">
      <c r="A2" s="70"/>
      <c r="B2" s="70"/>
      <c r="C2" s="71"/>
      <c r="E2" s="73"/>
    </row>
    <row r="3" spans="1:10" x14ac:dyDescent="0.25">
      <c r="A3" s="120"/>
      <c r="B3" s="121">
        <v>43586</v>
      </c>
      <c r="C3" s="122"/>
      <c r="D3" s="114" t="s">
        <v>136</v>
      </c>
      <c r="E3" s="80">
        <v>33.433999999999997</v>
      </c>
      <c r="F3" s="123">
        <v>2029.19</v>
      </c>
      <c r="G3" s="123">
        <v>2217.4</v>
      </c>
      <c r="H3" s="83"/>
      <c r="I3" s="83"/>
    </row>
    <row r="4" spans="1:10" x14ac:dyDescent="0.25">
      <c r="A4" s="120"/>
      <c r="B4" s="124"/>
      <c r="C4" s="125"/>
      <c r="D4" s="114" t="s">
        <v>137</v>
      </c>
      <c r="E4" s="80">
        <v>33.433999999999997</v>
      </c>
      <c r="F4" s="123">
        <v>2028.8195772566085</v>
      </c>
      <c r="G4" s="123">
        <v>2216.9100551080651</v>
      </c>
      <c r="H4" s="83"/>
      <c r="I4" s="83"/>
    </row>
    <row r="5" spans="1:10" x14ac:dyDescent="0.25">
      <c r="A5" s="77">
        <v>2018005582</v>
      </c>
      <c r="B5" s="126">
        <v>43416.84097222222</v>
      </c>
      <c r="C5" s="77" t="s">
        <v>78</v>
      </c>
      <c r="D5" s="114" t="s">
        <v>138</v>
      </c>
      <c r="E5" s="80">
        <v>32.409999999999997</v>
      </c>
      <c r="F5" s="123">
        <v>2271.2553818882702</v>
      </c>
      <c r="G5" s="123">
        <v>2424.0938461084929</v>
      </c>
      <c r="H5" s="130">
        <f>F5*1.001</f>
        <v>2273.5266372701581</v>
      </c>
      <c r="I5" s="130">
        <f>G5*1.001</f>
        <v>2426.5179399546009</v>
      </c>
    </row>
    <row r="6" spans="1:10" x14ac:dyDescent="0.25">
      <c r="A6" s="77">
        <v>2018005594</v>
      </c>
      <c r="B6" s="126">
        <v>43416.88958333333</v>
      </c>
      <c r="C6" s="77" t="s">
        <v>79</v>
      </c>
      <c r="D6" s="114" t="s">
        <v>139</v>
      </c>
      <c r="E6" s="80">
        <v>33.01</v>
      </c>
      <c r="F6" s="123">
        <v>2230.8010570097413</v>
      </c>
      <c r="G6" s="123">
        <v>2417.2695435179708</v>
      </c>
      <c r="H6" s="130">
        <f t="shared" ref="H6:H27" si="0">F6*1.001</f>
        <v>2233.0318580667508</v>
      </c>
      <c r="I6" s="130">
        <f t="shared" ref="I6:I27" si="1">G6*1.001</f>
        <v>2419.6868130614885</v>
      </c>
      <c r="J6" s="127"/>
    </row>
    <row r="7" spans="1:10" x14ac:dyDescent="0.25">
      <c r="A7" s="77">
        <v>2018005606</v>
      </c>
      <c r="B7" s="126">
        <v>43417.012499999997</v>
      </c>
      <c r="C7" s="77" t="s">
        <v>80</v>
      </c>
      <c r="D7" s="114" t="s">
        <v>140</v>
      </c>
      <c r="E7" s="80">
        <v>35.020000000000003</v>
      </c>
      <c r="F7" s="123">
        <v>2116.0388527779746</v>
      </c>
      <c r="G7" s="123">
        <v>2320.299439741299</v>
      </c>
      <c r="H7" s="130">
        <f t="shared" si="0"/>
        <v>2118.1548916307524</v>
      </c>
      <c r="I7" s="130">
        <f t="shared" si="1"/>
        <v>2322.6197391810401</v>
      </c>
    </row>
    <row r="8" spans="1:10" x14ac:dyDescent="0.25">
      <c r="A8" s="77">
        <v>2018005606</v>
      </c>
      <c r="B8" s="126">
        <v>43417.012499999997</v>
      </c>
      <c r="C8" s="77" t="s">
        <v>80</v>
      </c>
      <c r="D8" s="114" t="s">
        <v>236</v>
      </c>
      <c r="E8" s="80">
        <v>35.020000000000003</v>
      </c>
      <c r="F8" s="123">
        <v>2117.1525160675174</v>
      </c>
      <c r="G8" s="123">
        <v>2323.3306829216699</v>
      </c>
      <c r="H8" s="130">
        <f t="shared" si="0"/>
        <v>2119.2696685835845</v>
      </c>
      <c r="I8" s="130">
        <f t="shared" si="1"/>
        <v>2325.6540136045915</v>
      </c>
      <c r="J8" s="75" t="s">
        <v>244</v>
      </c>
    </row>
    <row r="9" spans="1:10" x14ac:dyDescent="0.25">
      <c r="A9" s="77">
        <v>2018005618</v>
      </c>
      <c r="B9" s="126">
        <v>43416.76666666667</v>
      </c>
      <c r="C9" s="77" t="s">
        <v>81</v>
      </c>
      <c r="D9" s="114" t="s">
        <v>142</v>
      </c>
      <c r="E9" s="80">
        <v>32.590000000000003</v>
      </c>
      <c r="F9" s="123">
        <v>2247.3564116961452</v>
      </c>
      <c r="G9" s="123">
        <v>2420.3580569697665</v>
      </c>
      <c r="H9" s="130">
        <f t="shared" si="0"/>
        <v>2249.603768107841</v>
      </c>
      <c r="I9" s="130">
        <f t="shared" si="1"/>
        <v>2422.7784150267362</v>
      </c>
    </row>
    <row r="10" spans="1:10" x14ac:dyDescent="0.25">
      <c r="A10" s="77">
        <v>2018005630</v>
      </c>
      <c r="B10" s="126">
        <v>43416.677777777775</v>
      </c>
      <c r="C10" s="77" t="s">
        <v>82</v>
      </c>
      <c r="D10" s="114" t="s">
        <v>143</v>
      </c>
      <c r="E10" s="80">
        <v>31.52</v>
      </c>
      <c r="F10" s="123">
        <v>2270.1595788637342</v>
      </c>
      <c r="G10" s="123">
        <v>2430.3319672492944</v>
      </c>
      <c r="H10" s="130">
        <f t="shared" si="0"/>
        <v>2272.4297384425977</v>
      </c>
      <c r="I10" s="130">
        <f t="shared" si="1"/>
        <v>2432.7622992165434</v>
      </c>
    </row>
    <row r="11" spans="1:10" x14ac:dyDescent="0.25">
      <c r="A11" s="77">
        <v>2018005642</v>
      </c>
      <c r="B11" s="126">
        <v>43416.65</v>
      </c>
      <c r="C11" s="77" t="s">
        <v>83</v>
      </c>
      <c r="D11" s="114" t="s">
        <v>144</v>
      </c>
      <c r="E11" s="79">
        <v>31.45</v>
      </c>
      <c r="F11" s="123">
        <v>2266.2684811479567</v>
      </c>
      <c r="G11" s="123">
        <v>2435.5377353891799</v>
      </c>
      <c r="H11" s="130">
        <f t="shared" si="0"/>
        <v>2268.5347496291042</v>
      </c>
      <c r="I11" s="130">
        <f t="shared" si="1"/>
        <v>2437.973273124569</v>
      </c>
    </row>
    <row r="12" spans="1:10" x14ac:dyDescent="0.25">
      <c r="A12" s="77">
        <v>2018005654</v>
      </c>
      <c r="B12" s="126">
        <v>43419.357638888891</v>
      </c>
      <c r="C12" s="77" t="s">
        <v>84</v>
      </c>
      <c r="D12" s="114" t="s">
        <v>145</v>
      </c>
      <c r="E12" s="80">
        <v>30.72</v>
      </c>
      <c r="F12" s="123">
        <v>2277.781869759312</v>
      </c>
      <c r="G12" s="123">
        <v>2449.741097560895</v>
      </c>
      <c r="H12" s="130">
        <f t="shared" si="0"/>
        <v>2280.0596516290711</v>
      </c>
      <c r="I12" s="130">
        <f t="shared" si="1"/>
        <v>2452.1908386584555</v>
      </c>
    </row>
    <row r="13" spans="1:10" x14ac:dyDescent="0.25">
      <c r="A13" s="77">
        <v>2018005666</v>
      </c>
      <c r="B13" s="126">
        <v>43419.327777777777</v>
      </c>
      <c r="C13" s="77" t="s">
        <v>85</v>
      </c>
      <c r="D13" s="114" t="s">
        <v>146</v>
      </c>
      <c r="E13" s="80">
        <v>31.52</v>
      </c>
      <c r="F13" s="123">
        <v>2243.3063702557511</v>
      </c>
      <c r="G13" s="123">
        <v>2433.8493856460045</v>
      </c>
      <c r="H13" s="130">
        <f t="shared" si="0"/>
        <v>2245.5496766260067</v>
      </c>
      <c r="I13" s="130">
        <f t="shared" si="1"/>
        <v>2436.2832350316503</v>
      </c>
    </row>
    <row r="14" spans="1:10" x14ac:dyDescent="0.25">
      <c r="A14" s="77">
        <v>2018005678</v>
      </c>
      <c r="B14" s="126">
        <v>43419.290277777778</v>
      </c>
      <c r="C14" s="77" t="s">
        <v>86</v>
      </c>
      <c r="D14" s="114" t="s">
        <v>147</v>
      </c>
      <c r="E14" s="80">
        <v>31.95</v>
      </c>
      <c r="F14" s="123">
        <v>2226.2562476942885</v>
      </c>
      <c r="G14" s="123">
        <v>2425.8879388043374</v>
      </c>
      <c r="H14" s="130">
        <f t="shared" si="0"/>
        <v>2228.4825039419825</v>
      </c>
      <c r="I14" s="130">
        <f t="shared" si="1"/>
        <v>2428.3138267431414</v>
      </c>
    </row>
    <row r="15" spans="1:10" x14ac:dyDescent="0.25">
      <c r="A15" s="77">
        <v>2018005690</v>
      </c>
      <c r="B15" s="126">
        <v>43418.857638888891</v>
      </c>
      <c r="C15" s="77" t="s">
        <v>87</v>
      </c>
      <c r="D15" s="114" t="s">
        <v>148</v>
      </c>
      <c r="E15" s="80">
        <v>34.96</v>
      </c>
      <c r="F15" s="123">
        <v>2112.9291277406282</v>
      </c>
      <c r="G15" s="123">
        <v>2347.2924626719005</v>
      </c>
      <c r="H15" s="130">
        <f t="shared" si="0"/>
        <v>2115.0420568683685</v>
      </c>
      <c r="I15" s="130">
        <f t="shared" si="1"/>
        <v>2349.6397551345722</v>
      </c>
    </row>
    <row r="16" spans="1:10" x14ac:dyDescent="0.25">
      <c r="A16" s="77">
        <v>2018005702</v>
      </c>
      <c r="B16" s="126">
        <v>43417.705555555556</v>
      </c>
      <c r="C16" s="77" t="s">
        <v>88</v>
      </c>
      <c r="D16" s="114" t="s">
        <v>149</v>
      </c>
      <c r="E16" s="80">
        <v>33.35</v>
      </c>
      <c r="F16" s="123">
        <v>2173.0119927875667</v>
      </c>
      <c r="G16" s="123">
        <v>2381.6655841675806</v>
      </c>
      <c r="H16" s="130">
        <f t="shared" si="0"/>
        <v>2175.1850047803541</v>
      </c>
      <c r="I16" s="130">
        <f t="shared" si="1"/>
        <v>2384.047249751748</v>
      </c>
    </row>
    <row r="17" spans="1:10" x14ac:dyDescent="0.25">
      <c r="A17" s="77">
        <v>2018005702</v>
      </c>
      <c r="B17" s="126">
        <v>43417.705555555556</v>
      </c>
      <c r="C17" s="77" t="s">
        <v>88</v>
      </c>
      <c r="D17" s="114" t="s">
        <v>237</v>
      </c>
      <c r="E17" s="80">
        <v>33.35</v>
      </c>
      <c r="F17" s="123">
        <v>2171.5198088684806</v>
      </c>
      <c r="G17" s="123">
        <v>2383.1107337831654</v>
      </c>
      <c r="H17" s="130">
        <f t="shared" si="0"/>
        <v>2173.6913286773488</v>
      </c>
      <c r="I17" s="130">
        <f t="shared" si="1"/>
        <v>2385.4938445169482</v>
      </c>
      <c r="J17" s="75" t="s">
        <v>244</v>
      </c>
    </row>
    <row r="18" spans="1:10" x14ac:dyDescent="0.25">
      <c r="A18" s="77">
        <v>2018005714</v>
      </c>
      <c r="B18" s="126">
        <v>43417.819444444445</v>
      </c>
      <c r="C18" s="77" t="s">
        <v>89</v>
      </c>
      <c r="D18" s="114" t="s">
        <v>151</v>
      </c>
      <c r="E18" s="80">
        <v>34.22</v>
      </c>
      <c r="F18" s="123">
        <v>2102.1407484834599</v>
      </c>
      <c r="G18" s="123">
        <v>2320.9643999919731</v>
      </c>
      <c r="H18" s="130">
        <f t="shared" si="0"/>
        <v>2104.2428892319431</v>
      </c>
      <c r="I18" s="130">
        <f t="shared" si="1"/>
        <v>2323.2853643919648</v>
      </c>
    </row>
    <row r="19" spans="1:10" x14ac:dyDescent="0.25">
      <c r="A19" s="77">
        <v>2018005726</v>
      </c>
      <c r="B19" s="126">
        <v>43417.982638888891</v>
      </c>
      <c r="C19" s="77" t="s">
        <v>90</v>
      </c>
      <c r="D19" s="114" t="s">
        <v>152</v>
      </c>
      <c r="E19" s="80">
        <v>34.71</v>
      </c>
      <c r="F19" s="123">
        <v>2126.1331320396926</v>
      </c>
      <c r="G19" s="123">
        <v>2327.75624909315</v>
      </c>
      <c r="H19" s="130">
        <f t="shared" si="0"/>
        <v>2128.2592651717318</v>
      </c>
      <c r="I19" s="130">
        <f t="shared" si="1"/>
        <v>2330.084005342243</v>
      </c>
    </row>
    <row r="20" spans="1:10" x14ac:dyDescent="0.25">
      <c r="A20" s="77">
        <v>2018005738</v>
      </c>
      <c r="B20" s="126">
        <v>43418.07916666667</v>
      </c>
      <c r="C20" s="77" t="s">
        <v>91</v>
      </c>
      <c r="D20" s="114" t="s">
        <v>153</v>
      </c>
      <c r="E20" s="80">
        <v>34.770000000000003</v>
      </c>
      <c r="F20" s="123">
        <v>2126.0682912719731</v>
      </c>
      <c r="G20" s="123">
        <v>2322.089161237956</v>
      </c>
      <c r="H20" s="130">
        <f t="shared" si="0"/>
        <v>2128.1943595632447</v>
      </c>
      <c r="I20" s="130">
        <f t="shared" si="1"/>
        <v>2324.4112503991937</v>
      </c>
    </row>
    <row r="21" spans="1:10" x14ac:dyDescent="0.25">
      <c r="A21" s="77">
        <v>2018005583</v>
      </c>
      <c r="B21" s="126">
        <v>43444.956250000003</v>
      </c>
      <c r="C21" s="77" t="s">
        <v>78</v>
      </c>
      <c r="D21" s="114" t="s">
        <v>154</v>
      </c>
      <c r="E21" s="80">
        <v>32.590000000000003</v>
      </c>
      <c r="F21" s="123">
        <v>2279.4026298973913</v>
      </c>
      <c r="G21" s="123">
        <v>2431.9838301882924</v>
      </c>
      <c r="H21" s="130">
        <f t="shared" si="0"/>
        <v>2281.6820325272884</v>
      </c>
      <c r="I21" s="130">
        <f t="shared" si="1"/>
        <v>2434.4158140184804</v>
      </c>
    </row>
    <row r="22" spans="1:10" x14ac:dyDescent="0.25">
      <c r="A22" s="77">
        <v>2018005595</v>
      </c>
      <c r="B22" s="126">
        <v>43445.01458333333</v>
      </c>
      <c r="C22" s="77" t="s">
        <v>79</v>
      </c>
      <c r="D22" s="114" t="s">
        <v>155</v>
      </c>
      <c r="E22" s="80">
        <v>33.46</v>
      </c>
      <c r="F22" s="123">
        <v>2242.4877044101504</v>
      </c>
      <c r="G22" s="123">
        <v>2396.7105567427056</v>
      </c>
      <c r="H22" s="130">
        <f t="shared" si="0"/>
        <v>2244.7301921145604</v>
      </c>
      <c r="I22" s="130">
        <f t="shared" si="1"/>
        <v>2399.1072672994483</v>
      </c>
    </row>
    <row r="23" spans="1:10" x14ac:dyDescent="0.25">
      <c r="A23" s="77">
        <v>2018005607</v>
      </c>
      <c r="B23" s="126">
        <v>43445.160416666666</v>
      </c>
      <c r="C23" s="77" t="s">
        <v>80</v>
      </c>
      <c r="D23" s="114" t="s">
        <v>156</v>
      </c>
      <c r="E23" s="80">
        <v>34.950000000000003</v>
      </c>
      <c r="F23" s="123">
        <v>2133.6253608360466</v>
      </c>
      <c r="G23" s="123">
        <v>2311.8909571202676</v>
      </c>
      <c r="H23" s="130">
        <f t="shared" si="0"/>
        <v>2135.7589861968822</v>
      </c>
      <c r="I23" s="130">
        <f t="shared" si="1"/>
        <v>2314.2028480773874</v>
      </c>
    </row>
    <row r="24" spans="1:10" x14ac:dyDescent="0.25">
      <c r="A24" s="77">
        <v>2018005619</v>
      </c>
      <c r="B24" s="126">
        <v>43444.899305555555</v>
      </c>
      <c r="C24" s="77" t="s">
        <v>81</v>
      </c>
      <c r="D24" s="114" t="s">
        <v>157</v>
      </c>
      <c r="E24" s="80">
        <v>32.83</v>
      </c>
      <c r="F24" s="123">
        <v>2266.9876306102828</v>
      </c>
      <c r="G24" s="123">
        <v>2422.2542888237554</v>
      </c>
      <c r="H24" s="130">
        <f t="shared" si="0"/>
        <v>2269.2546182408928</v>
      </c>
      <c r="I24" s="130">
        <f t="shared" si="1"/>
        <v>2424.6765431125787</v>
      </c>
    </row>
    <row r="25" spans="1:10" x14ac:dyDescent="0.25">
      <c r="A25" s="77">
        <v>2018005631</v>
      </c>
      <c r="B25" s="126">
        <v>43444.829861111109</v>
      </c>
      <c r="C25" s="77" t="s">
        <v>82</v>
      </c>
      <c r="D25" s="114" t="s">
        <v>158</v>
      </c>
      <c r="E25" s="80">
        <v>32.549999999999997</v>
      </c>
      <c r="F25" s="123">
        <v>2278.195520418642</v>
      </c>
      <c r="G25" s="123">
        <v>2426.6520401416933</v>
      </c>
      <c r="H25" s="130">
        <f t="shared" si="0"/>
        <v>2280.4737159390602</v>
      </c>
      <c r="I25" s="130">
        <f t="shared" si="1"/>
        <v>2429.0786921818349</v>
      </c>
    </row>
    <row r="26" spans="1:10" x14ac:dyDescent="0.25">
      <c r="A26" s="77">
        <v>2018005643</v>
      </c>
      <c r="B26" s="126">
        <v>43444.806250000001</v>
      </c>
      <c r="C26" s="77" t="s">
        <v>83</v>
      </c>
      <c r="D26" s="114" t="s">
        <v>159</v>
      </c>
      <c r="E26" s="80">
        <v>32.25</v>
      </c>
      <c r="F26" s="123">
        <v>2280.2967405727459</v>
      </c>
      <c r="G26" s="123">
        <v>2431.548541493456</v>
      </c>
      <c r="H26" s="130">
        <f t="shared" si="0"/>
        <v>2282.5770373133182</v>
      </c>
      <c r="I26" s="130">
        <f t="shared" si="1"/>
        <v>2433.9800900349492</v>
      </c>
    </row>
    <row r="27" spans="1:10" x14ac:dyDescent="0.25">
      <c r="A27" s="77">
        <v>2018005643</v>
      </c>
      <c r="B27" s="126">
        <v>43444.806250000001</v>
      </c>
      <c r="C27" s="77" t="s">
        <v>83</v>
      </c>
      <c r="D27" s="114" t="s">
        <v>238</v>
      </c>
      <c r="E27" s="80">
        <v>32.25</v>
      </c>
      <c r="F27" s="123">
        <v>2280.3390372507247</v>
      </c>
      <c r="G27" s="123">
        <v>2431.1682164563117</v>
      </c>
      <c r="H27" s="130">
        <f t="shared" si="0"/>
        <v>2282.6193762879752</v>
      </c>
      <c r="I27" s="130">
        <f t="shared" si="1"/>
        <v>2433.5993846727679</v>
      </c>
      <c r="J27" s="75" t="s">
        <v>244</v>
      </c>
    </row>
    <row r="28" spans="1:10" x14ac:dyDescent="0.25">
      <c r="A28" s="77"/>
      <c r="B28" s="121">
        <v>43586</v>
      </c>
      <c r="D28" s="114" t="s">
        <v>161</v>
      </c>
      <c r="E28" s="80">
        <v>35</v>
      </c>
      <c r="F28" s="123">
        <v>2033.1178890407621</v>
      </c>
      <c r="G28" s="123">
        <v>2248.762591020572</v>
      </c>
      <c r="H28" s="83"/>
      <c r="I28" s="83"/>
    </row>
    <row r="29" spans="1:10" x14ac:dyDescent="0.25">
      <c r="A29" s="77"/>
      <c r="B29" s="126"/>
      <c r="D29" s="114" t="s">
        <v>162</v>
      </c>
      <c r="E29" s="80">
        <v>33.433999999999997</v>
      </c>
      <c r="F29" s="123">
        <v>2029.0181792796895</v>
      </c>
      <c r="G29" s="123">
        <v>2217.3997727320857</v>
      </c>
      <c r="H29" s="83"/>
      <c r="I29" s="83"/>
    </row>
    <row r="30" spans="1:10" x14ac:dyDescent="0.25">
      <c r="A30" s="77"/>
      <c r="B30" s="126"/>
      <c r="D30" s="114"/>
      <c r="F30" s="123"/>
      <c r="G30" s="123"/>
      <c r="H30" s="83"/>
      <c r="I30" s="83"/>
    </row>
    <row r="31" spans="1:10" x14ac:dyDescent="0.25">
      <c r="A31" s="77"/>
      <c r="B31" s="121">
        <v>43587</v>
      </c>
      <c r="D31" s="128" t="s">
        <v>182</v>
      </c>
      <c r="E31" s="80">
        <v>33.433999999999997</v>
      </c>
      <c r="F31" s="129">
        <v>2029.19</v>
      </c>
      <c r="G31" s="129">
        <v>2217.4</v>
      </c>
      <c r="H31" s="83"/>
      <c r="I31" s="83"/>
    </row>
    <row r="32" spans="1:10" x14ac:dyDescent="0.25">
      <c r="A32" s="77"/>
      <c r="B32" s="126"/>
      <c r="D32" s="128" t="s">
        <v>183</v>
      </c>
      <c r="E32" s="80">
        <v>33.433999999999997</v>
      </c>
      <c r="F32" s="123">
        <v>2030.298375680733</v>
      </c>
      <c r="G32" s="123">
        <v>2220.2473365135447</v>
      </c>
      <c r="H32" s="130"/>
      <c r="I32" s="130"/>
    </row>
    <row r="33" spans="1:10" x14ac:dyDescent="0.25">
      <c r="A33" s="77">
        <v>2018005655</v>
      </c>
      <c r="B33" s="126">
        <v>43446.614583333336</v>
      </c>
      <c r="C33" s="77" t="s">
        <v>84</v>
      </c>
      <c r="D33" s="128" t="s">
        <v>173</v>
      </c>
      <c r="E33" s="80">
        <v>30.83</v>
      </c>
      <c r="F33" s="123">
        <v>2317.0152357924935</v>
      </c>
      <c r="G33" s="123">
        <v>2466.2681184170137</v>
      </c>
      <c r="H33" s="130">
        <f t="shared" ref="H33:I57" si="2">F33*1.001</f>
        <v>2319.3322510282856</v>
      </c>
      <c r="I33" s="130">
        <f t="shared" si="2"/>
        <v>2468.7343865354305</v>
      </c>
    </row>
    <row r="34" spans="1:10" x14ac:dyDescent="0.25">
      <c r="A34" s="77">
        <v>2018005667</v>
      </c>
      <c r="B34" s="126">
        <v>43446.586805555555</v>
      </c>
      <c r="C34" s="77" t="s">
        <v>85</v>
      </c>
      <c r="D34" s="128" t="s">
        <v>174</v>
      </c>
      <c r="E34" s="80">
        <v>31.94</v>
      </c>
      <c r="F34" s="123">
        <v>2278.1960217892242</v>
      </c>
      <c r="G34" s="123">
        <v>2442.1669395892354</v>
      </c>
      <c r="H34" s="130">
        <f t="shared" si="2"/>
        <v>2280.4742178110132</v>
      </c>
      <c r="I34" s="130">
        <f t="shared" si="2"/>
        <v>2444.6091065288242</v>
      </c>
    </row>
    <row r="35" spans="1:10" x14ac:dyDescent="0.25">
      <c r="A35" s="77">
        <v>2018005679</v>
      </c>
      <c r="B35" s="126">
        <v>43446.55</v>
      </c>
      <c r="C35" s="77" t="s">
        <v>86</v>
      </c>
      <c r="D35" s="128" t="s">
        <v>175</v>
      </c>
      <c r="E35" s="80">
        <v>32.67</v>
      </c>
      <c r="F35" s="123">
        <v>2249.4183575127108</v>
      </c>
      <c r="G35" s="123">
        <v>2428.825924211179</v>
      </c>
      <c r="H35" s="130">
        <f t="shared" si="2"/>
        <v>2251.6677758702231</v>
      </c>
      <c r="I35" s="130">
        <f t="shared" si="2"/>
        <v>2431.2547501353897</v>
      </c>
    </row>
    <row r="36" spans="1:10" x14ac:dyDescent="0.25">
      <c r="A36" s="77">
        <v>2018005691</v>
      </c>
      <c r="B36" s="126">
        <v>43445.37777777778</v>
      </c>
      <c r="C36" s="77" t="s">
        <v>87</v>
      </c>
      <c r="D36" s="128" t="s">
        <v>176</v>
      </c>
      <c r="E36" s="80">
        <v>35.04</v>
      </c>
      <c r="F36" s="123">
        <v>2124.4543192562433</v>
      </c>
      <c r="G36" s="123">
        <v>2325.4251153832856</v>
      </c>
      <c r="H36" s="130">
        <f t="shared" si="2"/>
        <v>2126.5787735754993</v>
      </c>
      <c r="I36" s="130">
        <f t="shared" si="2"/>
        <v>2327.7505404986687</v>
      </c>
    </row>
    <row r="37" spans="1:10" x14ac:dyDescent="0.25">
      <c r="A37" s="77">
        <v>2018005703</v>
      </c>
      <c r="B37" s="126">
        <v>43446.220833333333</v>
      </c>
      <c r="C37" s="77" t="s">
        <v>88</v>
      </c>
      <c r="D37" s="128" t="s">
        <v>177</v>
      </c>
      <c r="E37" s="80">
        <v>33.69</v>
      </c>
      <c r="F37" s="123">
        <v>2194.1224065318315</v>
      </c>
      <c r="G37" s="123">
        <v>2385.0650938417893</v>
      </c>
      <c r="H37" s="130">
        <f t="shared" si="2"/>
        <v>2196.3165289383633</v>
      </c>
      <c r="I37" s="130">
        <f t="shared" si="2"/>
        <v>2387.450158935631</v>
      </c>
    </row>
    <row r="38" spans="1:10" x14ac:dyDescent="0.25">
      <c r="A38" s="77">
        <v>2018005715</v>
      </c>
      <c r="B38" s="126">
        <v>43446.125694444447</v>
      </c>
      <c r="C38" s="77" t="s">
        <v>89</v>
      </c>
      <c r="D38" s="128" t="s">
        <v>178</v>
      </c>
      <c r="E38" s="80">
        <v>35.03</v>
      </c>
      <c r="F38" s="123">
        <v>2134.5058958516829</v>
      </c>
      <c r="G38" s="123">
        <v>2323.267702541415</v>
      </c>
      <c r="H38" s="130">
        <f t="shared" si="2"/>
        <v>2136.6404017475343</v>
      </c>
      <c r="I38" s="130">
        <f t="shared" si="2"/>
        <v>2325.5909702439562</v>
      </c>
    </row>
    <row r="39" spans="1:10" x14ac:dyDescent="0.25">
      <c r="A39" s="77">
        <v>2018005727</v>
      </c>
      <c r="B39" s="126">
        <v>43446.003472222219</v>
      </c>
      <c r="C39" s="77" t="s">
        <v>90</v>
      </c>
      <c r="D39" s="128" t="s">
        <v>179</v>
      </c>
      <c r="E39" s="80">
        <v>34.53</v>
      </c>
      <c r="F39" s="123">
        <v>2137.6853646551258</v>
      </c>
      <c r="G39" s="123">
        <v>2320.907832753986</v>
      </c>
      <c r="H39" s="130">
        <f t="shared" si="2"/>
        <v>2139.8230500197806</v>
      </c>
      <c r="I39" s="130">
        <f t="shared" si="2"/>
        <v>2323.2287405867396</v>
      </c>
    </row>
    <row r="40" spans="1:10" x14ac:dyDescent="0.25">
      <c r="A40" s="77">
        <v>2018005739</v>
      </c>
      <c r="B40" s="126">
        <v>43445.925694444442</v>
      </c>
      <c r="C40" s="77" t="s">
        <v>91</v>
      </c>
      <c r="D40" s="128" t="s">
        <v>180</v>
      </c>
      <c r="E40" s="80">
        <v>34.61</v>
      </c>
      <c r="F40" s="123">
        <v>2126.6800211940636</v>
      </c>
      <c r="G40" s="123">
        <v>2313.1141633082316</v>
      </c>
      <c r="H40" s="130">
        <f t="shared" si="2"/>
        <v>2128.8067012152574</v>
      </c>
      <c r="I40" s="130">
        <f t="shared" si="2"/>
        <v>2315.4272774715396</v>
      </c>
    </row>
    <row r="41" spans="1:10" x14ac:dyDescent="0.25">
      <c r="A41" s="77">
        <v>2018005739</v>
      </c>
      <c r="B41" s="126">
        <v>43445.925694444442</v>
      </c>
      <c r="C41" s="77" t="s">
        <v>91</v>
      </c>
      <c r="D41" s="128" t="s">
        <v>239</v>
      </c>
      <c r="E41" s="80">
        <v>34.61</v>
      </c>
      <c r="F41" s="123">
        <v>2130.1309132329825</v>
      </c>
      <c r="G41" s="123">
        <v>2312.0706651164296</v>
      </c>
      <c r="H41" s="130">
        <f t="shared" si="2"/>
        <v>2132.2610441462152</v>
      </c>
      <c r="I41" s="130">
        <f t="shared" si="2"/>
        <v>2314.3827357815458</v>
      </c>
      <c r="J41" s="75" t="s">
        <v>244</v>
      </c>
    </row>
    <row r="42" spans="1:10" x14ac:dyDescent="0.25">
      <c r="A42" s="77">
        <v>2019001603</v>
      </c>
      <c r="B42" s="126">
        <v>43494.576388888891</v>
      </c>
      <c r="C42" s="77" t="s">
        <v>78</v>
      </c>
      <c r="D42" s="128" t="s">
        <v>184</v>
      </c>
      <c r="E42" s="80">
        <v>31.45</v>
      </c>
      <c r="F42" s="123">
        <v>2269.5034068539881</v>
      </c>
      <c r="G42" s="123">
        <v>2400.1726651972281</v>
      </c>
      <c r="H42" s="130">
        <f t="shared" si="2"/>
        <v>2271.7729102608419</v>
      </c>
      <c r="I42" s="130">
        <f t="shared" si="2"/>
        <v>2402.5728378624249</v>
      </c>
    </row>
    <row r="43" spans="1:10" x14ac:dyDescent="0.25">
      <c r="A43" s="77">
        <v>2019001604</v>
      </c>
      <c r="B43" s="126">
        <v>43494.629166666666</v>
      </c>
      <c r="C43" s="77" t="s">
        <v>79</v>
      </c>
      <c r="D43" s="128" t="s">
        <v>185</v>
      </c>
      <c r="E43" s="80">
        <v>32.06</v>
      </c>
      <c r="F43" s="123">
        <v>2256.6905326929527</v>
      </c>
      <c r="G43" s="123">
        <v>2388.1411711988903</v>
      </c>
      <c r="H43" s="130">
        <f t="shared" si="2"/>
        <v>2258.9472232256453</v>
      </c>
      <c r="I43" s="130">
        <f t="shared" si="2"/>
        <v>2390.529312370089</v>
      </c>
    </row>
    <row r="44" spans="1:10" x14ac:dyDescent="0.25">
      <c r="A44" s="77">
        <v>2019001605</v>
      </c>
      <c r="B44" s="126">
        <v>43494.750694444447</v>
      </c>
      <c r="C44" s="77" t="s">
        <v>80</v>
      </c>
      <c r="D44" s="128" t="s">
        <v>186</v>
      </c>
      <c r="E44" s="80">
        <v>34.840000000000003</v>
      </c>
      <c r="F44" s="123">
        <v>2131.0171097290036</v>
      </c>
      <c r="G44" s="123">
        <v>2309.2165145427589</v>
      </c>
      <c r="H44" s="130">
        <f t="shared" si="2"/>
        <v>2133.1481268387324</v>
      </c>
      <c r="I44" s="130">
        <f t="shared" si="2"/>
        <v>2311.5257310573015</v>
      </c>
    </row>
    <row r="45" spans="1:10" x14ac:dyDescent="0.25">
      <c r="A45" s="77">
        <v>2019001606</v>
      </c>
      <c r="B45" s="126">
        <v>43494.506249999999</v>
      </c>
      <c r="C45" s="77" t="s">
        <v>81</v>
      </c>
      <c r="D45" s="128" t="s">
        <v>187</v>
      </c>
      <c r="E45" s="80">
        <v>32.36</v>
      </c>
      <c r="F45" s="123">
        <v>2240.3289100349234</v>
      </c>
      <c r="G45" s="123">
        <v>2380.0699840362827</v>
      </c>
      <c r="H45" s="130">
        <f t="shared" si="2"/>
        <v>2242.5692389449582</v>
      </c>
      <c r="I45" s="130">
        <f t="shared" si="2"/>
        <v>2382.4500540203185</v>
      </c>
    </row>
    <row r="46" spans="1:10" x14ac:dyDescent="0.25">
      <c r="A46" s="77">
        <v>2019001606</v>
      </c>
      <c r="B46" s="126">
        <v>43494.506249999999</v>
      </c>
      <c r="C46" s="77" t="s">
        <v>81</v>
      </c>
      <c r="D46" s="128" t="s">
        <v>241</v>
      </c>
      <c r="E46" s="80">
        <v>32.36</v>
      </c>
      <c r="F46" s="123">
        <v>2242.7526369836905</v>
      </c>
      <c r="G46" s="123">
        <v>2378.5667206143912</v>
      </c>
      <c r="H46" s="130">
        <f t="shared" si="2"/>
        <v>2244.9953896206739</v>
      </c>
      <c r="I46" s="130">
        <f t="shared" si="2"/>
        <v>2380.9452873350056</v>
      </c>
      <c r="J46" s="75" t="s">
        <v>244</v>
      </c>
    </row>
    <row r="47" spans="1:10" x14ac:dyDescent="0.25">
      <c r="A47" s="77">
        <v>2018005667</v>
      </c>
      <c r="B47" s="126">
        <v>43446.586805555555</v>
      </c>
      <c r="C47" s="77" t="s">
        <v>85</v>
      </c>
      <c r="D47" s="128" t="s">
        <v>242</v>
      </c>
      <c r="E47" s="80">
        <v>31.94</v>
      </c>
      <c r="F47" s="123">
        <v>2275.8921719018067</v>
      </c>
      <c r="G47" s="123">
        <v>2440.0155171916599</v>
      </c>
      <c r="H47" s="130">
        <f t="shared" si="2"/>
        <v>2278.1680640737081</v>
      </c>
      <c r="I47" s="130">
        <f t="shared" si="2"/>
        <v>2442.4555327088515</v>
      </c>
      <c r="J47" s="75" t="s">
        <v>244</v>
      </c>
    </row>
    <row r="48" spans="1:10" x14ac:dyDescent="0.25">
      <c r="A48" s="77">
        <v>2019001607</v>
      </c>
      <c r="B48" s="126">
        <v>43494.393750000003</v>
      </c>
      <c r="C48" s="77" t="s">
        <v>82</v>
      </c>
      <c r="D48" s="128" t="s">
        <v>189</v>
      </c>
      <c r="E48" s="80">
        <v>29.75</v>
      </c>
      <c r="F48" s="123">
        <v>2259.1116118001742</v>
      </c>
      <c r="G48" s="123">
        <v>2379.527816369648</v>
      </c>
      <c r="H48" s="130">
        <f t="shared" si="2"/>
        <v>2261.3707234119743</v>
      </c>
      <c r="I48" s="130">
        <f t="shared" si="2"/>
        <v>2381.9073441860173</v>
      </c>
    </row>
    <row r="49" spans="1:10" x14ac:dyDescent="0.25">
      <c r="A49" s="77">
        <v>2019001608</v>
      </c>
      <c r="B49" s="126">
        <v>43494.367361111108</v>
      </c>
      <c r="C49" s="77" t="s">
        <v>83</v>
      </c>
      <c r="D49" s="128" t="s">
        <v>190</v>
      </c>
      <c r="E49" s="80">
        <v>28.77</v>
      </c>
      <c r="F49" s="123">
        <v>2257.9341681650217</v>
      </c>
      <c r="G49" s="123">
        <v>2375.4329105888751</v>
      </c>
      <c r="H49" s="130">
        <f t="shared" si="2"/>
        <v>2260.1921023331865</v>
      </c>
      <c r="I49" s="130">
        <f t="shared" si="2"/>
        <v>2377.8083434994637</v>
      </c>
    </row>
    <row r="50" spans="1:10" x14ac:dyDescent="0.25">
      <c r="A50" s="77">
        <v>2019001609</v>
      </c>
      <c r="B50" s="126">
        <v>43496.624305555553</v>
      </c>
      <c r="C50" s="77" t="s">
        <v>84</v>
      </c>
      <c r="D50" s="128" t="s">
        <v>191</v>
      </c>
      <c r="E50" s="80">
        <v>26.66</v>
      </c>
      <c r="F50" s="123">
        <v>2275.4103535998738</v>
      </c>
      <c r="G50" s="123">
        <v>2389.0812899546945</v>
      </c>
      <c r="H50" s="130">
        <f t="shared" si="2"/>
        <v>2277.6857639534733</v>
      </c>
      <c r="I50" s="130">
        <f t="shared" si="2"/>
        <v>2391.470371244649</v>
      </c>
    </row>
    <row r="51" spans="1:10" x14ac:dyDescent="0.25">
      <c r="A51" s="77">
        <v>2019001610</v>
      </c>
      <c r="B51" s="126">
        <v>43496.59097222222</v>
      </c>
      <c r="C51" s="77" t="s">
        <v>85</v>
      </c>
      <c r="D51" s="128" t="s">
        <v>192</v>
      </c>
      <c r="E51" s="80">
        <v>31.17</v>
      </c>
      <c r="F51" s="123">
        <v>2231.3289417405067</v>
      </c>
      <c r="G51" s="123">
        <v>2375.1979329135415</v>
      </c>
      <c r="H51" s="130">
        <f t="shared" si="2"/>
        <v>2233.5602706822469</v>
      </c>
      <c r="I51" s="130">
        <f t="shared" si="2"/>
        <v>2377.5731308464547</v>
      </c>
    </row>
    <row r="52" spans="1:10" x14ac:dyDescent="0.25">
      <c r="A52" s="77">
        <v>2019001611</v>
      </c>
      <c r="B52" s="126">
        <v>43496.552777777775</v>
      </c>
      <c r="C52" s="77" t="s">
        <v>86</v>
      </c>
      <c r="D52" s="128" t="s">
        <v>193</v>
      </c>
      <c r="E52" s="80">
        <v>32.11</v>
      </c>
      <c r="F52" s="123">
        <v>2219.4779494153395</v>
      </c>
      <c r="G52" s="123">
        <v>2370.186337526045</v>
      </c>
      <c r="H52" s="130">
        <f t="shared" si="2"/>
        <v>2221.6974273647547</v>
      </c>
      <c r="I52" s="130">
        <f t="shared" si="2"/>
        <v>2372.5565238635709</v>
      </c>
    </row>
    <row r="53" spans="1:10" x14ac:dyDescent="0.25">
      <c r="A53" s="77">
        <v>2019001612</v>
      </c>
      <c r="B53" s="126">
        <v>43494.952777777777</v>
      </c>
      <c r="C53" s="77" t="s">
        <v>87</v>
      </c>
      <c r="D53" s="128" t="s">
        <v>194</v>
      </c>
      <c r="E53" s="80">
        <v>34.979999999999997</v>
      </c>
      <c r="F53" s="123">
        <v>2141.4499128427624</v>
      </c>
      <c r="G53" s="123">
        <v>2315.4971992730839</v>
      </c>
      <c r="H53" s="130">
        <f t="shared" si="2"/>
        <v>2143.5913627556051</v>
      </c>
      <c r="I53" s="130">
        <f t="shared" si="2"/>
        <v>2317.8126964723565</v>
      </c>
    </row>
    <row r="54" spans="1:10" x14ac:dyDescent="0.25">
      <c r="A54" s="77">
        <v>2019001612</v>
      </c>
      <c r="B54" s="126">
        <v>43494.952777777777</v>
      </c>
      <c r="C54" s="77" t="s">
        <v>87</v>
      </c>
      <c r="D54" s="128" t="s">
        <v>240</v>
      </c>
      <c r="E54" s="80">
        <v>34.979999999999997</v>
      </c>
      <c r="F54" s="123">
        <v>2140.7912919559008</v>
      </c>
      <c r="G54" s="123">
        <v>2313.8858346662387</v>
      </c>
      <c r="H54" s="130">
        <f t="shared" si="2"/>
        <v>2142.9320832478566</v>
      </c>
      <c r="I54" s="130">
        <f t="shared" si="2"/>
        <v>2316.1997205009047</v>
      </c>
      <c r="J54" s="75" t="s">
        <v>244</v>
      </c>
    </row>
    <row r="55" spans="1:10" x14ac:dyDescent="0.25">
      <c r="A55" s="77">
        <v>2019003256</v>
      </c>
      <c r="B55" s="126">
        <v>43508.554861111108</v>
      </c>
      <c r="C55" s="77" t="s">
        <v>81</v>
      </c>
      <c r="D55" s="128" t="s">
        <v>196</v>
      </c>
      <c r="E55" s="80">
        <v>31.81</v>
      </c>
      <c r="F55" s="123">
        <v>2265.057711310244</v>
      </c>
      <c r="G55" s="123">
        <v>2386.7682236773917</v>
      </c>
      <c r="H55" s="130">
        <f t="shared" si="2"/>
        <v>2267.322769021554</v>
      </c>
      <c r="I55" s="130">
        <f t="shared" si="2"/>
        <v>2389.154991901069</v>
      </c>
    </row>
    <row r="56" spans="1:10" x14ac:dyDescent="0.25">
      <c r="A56" s="77">
        <v>2019003257</v>
      </c>
      <c r="B56" s="126">
        <v>43508.473611111112</v>
      </c>
      <c r="C56" s="77" t="s">
        <v>82</v>
      </c>
      <c r="D56" s="128" t="s">
        <v>197</v>
      </c>
      <c r="E56" s="80">
        <v>30.92</v>
      </c>
      <c r="F56" s="123">
        <v>2260.486286609364</v>
      </c>
      <c r="G56" s="123">
        <v>2383.2717588287414</v>
      </c>
      <c r="H56" s="130">
        <f t="shared" si="2"/>
        <v>2262.7467728959732</v>
      </c>
      <c r="I56" s="130">
        <f t="shared" si="2"/>
        <v>2385.6550305875699</v>
      </c>
    </row>
    <row r="57" spans="1:10" x14ac:dyDescent="0.25">
      <c r="A57" s="77">
        <v>2019003258</v>
      </c>
      <c r="B57" s="126">
        <v>43508.443749999999</v>
      </c>
      <c r="C57" s="77" t="s">
        <v>83</v>
      </c>
      <c r="D57" s="128" t="s">
        <v>198</v>
      </c>
      <c r="E57" s="80">
        <v>30.8</v>
      </c>
      <c r="F57" s="123">
        <v>2261.312667904202</v>
      </c>
      <c r="G57" s="123">
        <v>2381.031231559456</v>
      </c>
      <c r="H57" s="130">
        <f t="shared" si="2"/>
        <v>2263.5739805721059</v>
      </c>
      <c r="I57" s="130">
        <f t="shared" si="2"/>
        <v>2383.4122627910151</v>
      </c>
    </row>
    <row r="58" spans="1:10" x14ac:dyDescent="0.25">
      <c r="A58" s="77"/>
      <c r="B58" s="121">
        <v>43587</v>
      </c>
      <c r="D58" s="128" t="s">
        <v>74</v>
      </c>
      <c r="E58" s="119">
        <v>35</v>
      </c>
      <c r="F58" s="123">
        <v>2029.165258591361</v>
      </c>
      <c r="G58" s="123">
        <v>2245.2703473650595</v>
      </c>
      <c r="H58" s="130"/>
      <c r="I58" s="130"/>
    </row>
    <row r="59" spans="1:10" x14ac:dyDescent="0.25">
      <c r="A59" s="77"/>
      <c r="B59" s="131"/>
      <c r="D59" s="128" t="s">
        <v>199</v>
      </c>
      <c r="E59" s="80">
        <v>33.433999999999997</v>
      </c>
      <c r="F59" s="129">
        <v>2029.2027617665328</v>
      </c>
      <c r="G59" s="129">
        <v>2217.3895368345502</v>
      </c>
      <c r="H59" s="83"/>
      <c r="I59" s="83"/>
    </row>
    <row r="60" spans="1:10" x14ac:dyDescent="0.25">
      <c r="A60" s="77"/>
      <c r="B60" s="119"/>
      <c r="D60" s="114"/>
      <c r="E60" s="132"/>
      <c r="F60" s="78"/>
      <c r="G60" s="78"/>
    </row>
    <row r="61" spans="1:10" x14ac:dyDescent="0.25">
      <c r="A61" s="77"/>
      <c r="B61" s="121">
        <v>43588</v>
      </c>
      <c r="D61" s="128" t="s">
        <v>208</v>
      </c>
      <c r="E61" s="80">
        <v>33.433999999999997</v>
      </c>
      <c r="F61" s="129">
        <v>2029.19</v>
      </c>
      <c r="G61" s="129">
        <v>2217.4</v>
      </c>
      <c r="H61" s="130"/>
      <c r="I61" s="130"/>
    </row>
    <row r="62" spans="1:10" x14ac:dyDescent="0.25">
      <c r="A62" s="77">
        <v>2019001613</v>
      </c>
      <c r="B62" s="126">
        <v>43496.18472222222</v>
      </c>
      <c r="C62" s="77" t="s">
        <v>88</v>
      </c>
      <c r="D62" s="128" t="s">
        <v>209</v>
      </c>
      <c r="E62" s="80">
        <v>33.659999999999997</v>
      </c>
      <c r="F62" s="123">
        <v>2198.1357693176124</v>
      </c>
      <c r="G62" s="123">
        <v>2359.7335341666803</v>
      </c>
      <c r="H62" s="130">
        <f t="shared" ref="H62:H71" si="3">F62*1.001</f>
        <v>2200.3339050869299</v>
      </c>
      <c r="I62" s="130">
        <f t="shared" ref="I62:I71" si="4">G62*1.001</f>
        <v>2362.0932677008468</v>
      </c>
    </row>
    <row r="63" spans="1:10" x14ac:dyDescent="0.25">
      <c r="A63" s="77">
        <v>2019001614</v>
      </c>
      <c r="B63" s="126">
        <v>43496.082638888889</v>
      </c>
      <c r="C63" s="77" t="s">
        <v>89</v>
      </c>
      <c r="D63" s="128" t="s">
        <v>210</v>
      </c>
      <c r="E63" s="80">
        <v>34.85</v>
      </c>
      <c r="F63" s="123">
        <v>2158.230217998534</v>
      </c>
      <c r="G63" s="123">
        <v>2317.8980979980201</v>
      </c>
      <c r="H63" s="130">
        <f t="shared" si="3"/>
        <v>2160.3884482165322</v>
      </c>
      <c r="I63" s="130">
        <f t="shared" si="4"/>
        <v>2320.215996096018</v>
      </c>
    </row>
    <row r="64" spans="1:10" x14ac:dyDescent="0.25">
      <c r="A64" s="77">
        <v>2019001615</v>
      </c>
      <c r="B64" s="126">
        <v>43495.947916666664</v>
      </c>
      <c r="C64" s="77" t="s">
        <v>90</v>
      </c>
      <c r="D64" s="128" t="s">
        <v>211</v>
      </c>
      <c r="E64" s="80">
        <v>34.89</v>
      </c>
      <c r="F64" s="123">
        <v>2158.8772147201844</v>
      </c>
      <c r="G64" s="123">
        <v>2325.1153918030268</v>
      </c>
      <c r="H64" s="130">
        <f t="shared" si="3"/>
        <v>2161.0360919349041</v>
      </c>
      <c r="I64" s="130">
        <f t="shared" si="4"/>
        <v>2327.4405071948295</v>
      </c>
    </row>
    <row r="65" spans="1:10" x14ac:dyDescent="0.25">
      <c r="A65" s="77">
        <v>2019001615</v>
      </c>
      <c r="B65" s="126">
        <v>43495.947916666664</v>
      </c>
      <c r="C65" s="77" t="s">
        <v>90</v>
      </c>
      <c r="D65" s="128" t="s">
        <v>246</v>
      </c>
      <c r="E65" s="80">
        <v>34.89</v>
      </c>
      <c r="F65" s="123">
        <v>2158.322954481011</v>
      </c>
      <c r="G65" s="123">
        <v>2326.4562200350729</v>
      </c>
      <c r="H65" s="130">
        <f t="shared" si="3"/>
        <v>2160.4812774354918</v>
      </c>
      <c r="I65" s="130">
        <f t="shared" si="4"/>
        <v>2328.7826762551076</v>
      </c>
      <c r="J65" s="75" t="s">
        <v>244</v>
      </c>
    </row>
    <row r="66" spans="1:10" x14ac:dyDescent="0.25">
      <c r="A66" s="77">
        <v>2019001616</v>
      </c>
      <c r="B66" s="126">
        <v>43495.86041666667</v>
      </c>
      <c r="C66" s="77" t="s">
        <v>91</v>
      </c>
      <c r="D66" s="128" t="s">
        <v>213</v>
      </c>
      <c r="E66" s="80">
        <v>34.729999999999997</v>
      </c>
      <c r="F66" s="123">
        <v>2159.4835409806929</v>
      </c>
      <c r="G66" s="123">
        <v>2327.2194075989473</v>
      </c>
      <c r="H66" s="130">
        <f t="shared" si="3"/>
        <v>2161.6430245216734</v>
      </c>
      <c r="I66" s="130">
        <f t="shared" si="4"/>
        <v>2329.5466270065458</v>
      </c>
    </row>
    <row r="67" spans="1:10" x14ac:dyDescent="0.25">
      <c r="A67" s="77">
        <v>2019001617</v>
      </c>
      <c r="B67" s="126">
        <v>43495.761111111111</v>
      </c>
      <c r="C67" s="77" t="s">
        <v>100</v>
      </c>
      <c r="D67" s="128" t="s">
        <v>214</v>
      </c>
      <c r="E67" s="80">
        <v>34.630000000000003</v>
      </c>
      <c r="F67" s="123">
        <v>2152.8267906845786</v>
      </c>
      <c r="G67" s="123">
        <v>2317.5712809887273</v>
      </c>
      <c r="H67" s="130">
        <f t="shared" si="3"/>
        <v>2154.9796174752628</v>
      </c>
      <c r="I67" s="130">
        <f t="shared" si="4"/>
        <v>2319.8888522697157</v>
      </c>
    </row>
    <row r="68" spans="1:10" x14ac:dyDescent="0.25">
      <c r="A68" s="77">
        <v>2019001618</v>
      </c>
      <c r="B68" s="126">
        <v>43495.615277777775</v>
      </c>
      <c r="C68" s="77" t="s">
        <v>77</v>
      </c>
      <c r="D68" s="128" t="s">
        <v>215</v>
      </c>
      <c r="E68" s="80">
        <v>34.74</v>
      </c>
      <c r="F68" s="123">
        <v>2141.9319003454111</v>
      </c>
      <c r="G68" s="123">
        <v>2299.7715223198302</v>
      </c>
      <c r="H68" s="130">
        <f t="shared" si="3"/>
        <v>2144.0738322457564</v>
      </c>
      <c r="I68" s="130">
        <f t="shared" si="4"/>
        <v>2302.0712938421498</v>
      </c>
    </row>
    <row r="69" spans="1:10" x14ac:dyDescent="0.25">
      <c r="A69" s="77">
        <v>2019003253</v>
      </c>
      <c r="B69" s="126">
        <v>43508.606249999997</v>
      </c>
      <c r="C69" s="77" t="s">
        <v>78</v>
      </c>
      <c r="D69" s="128" t="s">
        <v>216</v>
      </c>
      <c r="E69" s="133">
        <v>30.7</v>
      </c>
      <c r="F69" s="123">
        <v>2285.7838877807339</v>
      </c>
      <c r="G69" s="123">
        <v>2399.6490620369668</v>
      </c>
      <c r="H69" s="130">
        <f t="shared" si="3"/>
        <v>2288.0696716685143</v>
      </c>
      <c r="I69" s="130">
        <f t="shared" si="4"/>
        <v>2402.0487110990034</v>
      </c>
      <c r="J69" s="75" t="s">
        <v>92</v>
      </c>
    </row>
    <row r="70" spans="1:10" x14ac:dyDescent="0.25">
      <c r="A70" s="77">
        <v>2019003254</v>
      </c>
      <c r="B70" s="126">
        <v>43508.666666666664</v>
      </c>
      <c r="C70" s="77" t="s">
        <v>79</v>
      </c>
      <c r="D70" s="128" t="s">
        <v>217</v>
      </c>
      <c r="E70" s="80">
        <v>32.54</v>
      </c>
      <c r="F70" s="123">
        <v>2262.713756488899</v>
      </c>
      <c r="G70" s="123">
        <v>2389.3361823112309</v>
      </c>
      <c r="H70" s="130">
        <f t="shared" si="3"/>
        <v>2264.9764702453876</v>
      </c>
      <c r="I70" s="130">
        <f t="shared" si="4"/>
        <v>2391.725518493542</v>
      </c>
    </row>
    <row r="71" spans="1:10" x14ac:dyDescent="0.25">
      <c r="A71" s="77">
        <v>2019003255</v>
      </c>
      <c r="B71" s="126">
        <v>43508.806944444441</v>
      </c>
      <c r="C71" s="77" t="s">
        <v>80</v>
      </c>
      <c r="D71" s="128" t="s">
        <v>218</v>
      </c>
      <c r="E71" s="80">
        <v>34.979999999999997</v>
      </c>
      <c r="F71" s="123">
        <v>2145.0352245576451</v>
      </c>
      <c r="G71" s="123">
        <v>2317.1346660260942</v>
      </c>
      <c r="H71" s="130">
        <f t="shared" si="3"/>
        <v>2147.1802597822025</v>
      </c>
      <c r="I71" s="130">
        <f t="shared" si="4"/>
        <v>2319.4518006921203</v>
      </c>
    </row>
    <row r="72" spans="1:10" x14ac:dyDescent="0.25">
      <c r="A72" s="77"/>
      <c r="B72" s="126"/>
      <c r="D72" s="128" t="s">
        <v>219</v>
      </c>
      <c r="E72" s="80">
        <v>33.433999999999997</v>
      </c>
      <c r="F72" s="134">
        <v>2027.294813285411</v>
      </c>
      <c r="G72" s="134">
        <v>2217.7550662761787</v>
      </c>
      <c r="H72" s="83"/>
      <c r="I72" s="83"/>
    </row>
    <row r="73" spans="1:10" x14ac:dyDescent="0.25">
      <c r="A73" s="77"/>
      <c r="B73" s="126"/>
      <c r="D73" s="128" t="s">
        <v>220</v>
      </c>
      <c r="E73" s="80">
        <v>33.433999999999997</v>
      </c>
      <c r="F73" s="134">
        <v>2028.4688432358732</v>
      </c>
      <c r="G73" s="134">
        <v>2215.8202328314792</v>
      </c>
      <c r="H73" s="83"/>
      <c r="I73" s="83"/>
    </row>
    <row r="74" spans="1:10" x14ac:dyDescent="0.25">
      <c r="A74" s="77">
        <v>2019003259</v>
      </c>
      <c r="B74" s="126">
        <v>43510.706944444442</v>
      </c>
      <c r="C74" s="77" t="s">
        <v>84</v>
      </c>
      <c r="D74" s="128" t="s">
        <v>221</v>
      </c>
      <c r="E74" s="80">
        <v>25.66</v>
      </c>
      <c r="F74" s="123">
        <v>2321.7050122427304</v>
      </c>
      <c r="G74" s="123">
        <v>2421.7424461309283</v>
      </c>
      <c r="H74" s="130">
        <f t="shared" ref="H74:H82" si="5">F74*1.001</f>
        <v>2324.0267172549729</v>
      </c>
      <c r="I74" s="130">
        <f t="shared" ref="I74:I82" si="6">G74*1.001</f>
        <v>2424.1641885770591</v>
      </c>
    </row>
    <row r="75" spans="1:10" x14ac:dyDescent="0.25">
      <c r="A75" s="77">
        <v>2019003260</v>
      </c>
      <c r="B75" s="126">
        <v>43510.678472222222</v>
      </c>
      <c r="C75" s="77" t="s">
        <v>85</v>
      </c>
      <c r="D75" s="128" t="s">
        <v>222</v>
      </c>
      <c r="E75" s="80">
        <v>31.48</v>
      </c>
      <c r="F75" s="123">
        <v>2229.0629225922999</v>
      </c>
      <c r="G75" s="123">
        <v>2363.1007552169208</v>
      </c>
      <c r="H75" s="130">
        <f t="shared" si="5"/>
        <v>2231.2919855148921</v>
      </c>
      <c r="I75" s="130">
        <f t="shared" si="6"/>
        <v>2365.4638559721375</v>
      </c>
    </row>
    <row r="76" spans="1:10" x14ac:dyDescent="0.25">
      <c r="A76" s="77">
        <v>2019003261</v>
      </c>
      <c r="B76" s="126">
        <v>43510.634722222225</v>
      </c>
      <c r="C76" s="77" t="s">
        <v>86</v>
      </c>
      <c r="D76" s="128" t="s">
        <v>223</v>
      </c>
      <c r="E76" s="80">
        <v>32.130000000000003</v>
      </c>
      <c r="F76" s="123">
        <v>2210.7816238822033</v>
      </c>
      <c r="G76" s="123">
        <v>2353.5489118905894</v>
      </c>
      <c r="H76" s="130">
        <f t="shared" si="5"/>
        <v>2212.9924055060851</v>
      </c>
      <c r="I76" s="130">
        <f t="shared" si="6"/>
        <v>2355.9024608024797</v>
      </c>
    </row>
    <row r="77" spans="1:10" x14ac:dyDescent="0.25">
      <c r="A77" s="77">
        <v>2019003262</v>
      </c>
      <c r="B77" s="126">
        <v>43510.490972222222</v>
      </c>
      <c r="C77" s="77" t="s">
        <v>87</v>
      </c>
      <c r="D77" s="128" t="s">
        <v>224</v>
      </c>
      <c r="E77" s="80">
        <v>34.840000000000003</v>
      </c>
      <c r="F77" s="123">
        <v>2137.7210734826999</v>
      </c>
      <c r="G77" s="123">
        <v>2305.3630442815152</v>
      </c>
      <c r="H77" s="130">
        <f t="shared" si="5"/>
        <v>2139.8587945561826</v>
      </c>
      <c r="I77" s="130">
        <f t="shared" si="6"/>
        <v>2307.6684073257966</v>
      </c>
    </row>
    <row r="78" spans="1:10" x14ac:dyDescent="0.25">
      <c r="A78" s="77">
        <v>2019003263</v>
      </c>
      <c r="B78" s="126">
        <v>43510.077777777777</v>
      </c>
      <c r="C78" s="77" t="s">
        <v>88</v>
      </c>
      <c r="D78" s="128" t="s">
        <v>225</v>
      </c>
      <c r="E78" s="80">
        <v>32.78</v>
      </c>
      <c r="F78" s="123">
        <v>2200.9531511185237</v>
      </c>
      <c r="G78" s="123">
        <v>2354.2825036822937</v>
      </c>
      <c r="H78" s="130">
        <f t="shared" si="5"/>
        <v>2203.1541042696422</v>
      </c>
      <c r="I78" s="130">
        <f t="shared" si="6"/>
        <v>2356.6367861859758</v>
      </c>
    </row>
    <row r="79" spans="1:10" x14ac:dyDescent="0.25">
      <c r="A79" s="77">
        <v>2019003263</v>
      </c>
      <c r="B79" s="126">
        <v>43510.077777777777</v>
      </c>
      <c r="C79" s="77" t="s">
        <v>88</v>
      </c>
      <c r="D79" s="128" t="s">
        <v>247</v>
      </c>
      <c r="E79" s="80">
        <v>32.78</v>
      </c>
      <c r="F79" s="123">
        <v>2200.3662622219217</v>
      </c>
      <c r="G79" s="123">
        <v>2353.3032780838475</v>
      </c>
      <c r="H79" s="130">
        <f t="shared" si="5"/>
        <v>2202.5666284841436</v>
      </c>
      <c r="I79" s="130">
        <f t="shared" si="6"/>
        <v>2355.6565813619313</v>
      </c>
      <c r="J79" s="75" t="s">
        <v>244</v>
      </c>
    </row>
    <row r="80" spans="1:10" x14ac:dyDescent="0.25">
      <c r="A80" s="77">
        <v>2019003264</v>
      </c>
      <c r="B80" s="126">
        <v>43509.939583333333</v>
      </c>
      <c r="C80" s="77" t="s">
        <v>89</v>
      </c>
      <c r="D80" s="128" t="s">
        <v>227</v>
      </c>
      <c r="E80" s="80">
        <v>34.75</v>
      </c>
      <c r="F80" s="123">
        <v>2156.6645283964408</v>
      </c>
      <c r="G80" s="123">
        <v>2315.6578268375888</v>
      </c>
      <c r="H80" s="130">
        <f t="shared" si="5"/>
        <v>2158.8211929248369</v>
      </c>
      <c r="I80" s="130">
        <f t="shared" si="6"/>
        <v>2317.973484664426</v>
      </c>
    </row>
    <row r="81" spans="1:9" x14ac:dyDescent="0.25">
      <c r="A81" s="77">
        <v>2019003265</v>
      </c>
      <c r="B81" s="126">
        <v>43509.775694444441</v>
      </c>
      <c r="C81" s="77" t="s">
        <v>90</v>
      </c>
      <c r="D81" s="128" t="s">
        <v>228</v>
      </c>
      <c r="E81" s="80">
        <v>34.770000000000003</v>
      </c>
      <c r="F81" s="123">
        <v>2153.6658052328685</v>
      </c>
      <c r="G81" s="123">
        <v>2317.9867260449109</v>
      </c>
      <c r="H81" s="130">
        <f t="shared" si="5"/>
        <v>2155.8194710381013</v>
      </c>
      <c r="I81" s="130">
        <f t="shared" si="6"/>
        <v>2320.3047127709556</v>
      </c>
    </row>
    <row r="82" spans="1:9" x14ac:dyDescent="0.25">
      <c r="A82" s="77">
        <v>2019003266</v>
      </c>
      <c r="B82" s="126">
        <v>43509.654861111114</v>
      </c>
      <c r="C82" s="77" t="s">
        <v>91</v>
      </c>
      <c r="D82" s="128" t="s">
        <v>229</v>
      </c>
      <c r="E82" s="80">
        <v>34.64</v>
      </c>
      <c r="F82" s="123">
        <v>2155.7304598037958</v>
      </c>
      <c r="G82" s="123">
        <v>2320.0267176662683</v>
      </c>
      <c r="H82" s="130">
        <f t="shared" si="5"/>
        <v>2157.8861902635995</v>
      </c>
      <c r="I82" s="130">
        <f t="shared" si="6"/>
        <v>2322.3467443839345</v>
      </c>
    </row>
    <row r="83" spans="1:9" x14ac:dyDescent="0.25">
      <c r="A83" s="135"/>
      <c r="B83" s="121">
        <v>43588</v>
      </c>
      <c r="C83" s="122"/>
      <c r="D83" s="128" t="s">
        <v>230</v>
      </c>
      <c r="E83" s="119">
        <v>35</v>
      </c>
      <c r="F83" s="123">
        <v>2024.1821053548417</v>
      </c>
      <c r="G83" s="123">
        <v>2247.4833294010255</v>
      </c>
      <c r="H83" s="130"/>
      <c r="I83" s="130"/>
    </row>
    <row r="84" spans="1:9" x14ac:dyDescent="0.25">
      <c r="A84" s="135"/>
      <c r="B84" s="136"/>
      <c r="C84" s="122"/>
      <c r="D84" s="128" t="s">
        <v>231</v>
      </c>
      <c r="E84" s="80">
        <v>33.433999999999997</v>
      </c>
      <c r="F84" s="129">
        <v>2029.1826911275195</v>
      </c>
      <c r="G84" s="129">
        <v>2217.4311971989719</v>
      </c>
      <c r="H84" s="83"/>
      <c r="I84" s="83"/>
    </row>
    <row r="85" spans="1:9" x14ac:dyDescent="0.25">
      <c r="A85" s="135"/>
      <c r="B85" s="136"/>
      <c r="C85" s="122"/>
      <c r="D85" s="128" t="s">
        <v>232</v>
      </c>
      <c r="E85" s="80">
        <v>33.433999999999997</v>
      </c>
      <c r="F85" s="123">
        <v>2028.884336162293</v>
      </c>
      <c r="G85" s="123">
        <v>2218.8264645278155</v>
      </c>
      <c r="H85" s="119"/>
      <c r="I85" s="119"/>
    </row>
    <row r="86" spans="1:9" x14ac:dyDescent="0.25">
      <c r="A86" s="135"/>
      <c r="B86" s="136"/>
      <c r="C86" s="122"/>
      <c r="D86" s="114"/>
      <c r="E86" s="132"/>
      <c r="F86" s="78"/>
      <c r="G86" s="78"/>
    </row>
    <row r="87" spans="1:9" x14ac:dyDescent="0.25">
      <c r="A87" s="135"/>
      <c r="B87" s="136"/>
      <c r="C87" s="122"/>
      <c r="D87" s="114"/>
      <c r="E87" s="137"/>
      <c r="F87" s="78"/>
      <c r="G87" s="78"/>
    </row>
    <row r="88" spans="1:9" x14ac:dyDescent="0.25">
      <c r="A88" s="135"/>
      <c r="B88" s="124"/>
      <c r="C88" s="122"/>
      <c r="D88" s="114"/>
      <c r="E88" s="138"/>
      <c r="F88" s="78"/>
      <c r="G88" s="78"/>
    </row>
    <row r="89" spans="1:9" x14ac:dyDescent="0.25">
      <c r="A89" s="135"/>
      <c r="B89" s="124"/>
      <c r="C89" s="125"/>
      <c r="D89" s="114"/>
      <c r="E89" s="132"/>
      <c r="F89" s="78"/>
      <c r="G89" s="78"/>
    </row>
    <row r="90" spans="1:9" x14ac:dyDescent="0.25">
      <c r="A90" s="135"/>
      <c r="B90" s="124"/>
      <c r="C90" s="125"/>
      <c r="D90" s="114"/>
      <c r="E90" s="132"/>
      <c r="F90" s="78"/>
      <c r="G90" s="78"/>
    </row>
    <row r="93" spans="1:9" s="145" customFormat="1" x14ac:dyDescent="0.25">
      <c r="A93" s="143"/>
      <c r="B93" s="143"/>
      <c r="C93" s="144"/>
      <c r="E93" s="146"/>
    </row>
    <row r="94" spans="1:9" x14ac:dyDescent="0.25">
      <c r="A94" s="75"/>
    </row>
    <row r="95" spans="1:9" x14ac:dyDescent="0.25">
      <c r="A95" s="84" t="s">
        <v>96</v>
      </c>
    </row>
    <row r="96" spans="1:9" x14ac:dyDescent="0.25">
      <c r="A96" s="139" t="s">
        <v>256</v>
      </c>
    </row>
    <row r="97" spans="1:14" x14ac:dyDescent="0.25">
      <c r="B97" s="115" t="s">
        <v>97</v>
      </c>
      <c r="E97" s="73" t="s">
        <v>76</v>
      </c>
      <c r="F97" s="72" t="s">
        <v>33</v>
      </c>
      <c r="G97" s="72" t="s">
        <v>35</v>
      </c>
    </row>
    <row r="98" spans="1:14" x14ac:dyDescent="0.25">
      <c r="B98" s="121">
        <v>43586</v>
      </c>
      <c r="D98" s="114" t="s">
        <v>161</v>
      </c>
      <c r="E98" s="80">
        <v>35</v>
      </c>
      <c r="F98" s="123">
        <v>2033.1178890407621</v>
      </c>
      <c r="G98" s="123">
        <v>2248.762591020572</v>
      </c>
    </row>
    <row r="99" spans="1:14" x14ac:dyDescent="0.25">
      <c r="B99" s="121">
        <v>43587</v>
      </c>
      <c r="D99" s="128" t="s">
        <v>74</v>
      </c>
      <c r="E99" s="119">
        <v>35</v>
      </c>
      <c r="F99" s="123">
        <v>2029.165258591361</v>
      </c>
      <c r="G99" s="123">
        <v>2245.2703473650595</v>
      </c>
    </row>
    <row r="100" spans="1:14" x14ac:dyDescent="0.25">
      <c r="B100" s="121">
        <v>43588</v>
      </c>
      <c r="D100" s="128" t="s">
        <v>230</v>
      </c>
      <c r="E100" s="119">
        <v>35</v>
      </c>
      <c r="F100" s="123">
        <v>2024.1821053548417</v>
      </c>
      <c r="G100" s="123">
        <v>2247.4833294010255</v>
      </c>
    </row>
    <row r="101" spans="1:14" x14ac:dyDescent="0.25">
      <c r="E101" s="80" t="s">
        <v>94</v>
      </c>
      <c r="F101" s="83">
        <f>AVERAGE(F98:F100)</f>
        <v>2028.8217509956548</v>
      </c>
      <c r="G101" s="83">
        <f>AVERAGE(G98:G100)</f>
        <v>2247.1720892622193</v>
      </c>
    </row>
    <row r="102" spans="1:14" x14ac:dyDescent="0.25">
      <c r="E102" s="80" t="s">
        <v>95</v>
      </c>
      <c r="F102" s="140">
        <f>STDEV(F98:F100)</f>
        <v>4.4777846778983061</v>
      </c>
      <c r="G102" s="140">
        <f>STDEV(G98:G100)</f>
        <v>1.7668034003165431</v>
      </c>
    </row>
    <row r="104" spans="1:14" x14ac:dyDescent="0.25">
      <c r="E104" s="73" t="s">
        <v>99</v>
      </c>
      <c r="F104" s="74" t="s">
        <v>254</v>
      </c>
      <c r="G104" s="74" t="s">
        <v>255</v>
      </c>
      <c r="H104" s="116" t="s">
        <v>98</v>
      </c>
    </row>
    <row r="110" spans="1:14" x14ac:dyDescent="0.25">
      <c r="C110" s="71" t="s">
        <v>250</v>
      </c>
    </row>
    <row r="111" spans="1:14" x14ac:dyDescent="0.25">
      <c r="C111" s="71" t="s">
        <v>75</v>
      </c>
      <c r="D111" s="72" t="s">
        <v>93</v>
      </c>
      <c r="E111" s="73" t="s">
        <v>76</v>
      </c>
      <c r="F111" s="72" t="s">
        <v>33</v>
      </c>
      <c r="G111" s="72" t="s">
        <v>35</v>
      </c>
      <c r="H111" s="72" t="s">
        <v>234</v>
      </c>
      <c r="I111" s="72" t="s">
        <v>235</v>
      </c>
      <c r="J111" s="72" t="s">
        <v>23</v>
      </c>
      <c r="K111" s="75" t="s">
        <v>251</v>
      </c>
      <c r="L111" s="75" t="s">
        <v>252</v>
      </c>
      <c r="M111" s="75" t="s">
        <v>253</v>
      </c>
      <c r="N111" s="75" t="s">
        <v>253</v>
      </c>
    </row>
    <row r="112" spans="1:14" s="117" customFormat="1" x14ac:dyDescent="0.25">
      <c r="A112" s="77">
        <v>2018005606</v>
      </c>
      <c r="B112" s="126">
        <v>43417.012499999997</v>
      </c>
      <c r="C112" s="77" t="s">
        <v>80</v>
      </c>
      <c r="D112" s="114" t="s">
        <v>140</v>
      </c>
      <c r="E112" s="80">
        <v>35.020000000000003</v>
      </c>
      <c r="F112" s="123">
        <v>2116.0388527779746</v>
      </c>
      <c r="G112" s="123">
        <v>2320.299439741299</v>
      </c>
      <c r="H112" s="130">
        <v>2118.1548916307524</v>
      </c>
      <c r="I112" s="130">
        <v>2322.6197391810401</v>
      </c>
      <c r="J112" s="75"/>
      <c r="K112" s="83">
        <f>H112-H113</f>
        <v>-1.1147769528320168</v>
      </c>
      <c r="L112" s="83">
        <f>I112-I113</f>
        <v>-3.0342744235513237</v>
      </c>
      <c r="M112" s="141">
        <f>STDEV(H112:H113)</f>
        <v>0.78826634285799513</v>
      </c>
      <c r="N112" s="141">
        <f>STDEV(I112:I113)</f>
        <v>2.1455560208740434</v>
      </c>
    </row>
    <row r="113" spans="1:14" s="117" customFormat="1" x14ac:dyDescent="0.25">
      <c r="A113" s="77">
        <v>2018005606</v>
      </c>
      <c r="B113" s="126">
        <v>43417.012499999997</v>
      </c>
      <c r="C113" s="77" t="s">
        <v>80</v>
      </c>
      <c r="D113" s="114" t="s">
        <v>236</v>
      </c>
      <c r="E113" s="80">
        <v>35.020000000000003</v>
      </c>
      <c r="F113" s="123">
        <v>2117.1525160675174</v>
      </c>
      <c r="G113" s="123">
        <v>2323.3306829216699</v>
      </c>
      <c r="H113" s="130">
        <v>2119.2696685835845</v>
      </c>
      <c r="I113" s="130">
        <v>2325.6540136045915</v>
      </c>
      <c r="J113" s="75" t="s">
        <v>244</v>
      </c>
      <c r="K113" s="119"/>
      <c r="L113" s="119"/>
      <c r="M113" s="141"/>
      <c r="N113" s="141"/>
    </row>
    <row r="114" spans="1:14" s="117" customFormat="1" x14ac:dyDescent="0.25">
      <c r="A114" s="77">
        <v>2018005702</v>
      </c>
      <c r="B114" s="126">
        <v>43417.705555555556</v>
      </c>
      <c r="C114" s="77" t="s">
        <v>88</v>
      </c>
      <c r="D114" s="114" t="s">
        <v>149</v>
      </c>
      <c r="E114" s="80">
        <v>33.35</v>
      </c>
      <c r="F114" s="123">
        <v>2173.0119927875667</v>
      </c>
      <c r="G114" s="123">
        <v>2381.6655841675806</v>
      </c>
      <c r="H114" s="130">
        <v>2175.1850047803541</v>
      </c>
      <c r="I114" s="130">
        <v>2384.047249751748</v>
      </c>
      <c r="J114" s="75"/>
      <c r="K114" s="83">
        <f>H114-H115</f>
        <v>1.4936761030053276</v>
      </c>
      <c r="L114" s="83">
        <f>I114-I115</f>
        <v>-1.4465947652001887</v>
      </c>
      <c r="M114" s="141">
        <f>STDEV(H114:H115)</f>
        <v>1.0561885013313632</v>
      </c>
      <c r="N114" s="141">
        <f>STDEV(I114:I115)</f>
        <v>1.022896968102015</v>
      </c>
    </row>
    <row r="115" spans="1:14" s="117" customFormat="1" x14ac:dyDescent="0.25">
      <c r="A115" s="77">
        <v>2018005702</v>
      </c>
      <c r="B115" s="126">
        <v>43417.705555555556</v>
      </c>
      <c r="C115" s="77" t="s">
        <v>88</v>
      </c>
      <c r="D115" s="114" t="s">
        <v>237</v>
      </c>
      <c r="E115" s="80">
        <v>33.35</v>
      </c>
      <c r="F115" s="123">
        <v>2171.5198088684806</v>
      </c>
      <c r="G115" s="123">
        <v>2383.1107337831654</v>
      </c>
      <c r="H115" s="130">
        <v>2173.6913286773488</v>
      </c>
      <c r="I115" s="130">
        <v>2385.4938445169482</v>
      </c>
      <c r="J115" s="75" t="s">
        <v>244</v>
      </c>
      <c r="K115" s="119"/>
      <c r="L115" s="119"/>
      <c r="M115" s="141"/>
      <c r="N115" s="141"/>
    </row>
    <row r="116" spans="1:14" s="117" customFormat="1" x14ac:dyDescent="0.25">
      <c r="A116" s="77">
        <v>2018005643</v>
      </c>
      <c r="B116" s="126">
        <v>43444.806250000001</v>
      </c>
      <c r="C116" s="77" t="s">
        <v>83</v>
      </c>
      <c r="D116" s="114" t="s">
        <v>159</v>
      </c>
      <c r="E116" s="80">
        <v>32.25</v>
      </c>
      <c r="F116" s="123">
        <v>2280.2967405727459</v>
      </c>
      <c r="G116" s="123">
        <v>2431.548541493456</v>
      </c>
      <c r="H116" s="130">
        <v>2282.5770373133182</v>
      </c>
      <c r="I116" s="130">
        <v>2433.9800900349492</v>
      </c>
      <c r="J116" s="75"/>
      <c r="K116" s="83">
        <f>H116-H117</f>
        <v>-4.233897465701375E-2</v>
      </c>
      <c r="L116" s="83">
        <f>I116-I117</f>
        <v>0.38070536218128836</v>
      </c>
      <c r="M116" s="141">
        <f>STDEV(H116:H117)</f>
        <v>2.9938176088459802E-2</v>
      </c>
      <c r="N116" s="141">
        <f>STDEV(I116:I117)</f>
        <v>0.26919934323246963</v>
      </c>
    </row>
    <row r="117" spans="1:14" s="117" customFormat="1" x14ac:dyDescent="0.25">
      <c r="A117" s="77">
        <v>2018005643</v>
      </c>
      <c r="B117" s="126">
        <v>43444.806250000001</v>
      </c>
      <c r="C117" s="77" t="s">
        <v>83</v>
      </c>
      <c r="D117" s="114" t="s">
        <v>238</v>
      </c>
      <c r="E117" s="80">
        <v>32.25</v>
      </c>
      <c r="F117" s="123">
        <v>2280.3390372507247</v>
      </c>
      <c r="G117" s="123">
        <v>2431.1682164563117</v>
      </c>
      <c r="H117" s="130">
        <v>2282.6193762879752</v>
      </c>
      <c r="I117" s="130">
        <v>2433.5993846727679</v>
      </c>
      <c r="J117" s="75" t="s">
        <v>244</v>
      </c>
      <c r="K117" s="119"/>
      <c r="L117" s="119"/>
      <c r="M117" s="141"/>
      <c r="N117" s="141"/>
    </row>
    <row r="118" spans="1:14" s="117" customFormat="1" x14ac:dyDescent="0.25">
      <c r="A118" s="77">
        <v>2018005739</v>
      </c>
      <c r="B118" s="126">
        <v>43445.925694444442</v>
      </c>
      <c r="C118" s="77" t="s">
        <v>91</v>
      </c>
      <c r="D118" s="128" t="s">
        <v>180</v>
      </c>
      <c r="E118" s="80">
        <v>34.61</v>
      </c>
      <c r="F118" s="123">
        <v>2126.6800211940636</v>
      </c>
      <c r="G118" s="123">
        <v>2313.1141633082316</v>
      </c>
      <c r="H118" s="130">
        <v>2128.8067012152574</v>
      </c>
      <c r="I118" s="130">
        <v>2315.4272774715396</v>
      </c>
      <c r="J118" s="75"/>
      <c r="K118" s="83">
        <f>H118-H119</f>
        <v>-3.4543429309578642</v>
      </c>
      <c r="L118" s="83">
        <f>I118-I119</f>
        <v>1.0445416899938209</v>
      </c>
      <c r="M118" s="141">
        <f>STDEV(H118:H119)</f>
        <v>2.4425893110241197</v>
      </c>
      <c r="N118" s="141">
        <f>STDEV(I118:I119)</f>
        <v>0.73860251222668727</v>
      </c>
    </row>
    <row r="119" spans="1:14" s="117" customFormat="1" x14ac:dyDescent="0.25">
      <c r="A119" s="77">
        <v>2018005739</v>
      </c>
      <c r="B119" s="126">
        <v>43445.925694444442</v>
      </c>
      <c r="C119" s="77" t="s">
        <v>91</v>
      </c>
      <c r="D119" s="128" t="s">
        <v>239</v>
      </c>
      <c r="E119" s="80">
        <v>34.61</v>
      </c>
      <c r="F119" s="123">
        <v>2130.1309132329825</v>
      </c>
      <c r="G119" s="123">
        <v>2312.0706651164296</v>
      </c>
      <c r="H119" s="130">
        <v>2132.2610441462152</v>
      </c>
      <c r="I119" s="130">
        <v>2314.3827357815458</v>
      </c>
      <c r="J119" s="75" t="s">
        <v>244</v>
      </c>
      <c r="K119" s="119"/>
      <c r="L119" s="119"/>
      <c r="M119" s="141"/>
      <c r="N119" s="141"/>
    </row>
    <row r="120" spans="1:14" s="117" customFormat="1" x14ac:dyDescent="0.25">
      <c r="A120" s="77">
        <v>2019001606</v>
      </c>
      <c r="B120" s="126">
        <v>43494.506249999999</v>
      </c>
      <c r="C120" s="77" t="s">
        <v>81</v>
      </c>
      <c r="D120" s="128" t="s">
        <v>187</v>
      </c>
      <c r="E120" s="80">
        <v>32.36</v>
      </c>
      <c r="F120" s="123">
        <v>2240.3289100349234</v>
      </c>
      <c r="G120" s="123">
        <v>2380.0699840362827</v>
      </c>
      <c r="H120" s="130">
        <v>2242.5692389449582</v>
      </c>
      <c r="I120" s="130">
        <v>2382.4500540203185</v>
      </c>
      <c r="J120" s="75"/>
      <c r="K120" s="83">
        <f>H120-H121</f>
        <v>-2.4261506757156894</v>
      </c>
      <c r="L120" s="83">
        <f>I120-I121</f>
        <v>1.5047666853129158</v>
      </c>
      <c r="M120" s="141">
        <f>STDEV(H120:H121)</f>
        <v>1.7155475949788883</v>
      </c>
      <c r="N120" s="141">
        <f>STDEV(I120:I121)</f>
        <v>1.0640307272883665</v>
      </c>
    </row>
    <row r="121" spans="1:14" s="117" customFormat="1" x14ac:dyDescent="0.25">
      <c r="A121" s="77">
        <v>2019001606</v>
      </c>
      <c r="B121" s="126">
        <v>43494.506249999999</v>
      </c>
      <c r="C121" s="77" t="s">
        <v>81</v>
      </c>
      <c r="D121" s="128" t="s">
        <v>241</v>
      </c>
      <c r="E121" s="80">
        <v>32.36</v>
      </c>
      <c r="F121" s="123">
        <v>2242.7526369836905</v>
      </c>
      <c r="G121" s="123">
        <v>2378.5667206143912</v>
      </c>
      <c r="H121" s="130">
        <v>2244.9953896206739</v>
      </c>
      <c r="I121" s="130">
        <v>2380.9452873350056</v>
      </c>
      <c r="J121" s="75" t="s">
        <v>244</v>
      </c>
      <c r="K121" s="119"/>
      <c r="L121" s="119"/>
      <c r="M121" s="141"/>
      <c r="N121" s="141"/>
    </row>
    <row r="122" spans="1:14" s="117" customFormat="1" x14ac:dyDescent="0.25">
      <c r="A122" s="77">
        <v>2019001612</v>
      </c>
      <c r="B122" s="126">
        <v>43494.952777777777</v>
      </c>
      <c r="C122" s="77" t="s">
        <v>87</v>
      </c>
      <c r="D122" s="128" t="s">
        <v>194</v>
      </c>
      <c r="E122" s="80">
        <v>34.979999999999997</v>
      </c>
      <c r="F122" s="123">
        <v>2141.4499128427624</v>
      </c>
      <c r="G122" s="123">
        <v>2315.4971992730839</v>
      </c>
      <c r="H122" s="130">
        <v>2143.5913627556051</v>
      </c>
      <c r="I122" s="130">
        <v>2317.8126964723565</v>
      </c>
      <c r="J122" s="75"/>
      <c r="K122" s="83">
        <f>H122-H123</f>
        <v>0.65927950774857891</v>
      </c>
      <c r="L122" s="83">
        <f>I122-I123</f>
        <v>1.6129759714517604</v>
      </c>
      <c r="M122" s="141">
        <f>STDEV(H122:H123)</f>
        <v>0.46618101062634915</v>
      </c>
      <c r="N122" s="141">
        <f>STDEV(I122:I123)</f>
        <v>1.1405462473044989</v>
      </c>
    </row>
    <row r="123" spans="1:14" s="117" customFormat="1" x14ac:dyDescent="0.25">
      <c r="A123" s="77">
        <v>2019001612</v>
      </c>
      <c r="B123" s="126">
        <v>43494.952777777777</v>
      </c>
      <c r="C123" s="77" t="s">
        <v>87</v>
      </c>
      <c r="D123" s="128" t="s">
        <v>240</v>
      </c>
      <c r="E123" s="80">
        <v>34.979999999999997</v>
      </c>
      <c r="F123" s="123">
        <v>2140.7912919559008</v>
      </c>
      <c r="G123" s="123">
        <v>2313.8858346662387</v>
      </c>
      <c r="H123" s="130">
        <v>2142.9320832478566</v>
      </c>
      <c r="I123" s="130">
        <v>2316.1997205009047</v>
      </c>
      <c r="J123" s="75" t="s">
        <v>244</v>
      </c>
      <c r="K123" s="119"/>
      <c r="L123" s="119"/>
      <c r="M123" s="141"/>
      <c r="N123" s="141"/>
    </row>
    <row r="124" spans="1:14" s="117" customFormat="1" x14ac:dyDescent="0.25">
      <c r="A124" s="77">
        <v>2018005667</v>
      </c>
      <c r="B124" s="126">
        <v>43446.586805555555</v>
      </c>
      <c r="C124" s="77" t="s">
        <v>85</v>
      </c>
      <c r="D124" s="128" t="s">
        <v>174</v>
      </c>
      <c r="E124" s="80">
        <v>31.94</v>
      </c>
      <c r="F124" s="123">
        <v>2278.1960217892242</v>
      </c>
      <c r="G124" s="123">
        <v>2442.1669395892354</v>
      </c>
      <c r="H124" s="130">
        <v>2280.4742178110132</v>
      </c>
      <c r="I124" s="130">
        <v>2444.6091065288242</v>
      </c>
      <c r="J124" s="75"/>
      <c r="K124" s="83">
        <f>H124-H125</f>
        <v>2.3061537373050669</v>
      </c>
      <c r="L124" s="83">
        <f>I124-I125</f>
        <v>2.1535738199727348</v>
      </c>
      <c r="M124" s="141">
        <f>STDEV(H124:H125)</f>
        <v>1.6306969461071126</v>
      </c>
      <c r="N124" s="141">
        <f>STDEV(I124:I125)</f>
        <v>1.5228066518885379</v>
      </c>
    </row>
    <row r="125" spans="1:14" s="117" customFormat="1" x14ac:dyDescent="0.25">
      <c r="A125" s="77">
        <v>2018005667</v>
      </c>
      <c r="B125" s="126">
        <v>43446.586805555555</v>
      </c>
      <c r="C125" s="77" t="s">
        <v>85</v>
      </c>
      <c r="D125" s="128" t="s">
        <v>242</v>
      </c>
      <c r="E125" s="80">
        <v>31.94</v>
      </c>
      <c r="F125" s="123">
        <v>2275.8921719018067</v>
      </c>
      <c r="G125" s="123">
        <v>2440.0155171916599</v>
      </c>
      <c r="H125" s="130">
        <v>2278.1680640737081</v>
      </c>
      <c r="I125" s="130">
        <v>2442.4555327088515</v>
      </c>
      <c r="J125" s="75" t="s">
        <v>244</v>
      </c>
      <c r="K125" s="119"/>
      <c r="L125" s="119"/>
      <c r="M125" s="141"/>
      <c r="N125" s="141"/>
    </row>
    <row r="126" spans="1:14" s="117" customFormat="1" x14ac:dyDescent="0.25">
      <c r="A126" s="77">
        <v>2019001615</v>
      </c>
      <c r="B126" s="126">
        <v>43495.947916666664</v>
      </c>
      <c r="C126" s="77" t="s">
        <v>90</v>
      </c>
      <c r="D126" s="128" t="s">
        <v>211</v>
      </c>
      <c r="E126" s="80">
        <v>34.89</v>
      </c>
      <c r="F126" s="123">
        <v>2158.8772147201844</v>
      </c>
      <c r="G126" s="123">
        <v>2325.1153918030268</v>
      </c>
      <c r="H126" s="130">
        <v>2161.0360919349041</v>
      </c>
      <c r="I126" s="130">
        <v>2327.4405071948295</v>
      </c>
      <c r="J126" s="75"/>
      <c r="K126" s="83">
        <f>H126-H127</f>
        <v>0.55481449941225947</v>
      </c>
      <c r="L126" s="83">
        <f>I126-I127</f>
        <v>-1.3421690602781382</v>
      </c>
      <c r="M126" s="141">
        <f>STDEV(H126:H127)</f>
        <v>0.39231309483502846</v>
      </c>
      <c r="N126" s="141">
        <f>STDEV(I126:I127)</f>
        <v>0.94905684402144763</v>
      </c>
    </row>
    <row r="127" spans="1:14" s="117" customFormat="1" x14ac:dyDescent="0.25">
      <c r="A127" s="77">
        <v>2019001615</v>
      </c>
      <c r="B127" s="126">
        <v>43495.947916666664</v>
      </c>
      <c r="C127" s="77" t="s">
        <v>90</v>
      </c>
      <c r="D127" s="128" t="s">
        <v>246</v>
      </c>
      <c r="E127" s="80">
        <v>34.89</v>
      </c>
      <c r="F127" s="123">
        <v>2158.322954481011</v>
      </c>
      <c r="G127" s="123">
        <v>2326.4562200350729</v>
      </c>
      <c r="H127" s="130">
        <v>2160.4812774354918</v>
      </c>
      <c r="I127" s="130">
        <v>2328.7826762551076</v>
      </c>
      <c r="J127" s="75" t="s">
        <v>244</v>
      </c>
      <c r="K127" s="119"/>
      <c r="L127" s="119"/>
      <c r="M127" s="141"/>
      <c r="N127" s="141"/>
    </row>
    <row r="128" spans="1:14" s="117" customFormat="1" x14ac:dyDescent="0.25">
      <c r="A128" s="77">
        <v>2019003263</v>
      </c>
      <c r="B128" s="126">
        <v>43510.077777777777</v>
      </c>
      <c r="C128" s="77" t="s">
        <v>88</v>
      </c>
      <c r="D128" s="128" t="s">
        <v>225</v>
      </c>
      <c r="E128" s="80">
        <v>32.78</v>
      </c>
      <c r="F128" s="123">
        <v>2200.9531511185237</v>
      </c>
      <c r="G128" s="123">
        <v>2354.2825036822937</v>
      </c>
      <c r="H128" s="130">
        <v>2203.1541042696422</v>
      </c>
      <c r="I128" s="130">
        <v>2356.6367861859758</v>
      </c>
      <c r="J128" s="75"/>
      <c r="K128" s="83">
        <f>H128-H129</f>
        <v>0.58747578549855461</v>
      </c>
      <c r="L128" s="83">
        <f>I128-I129</f>
        <v>0.9802048240444492</v>
      </c>
      <c r="M128" s="141">
        <f>STDEV(H128:H129)</f>
        <v>0.41540811170892161</v>
      </c>
      <c r="N128" s="141">
        <f>STDEV(I128:I129)</f>
        <v>0.69310947803359668</v>
      </c>
    </row>
    <row r="129" spans="1:14" s="117" customFormat="1" x14ac:dyDescent="0.25">
      <c r="A129" s="77">
        <v>2019003263</v>
      </c>
      <c r="B129" s="126">
        <v>43510.077777777777</v>
      </c>
      <c r="C129" s="77" t="s">
        <v>88</v>
      </c>
      <c r="D129" s="128" t="s">
        <v>247</v>
      </c>
      <c r="E129" s="80">
        <v>32.78</v>
      </c>
      <c r="F129" s="123">
        <v>2200.3662622219217</v>
      </c>
      <c r="G129" s="123">
        <v>2353.3032780838475</v>
      </c>
      <c r="H129" s="130">
        <v>2202.5666284841436</v>
      </c>
      <c r="I129" s="130">
        <v>2355.6565813619313</v>
      </c>
      <c r="J129" s="75" t="s">
        <v>244</v>
      </c>
    </row>
    <row r="130" spans="1:14" s="117" customFormat="1" x14ac:dyDescent="0.25">
      <c r="A130" s="115"/>
      <c r="J130" s="142" t="s">
        <v>94</v>
      </c>
      <c r="K130" s="130">
        <f>AVERAGE(K112:K129)</f>
        <v>-0.15957887791031075</v>
      </c>
      <c r="L130" s="130">
        <f>AVERAGE(L112:L129)</f>
        <v>0.20597001154747988</v>
      </c>
      <c r="M130" s="78">
        <f>AVERAGE(M112:M129)</f>
        <v>0.99301434328424876</v>
      </c>
      <c r="N130" s="78">
        <f>AVERAGE(N112:N129)</f>
        <v>1.0606449769968513</v>
      </c>
    </row>
    <row r="131" spans="1:14" s="117" customFormat="1" x14ac:dyDescent="0.25">
      <c r="A131" s="115"/>
    </row>
    <row r="132" spans="1:14" s="117" customFormat="1" x14ac:dyDescent="0.25">
      <c r="A132" s="115"/>
    </row>
    <row r="133" spans="1:14" s="117" customFormat="1" x14ac:dyDescent="0.25">
      <c r="A133" s="115"/>
    </row>
    <row r="134" spans="1:14" s="117" customFormat="1" x14ac:dyDescent="0.25">
      <c r="A134" s="115"/>
    </row>
    <row r="135" spans="1:14" s="117" customFormat="1" x14ac:dyDescent="0.25">
      <c r="A135" s="115"/>
    </row>
    <row r="136" spans="1:14" s="117" customFormat="1" x14ac:dyDescent="0.25">
      <c r="A136" s="115"/>
    </row>
    <row r="137" spans="1:14" s="117" customFormat="1" x14ac:dyDescent="0.25">
      <c r="A137" s="115"/>
    </row>
    <row r="138" spans="1:14" s="117" customFormat="1" x14ac:dyDescent="0.25">
      <c r="A138" s="115"/>
    </row>
    <row r="139" spans="1:14" s="117" customFormat="1" x14ac:dyDescent="0.25">
      <c r="A139" s="115"/>
    </row>
    <row r="140" spans="1:14" s="117" customFormat="1" x14ac:dyDescent="0.25">
      <c r="A140" s="115"/>
    </row>
    <row r="141" spans="1:14" s="117" customFormat="1" x14ac:dyDescent="0.25">
      <c r="A141" s="115"/>
    </row>
    <row r="142" spans="1:14" s="117" customFormat="1" x14ac:dyDescent="0.25">
      <c r="A142" s="115"/>
    </row>
    <row r="143" spans="1:14" s="117" customFormat="1" x14ac:dyDescent="0.25">
      <c r="A143" s="115"/>
    </row>
    <row r="144" spans="1:14" s="117" customFormat="1" x14ac:dyDescent="0.25">
      <c r="A144" s="115"/>
    </row>
    <row r="145" spans="1:9" s="117" customFormat="1" x14ac:dyDescent="0.25">
      <c r="A145" s="115"/>
    </row>
    <row r="146" spans="1:9" s="117" customFormat="1" x14ac:dyDescent="0.25">
      <c r="A146" s="115"/>
    </row>
    <row r="147" spans="1:9" s="117" customFormat="1" x14ac:dyDescent="0.25">
      <c r="A147" s="115"/>
    </row>
    <row r="148" spans="1:9" s="117" customFormat="1" x14ac:dyDescent="0.25">
      <c r="A148" s="115"/>
    </row>
    <row r="149" spans="1:9" s="117" customFormat="1" x14ac:dyDescent="0.25">
      <c r="A149" s="115"/>
    </row>
    <row r="150" spans="1:9" s="117" customFormat="1" x14ac:dyDescent="0.25">
      <c r="A150" s="115"/>
    </row>
    <row r="151" spans="1:9" s="117" customFormat="1" x14ac:dyDescent="0.25">
      <c r="A151" s="115"/>
    </row>
    <row r="152" spans="1:9" s="117" customFormat="1" x14ac:dyDescent="0.25">
      <c r="A152" s="115"/>
    </row>
    <row r="153" spans="1:9" s="117" customFormat="1" x14ac:dyDescent="0.25">
      <c r="A153" s="115"/>
    </row>
    <row r="154" spans="1:9" s="117" customFormat="1" x14ac:dyDescent="0.25">
      <c r="A154" s="115"/>
    </row>
    <row r="155" spans="1:9" s="117" customFormat="1" x14ac:dyDescent="0.25">
      <c r="A155" s="115"/>
    </row>
    <row r="156" spans="1:9" s="117" customFormat="1" x14ac:dyDescent="0.25">
      <c r="A156" s="115"/>
    </row>
    <row r="157" spans="1:9" s="117" customFormat="1" x14ac:dyDescent="0.25">
      <c r="A157" s="115"/>
    </row>
    <row r="158" spans="1:9" x14ac:dyDescent="0.25">
      <c r="A158" s="118"/>
      <c r="B158" s="119"/>
      <c r="C158" s="119"/>
      <c r="D158" s="119"/>
      <c r="E158" s="119"/>
      <c r="F158" s="119"/>
      <c r="G158" s="119"/>
      <c r="H158" s="119"/>
      <c r="I158" s="119"/>
    </row>
    <row r="159" spans="1:9" x14ac:dyDescent="0.25">
      <c r="A159" s="118"/>
      <c r="B159" s="119"/>
      <c r="C159" s="119"/>
      <c r="D159" s="119"/>
      <c r="E159" s="119"/>
      <c r="F159" s="119"/>
      <c r="G159" s="119"/>
      <c r="H159" s="119"/>
      <c r="I159" s="119"/>
    </row>
    <row r="160" spans="1:9" x14ac:dyDescent="0.25">
      <c r="A160" s="118"/>
      <c r="B160" s="119"/>
      <c r="C160" s="119"/>
      <c r="D160" s="119"/>
      <c r="E160" s="119"/>
      <c r="F160" s="119"/>
      <c r="G160" s="119"/>
      <c r="H160" s="119"/>
      <c r="I160" s="119"/>
    </row>
    <row r="161" spans="1:9" x14ac:dyDescent="0.25">
      <c r="A161" s="118"/>
      <c r="B161" s="119"/>
      <c r="C161" s="119"/>
      <c r="D161" s="119"/>
      <c r="E161" s="119"/>
      <c r="F161" s="119"/>
      <c r="G161" s="119"/>
      <c r="H161" s="119"/>
      <c r="I161" s="119"/>
    </row>
    <row r="162" spans="1:9" x14ac:dyDescent="0.25">
      <c r="A162" s="118"/>
      <c r="B162" s="119"/>
      <c r="C162" s="119"/>
      <c r="D162" s="119"/>
      <c r="E162" s="119"/>
      <c r="F162" s="119"/>
      <c r="G162" s="119"/>
      <c r="H162" s="119"/>
      <c r="I162" s="119"/>
    </row>
    <row r="163" spans="1:9" x14ac:dyDescent="0.25">
      <c r="A163" s="118"/>
      <c r="B163" s="119"/>
      <c r="C163" s="119"/>
      <c r="D163" s="119"/>
      <c r="E163" s="119"/>
      <c r="F163" s="119"/>
      <c r="G163" s="119"/>
      <c r="H163" s="119"/>
      <c r="I163" s="119"/>
    </row>
    <row r="164" spans="1:9" x14ac:dyDescent="0.25">
      <c r="A164" s="118"/>
      <c r="B164" s="119"/>
      <c r="C164" s="119"/>
      <c r="D164" s="119"/>
      <c r="E164" s="119"/>
      <c r="F164" s="119"/>
      <c r="G164" s="119"/>
      <c r="H164" s="119"/>
      <c r="I164" s="119"/>
    </row>
    <row r="165" spans="1:9" x14ac:dyDescent="0.25">
      <c r="A165" s="118"/>
      <c r="B165" s="119"/>
      <c r="C165" s="119"/>
      <c r="D165" s="119"/>
      <c r="E165" s="119"/>
      <c r="F165" s="119"/>
      <c r="G165" s="119"/>
      <c r="H165" s="119"/>
      <c r="I165" s="119"/>
    </row>
    <row r="166" spans="1:9" x14ac:dyDescent="0.25">
      <c r="A166" s="118"/>
      <c r="B166" s="119"/>
      <c r="C166" s="119"/>
      <c r="D166" s="119"/>
      <c r="E166" s="119"/>
      <c r="F166" s="119"/>
      <c r="G166" s="119"/>
      <c r="H166" s="119"/>
      <c r="I166" s="119"/>
    </row>
    <row r="167" spans="1:9" x14ac:dyDescent="0.25">
      <c r="A167" s="118"/>
      <c r="B167" s="119"/>
      <c r="C167" s="119"/>
      <c r="D167" s="119"/>
      <c r="E167" s="119"/>
      <c r="F167" s="119"/>
      <c r="G167" s="119"/>
      <c r="H167" s="119"/>
      <c r="I167" s="119"/>
    </row>
    <row r="168" spans="1:9" x14ac:dyDescent="0.25">
      <c r="A168" s="118"/>
      <c r="B168" s="119"/>
      <c r="C168" s="119"/>
      <c r="D168" s="119"/>
      <c r="E168" s="119"/>
      <c r="F168" s="119"/>
      <c r="G168" s="119"/>
      <c r="H168" s="119"/>
      <c r="I168" s="119"/>
    </row>
    <row r="169" spans="1:9" x14ac:dyDescent="0.25">
      <c r="A169" s="118"/>
      <c r="B169" s="119"/>
      <c r="C169" s="119"/>
      <c r="D169" s="119"/>
      <c r="E169" s="119"/>
      <c r="F169" s="119"/>
      <c r="G169" s="119"/>
      <c r="H169" s="119"/>
      <c r="I169" s="119"/>
    </row>
    <row r="170" spans="1:9" x14ac:dyDescent="0.25">
      <c r="A170" s="118"/>
      <c r="B170" s="119"/>
      <c r="C170" s="119"/>
      <c r="D170" s="119"/>
      <c r="E170" s="119"/>
      <c r="F170" s="119"/>
      <c r="G170" s="119"/>
      <c r="H170" s="119"/>
      <c r="I170" s="119"/>
    </row>
    <row r="171" spans="1:9" x14ac:dyDescent="0.25">
      <c r="A171" s="118"/>
      <c r="B171" s="119"/>
      <c r="C171" s="119"/>
      <c r="D171" s="119"/>
      <c r="E171" s="119"/>
      <c r="F171" s="119"/>
      <c r="G171" s="119"/>
      <c r="H171" s="119"/>
      <c r="I171" s="119"/>
    </row>
    <row r="172" spans="1:9" x14ac:dyDescent="0.25">
      <c r="A172" s="118"/>
      <c r="B172" s="119"/>
      <c r="C172" s="119"/>
      <c r="D172" s="119"/>
      <c r="E172" s="119"/>
      <c r="F172" s="119"/>
      <c r="G172" s="119"/>
      <c r="H172" s="119"/>
      <c r="I172" s="119"/>
    </row>
    <row r="173" spans="1:9" x14ac:dyDescent="0.25">
      <c r="A173" s="118"/>
      <c r="B173" s="119"/>
      <c r="C173" s="119"/>
      <c r="D173" s="119"/>
      <c r="E173" s="119"/>
      <c r="F173" s="119"/>
      <c r="G173" s="119"/>
      <c r="H173" s="119"/>
      <c r="I173" s="119"/>
    </row>
    <row r="174" spans="1:9" x14ac:dyDescent="0.25">
      <c r="A174" s="118"/>
      <c r="B174" s="119"/>
      <c r="C174" s="119"/>
      <c r="D174" s="119"/>
      <c r="E174" s="119"/>
      <c r="F174" s="119"/>
      <c r="G174" s="119"/>
      <c r="H174" s="119"/>
      <c r="I174" s="119"/>
    </row>
    <row r="175" spans="1:9" x14ac:dyDescent="0.25">
      <c r="A175" s="118"/>
      <c r="B175" s="119"/>
      <c r="C175" s="119"/>
      <c r="D175" s="119"/>
      <c r="E175" s="119"/>
      <c r="F175" s="119"/>
      <c r="G175" s="119"/>
      <c r="H175" s="119"/>
      <c r="I175" s="119"/>
    </row>
    <row r="176" spans="1:9" x14ac:dyDescent="0.25">
      <c r="A176" s="118"/>
      <c r="B176" s="119"/>
      <c r="C176" s="119"/>
      <c r="D176" s="119"/>
      <c r="E176" s="119"/>
      <c r="F176" s="119"/>
      <c r="G176" s="119"/>
      <c r="H176" s="119"/>
      <c r="I176" s="119"/>
    </row>
    <row r="177" spans="1:9" x14ac:dyDescent="0.25">
      <c r="A177" s="118"/>
      <c r="B177" s="119"/>
      <c r="C177" s="119"/>
      <c r="D177" s="119"/>
      <c r="E177" s="119"/>
      <c r="F177" s="119"/>
      <c r="G177" s="119"/>
      <c r="H177" s="119"/>
      <c r="I177" s="119"/>
    </row>
    <row r="178" spans="1:9" x14ac:dyDescent="0.25">
      <c r="A178" s="118"/>
      <c r="B178" s="119"/>
      <c r="C178" s="119"/>
      <c r="D178" s="119"/>
      <c r="E178" s="119"/>
      <c r="F178" s="119"/>
      <c r="G178" s="119"/>
      <c r="H178" s="119"/>
      <c r="I178" s="119"/>
    </row>
    <row r="179" spans="1:9" x14ac:dyDescent="0.25">
      <c r="A179" s="118"/>
      <c r="B179" s="119"/>
      <c r="C179" s="119"/>
      <c r="D179" s="119"/>
      <c r="E179" s="119"/>
      <c r="F179" s="119"/>
      <c r="G179" s="119"/>
      <c r="H179" s="119"/>
      <c r="I179" s="119"/>
    </row>
    <row r="180" spans="1:9" x14ac:dyDescent="0.25">
      <c r="A180" s="118"/>
      <c r="B180" s="119"/>
      <c r="C180" s="119"/>
      <c r="D180" s="119"/>
      <c r="E180" s="119"/>
      <c r="F180" s="119"/>
      <c r="G180" s="119"/>
      <c r="H180" s="119"/>
      <c r="I180" s="119"/>
    </row>
    <row r="181" spans="1:9" x14ac:dyDescent="0.25">
      <c r="A181" s="118"/>
      <c r="B181" s="119"/>
      <c r="C181" s="119"/>
      <c r="D181" s="119"/>
      <c r="E181" s="119"/>
      <c r="F181" s="119"/>
      <c r="G181" s="119"/>
      <c r="H181" s="119"/>
      <c r="I181" s="119"/>
    </row>
    <row r="182" spans="1:9" x14ac:dyDescent="0.25">
      <c r="A182" s="118"/>
      <c r="B182" s="119"/>
      <c r="C182" s="119"/>
      <c r="D182" s="119"/>
      <c r="E182" s="119"/>
      <c r="F182" s="119"/>
      <c r="G182" s="119"/>
      <c r="H182" s="119"/>
      <c r="I182" s="119"/>
    </row>
    <row r="183" spans="1:9" x14ac:dyDescent="0.25">
      <c r="A183" s="118"/>
      <c r="B183" s="119"/>
      <c r="C183" s="119"/>
      <c r="D183" s="119"/>
      <c r="E183" s="119"/>
      <c r="F183" s="119"/>
      <c r="G183" s="119"/>
      <c r="H183" s="119"/>
      <c r="I183" s="119"/>
    </row>
    <row r="184" spans="1:9" x14ac:dyDescent="0.25">
      <c r="A184" s="118"/>
      <c r="B184" s="119"/>
      <c r="C184" s="119"/>
      <c r="D184" s="119"/>
      <c r="E184" s="119"/>
      <c r="F184" s="119"/>
      <c r="G184" s="119"/>
      <c r="H184" s="119"/>
      <c r="I184" s="119"/>
    </row>
    <row r="185" spans="1:9" x14ac:dyDescent="0.25">
      <c r="A185" s="118"/>
      <c r="B185" s="119"/>
      <c r="C185" s="119"/>
      <c r="D185" s="119"/>
      <c r="E185" s="119"/>
      <c r="F185" s="119"/>
      <c r="G185" s="119"/>
      <c r="H185" s="119"/>
      <c r="I185" s="119"/>
    </row>
    <row r="186" spans="1:9" x14ac:dyDescent="0.25">
      <c r="A186" s="118"/>
      <c r="B186" s="119"/>
      <c r="C186" s="119"/>
      <c r="D186" s="119"/>
      <c r="E186" s="119"/>
      <c r="F186" s="119"/>
      <c r="G186" s="119"/>
      <c r="H186" s="119"/>
      <c r="I186" s="119"/>
    </row>
    <row r="187" spans="1:9" x14ac:dyDescent="0.25">
      <c r="A187" s="118"/>
      <c r="B187" s="119"/>
      <c r="C187" s="119"/>
      <c r="D187" s="119"/>
      <c r="E187" s="119"/>
      <c r="F187" s="119"/>
      <c r="G187" s="119"/>
      <c r="H187" s="119"/>
      <c r="I187" s="119"/>
    </row>
    <row r="188" spans="1:9" x14ac:dyDescent="0.25">
      <c r="A188" s="118"/>
      <c r="B188" s="119"/>
      <c r="C188" s="119"/>
      <c r="D188" s="119"/>
      <c r="E188" s="119"/>
      <c r="F188" s="119"/>
      <c r="G188" s="119"/>
      <c r="H188" s="119"/>
      <c r="I188" s="119"/>
    </row>
    <row r="189" spans="1:9" x14ac:dyDescent="0.25">
      <c r="A189" s="118"/>
      <c r="B189" s="119"/>
      <c r="C189" s="119"/>
      <c r="D189" s="119"/>
      <c r="E189" s="119"/>
      <c r="F189" s="119"/>
      <c r="G189" s="119"/>
      <c r="H189" s="119"/>
      <c r="I189" s="119"/>
    </row>
    <row r="190" spans="1:9" x14ac:dyDescent="0.25">
      <c r="A190" s="118"/>
      <c r="B190" s="119"/>
      <c r="C190" s="119"/>
      <c r="D190" s="119"/>
      <c r="E190" s="119"/>
      <c r="F190" s="119"/>
      <c r="G190" s="119"/>
      <c r="H190" s="119"/>
      <c r="I190" s="119"/>
    </row>
    <row r="191" spans="1:9" x14ac:dyDescent="0.25">
      <c r="A191" s="118"/>
      <c r="B191" s="119"/>
      <c r="C191" s="119"/>
      <c r="D191" s="119"/>
      <c r="E191" s="119"/>
      <c r="F191" s="119"/>
      <c r="G191" s="119"/>
      <c r="H191" s="119"/>
      <c r="I191" s="119"/>
    </row>
    <row r="192" spans="1:9" x14ac:dyDescent="0.25">
      <c r="A192" s="118"/>
      <c r="B192" s="119"/>
      <c r="C192" s="119"/>
      <c r="D192" s="119"/>
      <c r="E192" s="119"/>
      <c r="F192" s="119"/>
      <c r="G192" s="119"/>
      <c r="H192" s="119"/>
      <c r="I192" s="119"/>
    </row>
    <row r="193" spans="1:9" x14ac:dyDescent="0.25">
      <c r="A193" s="118"/>
      <c r="B193" s="119"/>
      <c r="C193" s="119"/>
      <c r="D193" s="119"/>
      <c r="E193" s="119"/>
      <c r="F193" s="119"/>
      <c r="G193" s="119"/>
      <c r="H193" s="119"/>
      <c r="I193" s="119"/>
    </row>
    <row r="194" spans="1:9" x14ac:dyDescent="0.25">
      <c r="A194" s="118"/>
      <c r="B194" s="119"/>
      <c r="C194" s="119"/>
      <c r="D194" s="119"/>
      <c r="E194" s="119"/>
      <c r="F194" s="119"/>
      <c r="G194" s="119"/>
      <c r="H194" s="119"/>
      <c r="I194" s="119"/>
    </row>
    <row r="195" spans="1:9" x14ac:dyDescent="0.25">
      <c r="A195" s="118"/>
      <c r="B195" s="119"/>
      <c r="C195" s="119"/>
      <c r="D195" s="119"/>
      <c r="E195" s="119"/>
      <c r="F195" s="119"/>
      <c r="G195" s="119"/>
      <c r="H195" s="119"/>
      <c r="I195" s="119"/>
    </row>
    <row r="196" spans="1:9" x14ac:dyDescent="0.25">
      <c r="A196" s="118"/>
      <c r="B196" s="119"/>
      <c r="C196" s="119"/>
      <c r="D196" s="119"/>
      <c r="E196" s="119"/>
      <c r="F196" s="119"/>
      <c r="G196" s="119"/>
      <c r="H196" s="119"/>
      <c r="I196" s="119"/>
    </row>
    <row r="197" spans="1:9" x14ac:dyDescent="0.25">
      <c r="A197" s="118"/>
      <c r="B197" s="119"/>
      <c r="C197" s="119"/>
      <c r="D197" s="119"/>
      <c r="E197" s="119"/>
      <c r="F197" s="119"/>
      <c r="G197" s="119"/>
      <c r="H197" s="119"/>
      <c r="I197" s="119"/>
    </row>
    <row r="198" spans="1:9" x14ac:dyDescent="0.25">
      <c r="A198" s="118"/>
      <c r="B198" s="119"/>
      <c r="C198" s="119"/>
      <c r="D198" s="119"/>
      <c r="E198" s="119"/>
      <c r="F198" s="119"/>
      <c r="G198" s="119"/>
      <c r="H198" s="119"/>
      <c r="I198" s="119"/>
    </row>
    <row r="199" spans="1:9" x14ac:dyDescent="0.25">
      <c r="A199" s="118"/>
      <c r="B199" s="119"/>
      <c r="C199" s="119"/>
      <c r="D199" s="119"/>
      <c r="E199" s="119"/>
      <c r="F199" s="119"/>
      <c r="G199" s="119"/>
      <c r="H199" s="119"/>
      <c r="I199" s="119"/>
    </row>
    <row r="200" spans="1:9" x14ac:dyDescent="0.25">
      <c r="A200" s="118"/>
      <c r="B200" s="119"/>
      <c r="C200" s="119"/>
      <c r="D200" s="119"/>
      <c r="E200" s="119"/>
      <c r="F200" s="119"/>
      <c r="G200" s="119"/>
      <c r="H200" s="119"/>
      <c r="I200" s="119"/>
    </row>
    <row r="201" spans="1:9" x14ac:dyDescent="0.25">
      <c r="A201" s="118"/>
      <c r="B201" s="119"/>
      <c r="C201" s="119"/>
      <c r="D201" s="119"/>
      <c r="E201" s="119"/>
      <c r="F201" s="119"/>
      <c r="G201" s="119"/>
      <c r="H201" s="119"/>
      <c r="I201" s="119"/>
    </row>
    <row r="202" spans="1:9" x14ac:dyDescent="0.25">
      <c r="A202" s="118"/>
      <c r="B202" s="119"/>
      <c r="C202" s="119"/>
      <c r="D202" s="119"/>
      <c r="E202" s="119"/>
      <c r="F202" s="119"/>
      <c r="G202" s="119"/>
      <c r="H202" s="119"/>
      <c r="I202" s="119"/>
    </row>
    <row r="203" spans="1:9" x14ac:dyDescent="0.25">
      <c r="A203" s="118"/>
      <c r="B203" s="119"/>
      <c r="C203" s="119"/>
      <c r="D203" s="119"/>
      <c r="E203" s="119"/>
      <c r="F203" s="119"/>
      <c r="G203" s="119"/>
      <c r="H203" s="119"/>
      <c r="I203" s="119"/>
    </row>
    <row r="204" spans="1:9" x14ac:dyDescent="0.25">
      <c r="A204" s="118"/>
      <c r="B204" s="119"/>
      <c r="C204" s="119"/>
      <c r="D204" s="119"/>
      <c r="E204" s="119"/>
      <c r="F204" s="119"/>
      <c r="G204" s="119"/>
      <c r="H204" s="119"/>
      <c r="I204" s="119"/>
    </row>
    <row r="205" spans="1:9" x14ac:dyDescent="0.25">
      <c r="A205" s="118"/>
      <c r="B205" s="119"/>
      <c r="C205" s="119"/>
      <c r="D205" s="119"/>
      <c r="E205" s="119"/>
      <c r="F205" s="119"/>
      <c r="G205" s="119"/>
      <c r="H205" s="119"/>
      <c r="I205" s="119"/>
    </row>
    <row r="206" spans="1:9" x14ac:dyDescent="0.25">
      <c r="A206" s="118"/>
      <c r="B206" s="119"/>
      <c r="C206" s="119"/>
      <c r="D206" s="119"/>
      <c r="E206" s="119"/>
      <c r="F206" s="119"/>
      <c r="G206" s="119"/>
      <c r="H206" s="119"/>
      <c r="I206" s="119"/>
    </row>
    <row r="207" spans="1:9" x14ac:dyDescent="0.25">
      <c r="A207" s="118"/>
      <c r="B207" s="119"/>
      <c r="C207" s="119"/>
      <c r="D207" s="119"/>
      <c r="E207" s="119"/>
      <c r="F207" s="119"/>
      <c r="G207" s="119"/>
      <c r="H207" s="119"/>
      <c r="I207" s="119"/>
    </row>
    <row r="208" spans="1:9" x14ac:dyDescent="0.25">
      <c r="A208" s="118"/>
      <c r="B208" s="119"/>
      <c r="C208" s="119"/>
      <c r="D208" s="119"/>
      <c r="E208" s="119"/>
      <c r="F208" s="119"/>
      <c r="G208" s="119"/>
      <c r="H208" s="119"/>
      <c r="I208" s="119"/>
    </row>
    <row r="209" spans="1:9" x14ac:dyDescent="0.25">
      <c r="A209" s="118"/>
      <c r="B209" s="119"/>
      <c r="C209" s="119"/>
      <c r="D209" s="119"/>
      <c r="E209" s="119"/>
      <c r="F209" s="119"/>
      <c r="G209" s="119"/>
      <c r="H209" s="119"/>
      <c r="I209" s="119"/>
    </row>
    <row r="210" spans="1:9" x14ac:dyDescent="0.25">
      <c r="A210" s="118"/>
      <c r="B210" s="119"/>
      <c r="C210" s="119"/>
      <c r="D210" s="119"/>
      <c r="E210" s="119"/>
      <c r="F210" s="119"/>
      <c r="G210" s="119"/>
      <c r="H210" s="119"/>
      <c r="I210" s="119"/>
    </row>
    <row r="211" spans="1:9" x14ac:dyDescent="0.25">
      <c r="A211" s="118"/>
      <c r="B211" s="119"/>
      <c r="C211" s="119"/>
      <c r="D211" s="119"/>
      <c r="E211" s="119"/>
      <c r="F211" s="119"/>
      <c r="G211" s="119"/>
      <c r="H211" s="119"/>
      <c r="I211" s="119"/>
    </row>
    <row r="212" spans="1:9" x14ac:dyDescent="0.25">
      <c r="A212" s="118"/>
      <c r="B212" s="119"/>
      <c r="C212" s="119"/>
      <c r="D212" s="119"/>
      <c r="E212" s="119"/>
      <c r="F212" s="119"/>
      <c r="G212" s="119"/>
      <c r="H212" s="119"/>
      <c r="I212" s="119"/>
    </row>
    <row r="213" spans="1:9" x14ac:dyDescent="0.25">
      <c r="A213" s="118"/>
      <c r="B213" s="119"/>
      <c r="C213" s="119"/>
      <c r="D213" s="119"/>
      <c r="E213" s="119"/>
      <c r="F213" s="119"/>
      <c r="G213" s="119"/>
      <c r="H213" s="119"/>
      <c r="I213" s="119"/>
    </row>
    <row r="214" spans="1:9" x14ac:dyDescent="0.25">
      <c r="A214" s="118"/>
      <c r="B214" s="119"/>
      <c r="C214" s="119"/>
      <c r="D214" s="119"/>
      <c r="E214" s="119"/>
      <c r="F214" s="119"/>
      <c r="G214" s="119"/>
      <c r="H214" s="119"/>
      <c r="I214" s="119"/>
    </row>
    <row r="215" spans="1:9" x14ac:dyDescent="0.25">
      <c r="A215" s="118"/>
      <c r="B215" s="119"/>
      <c r="C215" s="119"/>
      <c r="D215" s="119"/>
      <c r="E215" s="119"/>
      <c r="F215" s="119"/>
      <c r="G215" s="119"/>
      <c r="H215" s="119"/>
      <c r="I215" s="119"/>
    </row>
    <row r="216" spans="1:9" x14ac:dyDescent="0.25">
      <c r="A216" s="118"/>
      <c r="B216" s="119"/>
      <c r="C216" s="119"/>
      <c r="D216" s="119"/>
      <c r="E216" s="119"/>
      <c r="F216" s="119"/>
      <c r="G216" s="119"/>
      <c r="H216" s="119"/>
      <c r="I216" s="119"/>
    </row>
    <row r="217" spans="1:9" x14ac:dyDescent="0.25">
      <c r="A217" s="118"/>
      <c r="B217" s="119"/>
      <c r="C217" s="119"/>
      <c r="D217" s="119"/>
      <c r="E217" s="119"/>
      <c r="F217" s="119"/>
      <c r="G217" s="119"/>
      <c r="H217" s="119"/>
      <c r="I217" s="119"/>
    </row>
    <row r="218" spans="1:9" x14ac:dyDescent="0.25">
      <c r="A218" s="118"/>
      <c r="B218" s="119"/>
      <c r="C218" s="119"/>
      <c r="D218" s="119"/>
      <c r="E218" s="119"/>
      <c r="F218" s="119"/>
      <c r="G218" s="119"/>
      <c r="H218" s="119"/>
      <c r="I218" s="119"/>
    </row>
    <row r="219" spans="1:9" x14ac:dyDescent="0.25">
      <c r="A219" s="118"/>
      <c r="B219" s="119"/>
      <c r="C219" s="119"/>
      <c r="D219" s="119"/>
      <c r="E219" s="119"/>
      <c r="F219" s="119"/>
      <c r="G219" s="119"/>
      <c r="H219" s="119"/>
      <c r="I219" s="119"/>
    </row>
    <row r="220" spans="1:9" x14ac:dyDescent="0.25">
      <c r="A220" s="118"/>
      <c r="B220" s="119"/>
      <c r="C220" s="119"/>
      <c r="D220" s="119"/>
      <c r="E220" s="119"/>
      <c r="F220" s="119"/>
      <c r="G220" s="119"/>
      <c r="H220" s="119"/>
      <c r="I220" s="119"/>
    </row>
    <row r="221" spans="1:9" x14ac:dyDescent="0.25">
      <c r="A221" s="118"/>
      <c r="B221" s="119"/>
      <c r="C221" s="119"/>
      <c r="D221" s="119"/>
      <c r="E221" s="119"/>
      <c r="F221" s="119"/>
      <c r="G221" s="119"/>
      <c r="H221" s="119"/>
      <c r="I221" s="119"/>
    </row>
    <row r="222" spans="1:9" x14ac:dyDescent="0.25">
      <c r="A222" s="118"/>
      <c r="B222" s="119"/>
      <c r="C222" s="119"/>
      <c r="D222" s="119"/>
      <c r="E222" s="119"/>
      <c r="F222" s="119"/>
      <c r="G222" s="119"/>
      <c r="H222" s="119"/>
      <c r="I222" s="119"/>
    </row>
    <row r="223" spans="1:9" x14ac:dyDescent="0.25">
      <c r="A223" s="118"/>
      <c r="B223" s="119"/>
      <c r="C223" s="119"/>
      <c r="D223" s="119"/>
      <c r="E223" s="119"/>
      <c r="F223" s="119"/>
      <c r="G223" s="119"/>
      <c r="H223" s="119"/>
      <c r="I223" s="119"/>
    </row>
    <row r="224" spans="1:9" x14ac:dyDescent="0.25">
      <c r="A224" s="118"/>
      <c r="B224" s="119"/>
      <c r="C224" s="119"/>
      <c r="D224" s="119"/>
      <c r="E224" s="119"/>
      <c r="F224" s="119"/>
      <c r="G224" s="119"/>
      <c r="H224" s="119"/>
      <c r="I224" s="119"/>
    </row>
    <row r="225" spans="1:9" x14ac:dyDescent="0.25">
      <c r="A225" s="118"/>
      <c r="B225" s="119"/>
      <c r="C225" s="119"/>
      <c r="D225" s="119"/>
      <c r="E225" s="119"/>
      <c r="F225" s="119"/>
      <c r="G225" s="119"/>
      <c r="H225" s="119"/>
      <c r="I225" s="119"/>
    </row>
    <row r="226" spans="1:9" x14ac:dyDescent="0.25">
      <c r="A226" s="118"/>
      <c r="B226" s="119"/>
      <c r="C226" s="119"/>
      <c r="D226" s="119"/>
      <c r="E226" s="119"/>
      <c r="F226" s="119"/>
      <c r="G226" s="119"/>
      <c r="H226" s="119"/>
      <c r="I226" s="119"/>
    </row>
    <row r="227" spans="1:9" x14ac:dyDescent="0.25">
      <c r="A227" s="118"/>
      <c r="B227" s="119"/>
      <c r="C227" s="119"/>
      <c r="D227" s="119"/>
      <c r="E227" s="119"/>
      <c r="F227" s="119"/>
      <c r="G227" s="119"/>
      <c r="H227" s="119"/>
      <c r="I227" s="119"/>
    </row>
    <row r="228" spans="1:9" x14ac:dyDescent="0.25">
      <c r="A228" s="118"/>
      <c r="B228" s="119"/>
      <c r="C228" s="119"/>
      <c r="D228" s="119"/>
      <c r="E228" s="119"/>
      <c r="F228" s="119"/>
      <c r="G228" s="119"/>
      <c r="H228" s="119"/>
      <c r="I228" s="119"/>
    </row>
    <row r="229" spans="1:9" x14ac:dyDescent="0.25">
      <c r="A229" s="118"/>
      <c r="B229" s="119"/>
      <c r="C229" s="119"/>
      <c r="D229" s="119"/>
      <c r="E229" s="119"/>
      <c r="F229" s="119"/>
      <c r="G229" s="119"/>
      <c r="H229" s="119"/>
      <c r="I229" s="119"/>
    </row>
    <row r="230" spans="1:9" x14ac:dyDescent="0.25">
      <c r="A230" s="118"/>
      <c r="B230" s="119"/>
      <c r="C230" s="119"/>
      <c r="D230" s="119"/>
      <c r="E230" s="119"/>
      <c r="F230" s="119"/>
      <c r="G230" s="119"/>
      <c r="H230" s="119"/>
      <c r="I230" s="119"/>
    </row>
    <row r="231" spans="1:9" x14ac:dyDescent="0.25">
      <c r="A231" s="118"/>
      <c r="B231" s="119"/>
      <c r="C231" s="119"/>
      <c r="D231" s="119"/>
      <c r="E231" s="119"/>
      <c r="F231" s="119"/>
      <c r="G231" s="119"/>
      <c r="H231" s="119"/>
      <c r="I231" s="119"/>
    </row>
    <row r="232" spans="1:9" x14ac:dyDescent="0.25">
      <c r="A232" s="118"/>
      <c r="B232" s="119"/>
      <c r="C232" s="119"/>
      <c r="D232" s="119"/>
      <c r="E232" s="119"/>
      <c r="F232" s="119"/>
      <c r="G232" s="119"/>
      <c r="H232" s="119"/>
      <c r="I232" s="119"/>
    </row>
    <row r="233" spans="1:9" x14ac:dyDescent="0.25">
      <c r="A233" s="118"/>
      <c r="B233" s="119"/>
      <c r="C233" s="119"/>
      <c r="D233" s="119"/>
      <c r="E233" s="119"/>
      <c r="F233" s="119"/>
      <c r="G233" s="119"/>
      <c r="H233" s="119"/>
      <c r="I233" s="119"/>
    </row>
    <row r="234" spans="1:9" x14ac:dyDescent="0.25">
      <c r="A234" s="118"/>
      <c r="B234" s="119"/>
      <c r="C234" s="119"/>
      <c r="D234" s="119"/>
      <c r="E234" s="119"/>
      <c r="F234" s="119"/>
      <c r="G234" s="119"/>
      <c r="H234" s="119"/>
      <c r="I234" s="119"/>
    </row>
    <row r="235" spans="1:9" x14ac:dyDescent="0.25">
      <c r="A235" s="118"/>
      <c r="B235" s="119"/>
      <c r="C235" s="119"/>
      <c r="D235" s="119"/>
      <c r="E235" s="119"/>
      <c r="F235" s="119"/>
      <c r="G235" s="119"/>
      <c r="H235" s="119"/>
      <c r="I235" s="119"/>
    </row>
    <row r="236" spans="1:9" x14ac:dyDescent="0.25">
      <c r="A236" s="118"/>
      <c r="B236" s="119"/>
      <c r="C236" s="119"/>
      <c r="D236" s="119"/>
      <c r="E236" s="119"/>
      <c r="F236" s="119"/>
      <c r="G236" s="119"/>
      <c r="H236" s="119"/>
      <c r="I236" s="119"/>
    </row>
    <row r="237" spans="1:9" x14ac:dyDescent="0.25">
      <c r="A237" s="118"/>
      <c r="B237" s="119"/>
      <c r="C237" s="119"/>
      <c r="D237" s="119"/>
      <c r="E237" s="119"/>
      <c r="F237" s="119"/>
      <c r="G237" s="119"/>
      <c r="H237" s="119"/>
      <c r="I237" s="119"/>
    </row>
    <row r="238" spans="1:9" x14ac:dyDescent="0.25">
      <c r="A238" s="118"/>
      <c r="B238" s="119"/>
      <c r="C238" s="119"/>
      <c r="D238" s="119"/>
      <c r="E238" s="119"/>
      <c r="F238" s="119"/>
      <c r="G238" s="119"/>
      <c r="H238" s="119"/>
      <c r="I238" s="119"/>
    </row>
    <row r="239" spans="1:9" x14ac:dyDescent="0.25">
      <c r="A239" s="118"/>
      <c r="B239" s="119"/>
      <c r="C239" s="119"/>
      <c r="D239" s="119"/>
      <c r="E239" s="119"/>
      <c r="F239" s="119"/>
      <c r="G239" s="119"/>
      <c r="H239" s="119"/>
      <c r="I239" s="119"/>
    </row>
  </sheetData>
  <pageMargins left="0.7" right="0.7" top="0.75" bottom="0.75" header="0.3" footer="0.3"/>
  <ignoredErrors>
    <ignoredError sqref="M112:N1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2019_02_RWS_CO2 (dbs)</vt:lpstr>
      <vt:lpstr>DBS</vt:lpstr>
      <vt:lpstr>CT &amp; AT Results</vt:lpstr>
      <vt:lpstr>CT CRM DEV</vt:lpstr>
      <vt:lpstr>AT CRM 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Karel Bakker</cp:lastModifiedBy>
  <dcterms:created xsi:type="dcterms:W3CDTF">2015-11-23T12:00:04Z</dcterms:created>
  <dcterms:modified xsi:type="dcterms:W3CDTF">2019-05-20T07:58:22Z</dcterms:modified>
</cp:coreProperties>
</file>