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valenciaem/coding/pipelines/utils/paper/"/>
    </mc:Choice>
  </mc:AlternateContent>
  <xr:revisionPtr revIDLastSave="0" documentId="13_ncr:1_{A78E2411-43D5-2242-A212-201F2D45EE97}" xr6:coauthVersionLast="47" xr6:coauthVersionMax="47" xr10:uidLastSave="{00000000-0000-0000-0000-000000000000}"/>
  <bookViews>
    <workbookView xWindow="36020" yWindow="2100" windowWidth="28860" windowHeight="17000" activeTab="9" xr2:uid="{00000000-000D-0000-FFFF-FFFF00000000}"/>
  </bookViews>
  <sheets>
    <sheet name="AD table_species" sheetId="1" r:id="rId1"/>
    <sheet name="AD_New_Filter" sheetId="4" r:id="rId2"/>
    <sheet name="AD_Tidy_NF" sheetId="7" r:id="rId3"/>
    <sheet name="Sens" sheetId="2" r:id="rId4"/>
    <sheet name="Sens_New_Filter" sheetId="5" r:id="rId5"/>
    <sheet name="Sens_Tidy_NF" sheetId="8" r:id="rId6"/>
    <sheet name="FPRA" sheetId="3" r:id="rId7"/>
    <sheet name="FPRA_New_Filter" sheetId="6" r:id="rId8"/>
    <sheet name="FPRA_Tidy_NF" sheetId="9" r:id="rId9"/>
    <sheet name="Unclassifie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5" i="10" l="1"/>
  <c r="I15" i="10"/>
  <c r="H15" i="10"/>
  <c r="J15" i="10"/>
  <c r="N15" i="10"/>
  <c r="N22" i="10"/>
  <c r="N23" i="10"/>
  <c r="N24" i="10"/>
  <c r="N6" i="10" s="1"/>
  <c r="N25" i="10"/>
  <c r="N7" i="10" s="1"/>
  <c r="N26" i="10"/>
  <c r="N27" i="10"/>
  <c r="N9" i="10" s="1"/>
  <c r="N28" i="10"/>
  <c r="N29" i="10"/>
  <c r="N11" i="10" s="1"/>
  <c r="N30" i="10"/>
  <c r="N12" i="10" s="1"/>
  <c r="N31" i="10"/>
  <c r="N13" i="10" s="1"/>
  <c r="N32" i="10"/>
  <c r="N14" i="10" s="1"/>
  <c r="N10" i="10"/>
  <c r="N8" i="10"/>
  <c r="N5" i="10"/>
  <c r="N4" i="10"/>
  <c r="H5" i="10"/>
  <c r="I5" i="10"/>
  <c r="J5" i="10"/>
  <c r="K5" i="10"/>
  <c r="H6" i="10"/>
  <c r="I6" i="10"/>
  <c r="J6" i="10"/>
  <c r="K6" i="10"/>
  <c r="H7" i="10"/>
  <c r="I7" i="10"/>
  <c r="J7" i="10"/>
  <c r="K7" i="10"/>
  <c r="H8" i="10"/>
  <c r="I8" i="10"/>
  <c r="J8" i="10"/>
  <c r="K8" i="10"/>
  <c r="H9" i="10"/>
  <c r="I9" i="10"/>
  <c r="J9" i="10"/>
  <c r="K9" i="10"/>
  <c r="H10" i="10"/>
  <c r="I10" i="10"/>
  <c r="J10" i="10"/>
  <c r="K10" i="10"/>
  <c r="H11" i="10"/>
  <c r="I11" i="10"/>
  <c r="J11" i="10"/>
  <c r="K11" i="10"/>
  <c r="H12" i="10"/>
  <c r="I12" i="10"/>
  <c r="J12" i="10"/>
  <c r="K12" i="10"/>
  <c r="H13" i="10"/>
  <c r="I13" i="10"/>
  <c r="J13" i="10"/>
  <c r="K13" i="10"/>
  <c r="H14" i="10"/>
  <c r="I14" i="10"/>
  <c r="J14" i="10"/>
  <c r="K14" i="10"/>
  <c r="I4" i="10"/>
  <c r="J4" i="10"/>
  <c r="K4" i="10"/>
  <c r="H4" i="10"/>
  <c r="C5" i="10"/>
  <c r="C6" i="10"/>
  <c r="C7" i="10"/>
  <c r="C8" i="10"/>
  <c r="C9" i="10"/>
  <c r="C10" i="10"/>
  <c r="C11" i="10"/>
  <c r="C12" i="10"/>
  <c r="C13" i="10"/>
  <c r="C14" i="10"/>
  <c r="C4" i="10"/>
  <c r="M15" i="4"/>
  <c r="K15" i="4"/>
  <c r="I15" i="4"/>
  <c r="G15" i="4"/>
  <c r="E15" i="4"/>
  <c r="M15" i="6"/>
  <c r="K15" i="6"/>
  <c r="I15" i="6"/>
  <c r="G15" i="6"/>
  <c r="E15" i="6"/>
  <c r="N5" i="6"/>
  <c r="N6" i="6"/>
  <c r="N7" i="6"/>
  <c r="N8" i="6"/>
  <c r="N9" i="6"/>
  <c r="N10" i="6"/>
  <c r="N11" i="6"/>
  <c r="N12" i="6"/>
  <c r="N13" i="6"/>
  <c r="N14" i="6"/>
  <c r="N4" i="6"/>
  <c r="N5" i="4"/>
  <c r="N6" i="4"/>
  <c r="N7" i="4"/>
  <c r="N8" i="4"/>
  <c r="N9" i="4"/>
  <c r="N10" i="4"/>
  <c r="N11" i="4"/>
  <c r="N12" i="4"/>
  <c r="N13" i="4"/>
  <c r="N14" i="4"/>
  <c r="N4" i="4"/>
  <c r="F3" i="9"/>
  <c r="F4" i="9"/>
  <c r="F5" i="9"/>
  <c r="F6" i="9"/>
  <c r="F7" i="9"/>
  <c r="F8" i="9"/>
  <c r="F9" i="9"/>
  <c r="F10" i="9"/>
  <c r="F11" i="9"/>
  <c r="F12" i="9"/>
  <c r="E3" i="9"/>
  <c r="E4" i="9"/>
  <c r="E5" i="9"/>
  <c r="E6" i="9"/>
  <c r="E7" i="9"/>
  <c r="E8" i="9"/>
  <c r="E9" i="9"/>
  <c r="E10" i="9"/>
  <c r="E11" i="9"/>
  <c r="E12" i="9"/>
  <c r="D3" i="9"/>
  <c r="D4" i="9"/>
  <c r="D5" i="9"/>
  <c r="D6" i="9"/>
  <c r="D7" i="9"/>
  <c r="D8" i="9"/>
  <c r="D9" i="9"/>
  <c r="D10" i="9"/>
  <c r="D11" i="9"/>
  <c r="D12" i="9"/>
  <c r="C3" i="9"/>
  <c r="C4" i="9"/>
  <c r="C5" i="9"/>
  <c r="C6" i="9"/>
  <c r="C7" i="9"/>
  <c r="C8" i="9"/>
  <c r="C9" i="9"/>
  <c r="C10" i="9"/>
  <c r="C11" i="9"/>
  <c r="C12" i="9"/>
  <c r="B3" i="9"/>
  <c r="B4" i="9"/>
  <c r="B5" i="9"/>
  <c r="B6" i="9"/>
  <c r="B7" i="9"/>
  <c r="B8" i="9"/>
  <c r="B9" i="9"/>
  <c r="B10" i="9"/>
  <c r="B11" i="9"/>
  <c r="B12" i="9"/>
  <c r="F2" i="9"/>
  <c r="E2" i="9"/>
  <c r="D2" i="9"/>
  <c r="C2" i="9"/>
  <c r="B2" i="9"/>
  <c r="F3" i="8"/>
  <c r="F4" i="8"/>
  <c r="F5" i="8"/>
  <c r="F6" i="8"/>
  <c r="F7" i="8"/>
  <c r="F8" i="8"/>
  <c r="F9" i="8"/>
  <c r="F10" i="8"/>
  <c r="F11" i="8"/>
  <c r="F12" i="8"/>
  <c r="E3" i="8"/>
  <c r="E4" i="8"/>
  <c r="E5" i="8"/>
  <c r="E6" i="8"/>
  <c r="E7" i="8"/>
  <c r="E8" i="8"/>
  <c r="E9" i="8"/>
  <c r="E10" i="8"/>
  <c r="E11" i="8"/>
  <c r="E12" i="8"/>
  <c r="D3" i="8"/>
  <c r="D4" i="8"/>
  <c r="D5" i="8"/>
  <c r="D6" i="8"/>
  <c r="D7" i="8"/>
  <c r="D8" i="8"/>
  <c r="D9" i="8"/>
  <c r="D10" i="8"/>
  <c r="D11" i="8"/>
  <c r="D12" i="8"/>
  <c r="C3" i="8"/>
  <c r="C4" i="8"/>
  <c r="C5" i="8"/>
  <c r="C6" i="8"/>
  <c r="C7" i="8"/>
  <c r="C8" i="8"/>
  <c r="C9" i="8"/>
  <c r="C10" i="8"/>
  <c r="C11" i="8"/>
  <c r="C12" i="8"/>
  <c r="B3" i="8"/>
  <c r="B4" i="8"/>
  <c r="B5" i="8"/>
  <c r="B6" i="8"/>
  <c r="B7" i="8"/>
  <c r="B8" i="8"/>
  <c r="B9" i="8"/>
  <c r="B10" i="8"/>
  <c r="B11" i="8"/>
  <c r="B12" i="8"/>
  <c r="F2" i="8"/>
  <c r="E2" i="8"/>
  <c r="D2" i="8"/>
  <c r="C2" i="8"/>
  <c r="B2" i="8"/>
  <c r="F2" i="7"/>
  <c r="F4" i="7"/>
  <c r="F5" i="7"/>
  <c r="F6" i="7"/>
  <c r="F7" i="7"/>
  <c r="F8" i="7"/>
  <c r="F9" i="7"/>
  <c r="F10" i="7"/>
  <c r="F11" i="7"/>
  <c r="F12" i="7"/>
  <c r="F3" i="7"/>
  <c r="E2" i="7"/>
  <c r="E3" i="7"/>
  <c r="E4" i="7"/>
  <c r="E5" i="7"/>
  <c r="E6" i="7"/>
  <c r="E7" i="7"/>
  <c r="E8" i="7"/>
  <c r="E9" i="7"/>
  <c r="E10" i="7"/>
  <c r="E11" i="7"/>
  <c r="E12" i="7"/>
  <c r="D3" i="7"/>
  <c r="D4" i="7"/>
  <c r="D5" i="7"/>
  <c r="D6" i="7"/>
  <c r="D7" i="7"/>
  <c r="D8" i="7"/>
  <c r="D9" i="7"/>
  <c r="D10" i="7"/>
  <c r="D11" i="7"/>
  <c r="D12" i="7"/>
  <c r="D2" i="7"/>
  <c r="C3" i="7"/>
  <c r="C4" i="7"/>
  <c r="C5" i="7"/>
  <c r="C6" i="7"/>
  <c r="C7" i="7"/>
  <c r="C8" i="7"/>
  <c r="C9" i="7"/>
  <c r="C10" i="7"/>
  <c r="C11" i="7"/>
  <c r="C12" i="7"/>
  <c r="C2" i="7"/>
  <c r="B3" i="7"/>
  <c r="B4" i="7"/>
  <c r="B5" i="7"/>
  <c r="B6" i="7"/>
  <c r="B7" i="7"/>
  <c r="B8" i="7"/>
  <c r="B9" i="7"/>
  <c r="B10" i="7"/>
  <c r="B11" i="7"/>
  <c r="B12" i="7"/>
  <c r="B2" i="7"/>
  <c r="D16" i="5"/>
  <c r="M16" i="5"/>
  <c r="K16" i="5"/>
  <c r="I16" i="5"/>
  <c r="G16" i="5"/>
  <c r="E16" i="5"/>
  <c r="F16" i="5"/>
  <c r="H16" i="5"/>
  <c r="J16" i="5"/>
  <c r="L16" i="5"/>
  <c r="M15" i="5"/>
  <c r="K15" i="5"/>
  <c r="I15" i="5"/>
  <c r="G15" i="5"/>
  <c r="E15" i="5"/>
  <c r="F15" i="5"/>
  <c r="H15" i="5"/>
  <c r="J15" i="5"/>
  <c r="L15" i="5"/>
  <c r="D15" i="5"/>
  <c r="N5" i="5"/>
  <c r="N6" i="5"/>
  <c r="N7" i="5"/>
  <c r="N8" i="5"/>
  <c r="N9" i="5"/>
  <c r="N10" i="5"/>
  <c r="N11" i="5"/>
  <c r="N12" i="5"/>
  <c r="N13" i="5"/>
  <c r="N14" i="5"/>
  <c r="N4" i="5"/>
  <c r="L15" i="6"/>
  <c r="J15" i="6"/>
  <c r="H15" i="6"/>
  <c r="F15" i="6"/>
  <c r="D15" i="6"/>
  <c r="L15" i="4"/>
  <c r="J15" i="4"/>
  <c r="H15" i="4"/>
  <c r="F15" i="4"/>
  <c r="D15" i="4"/>
  <c r="D15" i="3"/>
  <c r="F16" i="3"/>
  <c r="H16" i="3"/>
  <c r="J16" i="3"/>
  <c r="L16" i="3"/>
  <c r="D16" i="3"/>
  <c r="F16" i="1"/>
  <c r="H16" i="1"/>
  <c r="J16" i="1"/>
  <c r="L16" i="1"/>
  <c r="D16" i="1"/>
  <c r="F16" i="2"/>
  <c r="H16" i="2"/>
  <c r="J16" i="2"/>
  <c r="L16" i="2"/>
  <c r="D16" i="2"/>
  <c r="L15" i="3"/>
  <c r="J15" i="3"/>
  <c r="H15" i="3"/>
  <c r="F15" i="3"/>
  <c r="N14" i="3"/>
  <c r="N13" i="3"/>
  <c r="N12" i="3"/>
  <c r="N11" i="3"/>
  <c r="N10" i="3"/>
  <c r="N9" i="3"/>
  <c r="N8" i="3"/>
  <c r="N7" i="3"/>
  <c r="N6" i="3"/>
  <c r="N5" i="3"/>
  <c r="N4" i="3"/>
  <c r="N14" i="2"/>
  <c r="N13" i="2"/>
  <c r="N12" i="2"/>
  <c r="N11" i="2"/>
  <c r="N10" i="2"/>
  <c r="N9" i="2"/>
  <c r="N8" i="2"/>
  <c r="N7" i="2"/>
  <c r="N6" i="2"/>
  <c r="N5" i="2"/>
  <c r="N4" i="2"/>
  <c r="L15" i="2"/>
  <c r="J15" i="2"/>
  <c r="H15" i="2"/>
  <c r="F15" i="2"/>
  <c r="D15" i="2"/>
  <c r="F15" i="1"/>
  <c r="H15" i="1"/>
  <c r="J15" i="1"/>
  <c r="L15" i="1"/>
  <c r="D15" i="1"/>
  <c r="N4" i="1"/>
  <c r="N5" i="1"/>
  <c r="N6" i="1"/>
  <c r="N7" i="1"/>
  <c r="N8" i="1"/>
  <c r="N9" i="1"/>
  <c r="N10" i="1"/>
  <c r="N11" i="1"/>
  <c r="N12" i="1"/>
  <c r="N13" i="1"/>
  <c r="N14" i="1"/>
</calcChain>
</file>

<file path=xl/sharedStrings.xml><?xml version="1.0" encoding="utf-8"?>
<sst xmlns="http://schemas.openxmlformats.org/spreadsheetml/2006/main" count="368" uniqueCount="50">
  <si>
    <t>CamiSim-S2</t>
  </si>
  <si>
    <t>NIST-MIX-B</t>
  </si>
  <si>
    <t>N Samples</t>
  </si>
  <si>
    <t>Bmock12</t>
  </si>
  <si>
    <t>NIST-MIX-C</t>
  </si>
  <si>
    <t>NIST-EG</t>
  </si>
  <si>
    <t>Sample Type</t>
  </si>
  <si>
    <t>NIST-MIX-D</t>
  </si>
  <si>
    <t>CamiSim-S1</t>
  </si>
  <si>
    <t>NIST-MIX-A</t>
  </si>
  <si>
    <t>Tourlousse</t>
  </si>
  <si>
    <t>Biobakery3</t>
  </si>
  <si>
    <t>Biobakery4</t>
  </si>
  <si>
    <t>JAMS</t>
  </si>
  <si>
    <t>WGSA2</t>
  </si>
  <si>
    <t>Woltka</t>
  </si>
  <si>
    <t>Aitchison Distance</t>
  </si>
  <si>
    <t>One-To-One</t>
  </si>
  <si>
    <t>Replicates</t>
  </si>
  <si>
    <t>Mean</t>
  </si>
  <si>
    <t>Stdev</t>
  </si>
  <si>
    <t>Sensitivity</t>
  </si>
  <si>
    <t>Amos Mixed</t>
  </si>
  <si>
    <t>Amos HiLo</t>
  </si>
  <si>
    <t>FPRA</t>
  </si>
  <si>
    <t>One-to-One</t>
  </si>
  <si>
    <t>Difficulty</t>
  </si>
  <si>
    <t>Score (0 is best)</t>
  </si>
  <si>
    <t>Sum (1100 is maximum)</t>
  </si>
  <si>
    <t>Difficulty (Higher is more difficult)</t>
  </si>
  <si>
    <t>Sum (0 is best)</t>
  </si>
  <si>
    <t>Average</t>
  </si>
  <si>
    <t>Without BMock12 and Nist-C</t>
  </si>
  <si>
    <t>Community</t>
  </si>
  <si>
    <t>N</t>
  </si>
  <si>
    <t>n</t>
  </si>
  <si>
    <t>p&lt;0.001</t>
  </si>
  <si>
    <t>p=0.13</t>
  </si>
  <si>
    <t>Unclassified</t>
  </si>
  <si>
    <t>BMock12</t>
  </si>
  <si>
    <t>CamiSim S1</t>
  </si>
  <si>
    <t>CamiSim S2</t>
  </si>
  <si>
    <t>NIST EG</t>
  </si>
  <si>
    <t>NIST MIX-A</t>
  </si>
  <si>
    <t>NIST MIX-B</t>
  </si>
  <si>
    <t>NIST MIX-C</t>
  </si>
  <si>
    <t>NIST MIX-D</t>
  </si>
  <si>
    <t>Mean (%)</t>
  </si>
  <si>
    <t>-</t>
  </si>
  <si>
    <t>p=0.001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</si>
</sst>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0" fontId="4" fillId="0" borderId="0" xfId="0" applyFont="1"/>
    <xf numFmtId="2" fontId="4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0" fontId="0" fillId="0" borderId="0" xfId="1" applyNumberFormat="1" applyFont="1"/>
    <xf numFmtId="164" fontId="0" fillId="0" borderId="0" xfId="0" applyNumberFormat="1"/>
    <xf numFmtId="0" fontId="1" fillId="0" borderId="1" xfId="0" applyFont="1" applyBorder="1"/>
    <xf numFmtId="2" fontId="0" fillId="0" borderId="1" xfId="0" applyNumberFormat="1" applyBorder="1"/>
    <xf numFmtId="0" fontId="0" fillId="0" borderId="1" xfId="0" applyBorder="1"/>
    <xf numFmtId="0" fontId="3" fillId="0" borderId="0" xfId="0" applyFont="1" applyAlignment="1">
      <alignment horizontal="center" vertical="center"/>
    </xf>
    <xf numFmtId="2" fontId="0" fillId="0" borderId="0" xfId="2" applyNumberFormat="1" applyFont="1"/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zoomScale="130" zoomScaleNormal="130" workbookViewId="0">
      <selection sqref="A1:N16"/>
    </sheetView>
  </sheetViews>
  <sheetFormatPr baseColWidth="10" defaultColWidth="8.83203125" defaultRowHeight="15" x14ac:dyDescent="0.2"/>
  <cols>
    <col min="1" max="1" width="13.33203125" bestFit="1" customWidth="1"/>
    <col min="2" max="2" width="10.83203125" bestFit="1" customWidth="1"/>
    <col min="3" max="3" width="9" bestFit="1" customWidth="1"/>
    <col min="4" max="4" width="11.6640625" customWidth="1"/>
    <col min="14" max="14" width="16.1640625" bestFit="1" customWidth="1"/>
  </cols>
  <sheetData>
    <row r="1" spans="1:14" s="7" customFormat="1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s="7" customFormat="1" x14ac:dyDescent="0.2">
      <c r="B2" s="10" t="s">
        <v>6</v>
      </c>
      <c r="C2" s="10" t="s">
        <v>2</v>
      </c>
      <c r="D2" s="25" t="s">
        <v>11</v>
      </c>
      <c r="E2" s="25"/>
      <c r="F2" s="25" t="s">
        <v>12</v>
      </c>
      <c r="G2" s="25"/>
      <c r="H2" s="25" t="s">
        <v>13</v>
      </c>
      <c r="I2" s="25"/>
      <c r="J2" s="25" t="s">
        <v>14</v>
      </c>
      <c r="K2" s="25"/>
      <c r="L2" s="25" t="s">
        <v>15</v>
      </c>
      <c r="M2" s="25"/>
      <c r="N2" s="10" t="s">
        <v>26</v>
      </c>
    </row>
    <row r="3" spans="1:14" s="7" customFormat="1" x14ac:dyDescent="0.2"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</row>
    <row r="4" spans="1:14" x14ac:dyDescent="0.2">
      <c r="A4" s="24" t="s">
        <v>17</v>
      </c>
      <c r="B4" t="s">
        <v>3</v>
      </c>
      <c r="C4" s="8">
        <v>1</v>
      </c>
      <c r="D4" s="9">
        <v>16.617999999999999</v>
      </c>
      <c r="E4" s="9"/>
      <c r="F4" s="9">
        <v>11.3065</v>
      </c>
      <c r="G4" s="9"/>
      <c r="H4" s="9">
        <v>22.368099999999998</v>
      </c>
      <c r="I4" s="9"/>
      <c r="J4" s="9">
        <v>24.467300000000002</v>
      </c>
      <c r="K4" s="9"/>
      <c r="L4" s="9">
        <v>26.448399999999999</v>
      </c>
      <c r="M4" s="9"/>
      <c r="N4" s="9">
        <f>D4+F4+H4+J4+L4</f>
        <v>101.20829999999998</v>
      </c>
    </row>
    <row r="5" spans="1:14" x14ac:dyDescent="0.2">
      <c r="A5" s="24"/>
      <c r="B5" t="s">
        <v>8</v>
      </c>
      <c r="C5" s="8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D5+F5+H5+J5+L5</f>
        <v>80.655599999999993</v>
      </c>
    </row>
    <row r="6" spans="1:14" x14ac:dyDescent="0.2">
      <c r="A6" s="24"/>
      <c r="B6" t="s">
        <v>0</v>
      </c>
      <c r="C6" s="8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45.452299999999994</v>
      </c>
    </row>
    <row r="7" spans="1:14" x14ac:dyDescent="0.2">
      <c r="A7" s="24"/>
      <c r="B7" t="s">
        <v>5</v>
      </c>
      <c r="C7" s="8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64.639399999999995</v>
      </c>
    </row>
    <row r="8" spans="1:14" x14ac:dyDescent="0.2">
      <c r="A8" s="24"/>
      <c r="B8" t="s">
        <v>9</v>
      </c>
      <c r="C8" s="8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51.02</v>
      </c>
    </row>
    <row r="9" spans="1:14" x14ac:dyDescent="0.2">
      <c r="A9" s="24"/>
      <c r="B9" t="s">
        <v>1</v>
      </c>
      <c r="C9" s="8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72.9709</v>
      </c>
    </row>
    <row r="10" spans="1:14" x14ac:dyDescent="0.2">
      <c r="A10" s="24"/>
      <c r="B10" t="s">
        <v>4</v>
      </c>
      <c r="C10" s="8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81.642399999999995</v>
      </c>
    </row>
    <row r="11" spans="1:14" x14ac:dyDescent="0.2">
      <c r="A11" s="24"/>
      <c r="B11" t="s">
        <v>7</v>
      </c>
      <c r="C11" s="8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49.507999999999996</v>
      </c>
    </row>
    <row r="12" spans="1:14" x14ac:dyDescent="0.2">
      <c r="A12" s="24" t="s">
        <v>18</v>
      </c>
      <c r="B12" t="s">
        <v>23</v>
      </c>
      <c r="C12" s="8">
        <v>5</v>
      </c>
      <c r="D12" s="4">
        <v>8.4025200000000009</v>
      </c>
      <c r="E12" s="4">
        <v>1.0697974720000001</v>
      </c>
      <c r="F12" s="4">
        <v>2.71252</v>
      </c>
      <c r="G12" s="4">
        <v>4.0067531000000003E-2</v>
      </c>
      <c r="H12" s="4">
        <v>12.795640000000001</v>
      </c>
      <c r="I12" s="4">
        <v>0.34140419300000002</v>
      </c>
      <c r="J12" s="4">
        <v>12.436959999999999</v>
      </c>
      <c r="K12" s="4">
        <v>0.28674016600000002</v>
      </c>
      <c r="L12" s="4">
        <v>16.384499999999999</v>
      </c>
      <c r="M12" s="4">
        <v>0.11231954399999999</v>
      </c>
      <c r="N12" s="9">
        <f t="shared" si="0"/>
        <v>52.732140000000001</v>
      </c>
    </row>
    <row r="13" spans="1:14" x14ac:dyDescent="0.2">
      <c r="A13" s="24"/>
      <c r="B13" t="s">
        <v>22</v>
      </c>
      <c r="C13" s="8">
        <v>5</v>
      </c>
      <c r="D13" s="4">
        <v>8.7674400000000006</v>
      </c>
      <c r="E13" s="4">
        <v>0.774772091</v>
      </c>
      <c r="F13" s="4">
        <v>1.99916</v>
      </c>
      <c r="G13" s="4">
        <v>5.5893497E-2</v>
      </c>
      <c r="H13" s="4">
        <v>10.42296</v>
      </c>
      <c r="I13" s="4">
        <v>0.358741109</v>
      </c>
      <c r="J13" s="4">
        <v>14.81574</v>
      </c>
      <c r="K13" s="4">
        <v>5.1593729999999997E-2</v>
      </c>
      <c r="L13" s="4">
        <v>20.629919999999998</v>
      </c>
      <c r="M13" s="4">
        <v>0.21670798799999999</v>
      </c>
      <c r="N13" s="9">
        <f t="shared" si="0"/>
        <v>56.635219999999997</v>
      </c>
    </row>
    <row r="14" spans="1:14" x14ac:dyDescent="0.2">
      <c r="A14" s="24"/>
      <c r="B14" t="s">
        <v>10</v>
      </c>
      <c r="C14" s="8">
        <v>6</v>
      </c>
      <c r="D14" s="4">
        <v>14.567183330000001</v>
      </c>
      <c r="E14" s="4">
        <v>0.72575249100000006</v>
      </c>
      <c r="F14" s="4">
        <v>3.8085499999999999</v>
      </c>
      <c r="G14" s="4">
        <v>2.4836001999999999E-2</v>
      </c>
      <c r="H14" s="4">
        <v>8.1601999999999997</v>
      </c>
      <c r="I14" s="4">
        <v>0.39638764900000001</v>
      </c>
      <c r="J14" s="4">
        <v>14.378966670000001</v>
      </c>
      <c r="K14" s="4">
        <v>0.100234319</v>
      </c>
      <c r="L14" s="4">
        <v>23.903416669999999</v>
      </c>
      <c r="M14" s="4">
        <v>0.26064468099999999</v>
      </c>
      <c r="N14" s="9">
        <f t="shared" si="0"/>
        <v>64.818316670000002</v>
      </c>
    </row>
    <row r="15" spans="1:14" x14ac:dyDescent="0.2">
      <c r="A15" s="10" t="s">
        <v>27</v>
      </c>
      <c r="D15" s="9">
        <f>SUM(D4:D14)</f>
        <v>109.86794333</v>
      </c>
      <c r="E15" s="9"/>
      <c r="F15" s="9">
        <f t="shared" ref="F15:L15" si="1">SUM(F4:F14)</f>
        <v>76.985230000000001</v>
      </c>
      <c r="G15" s="9"/>
      <c r="H15" s="9">
        <f t="shared" si="1"/>
        <v>140.16839999999999</v>
      </c>
      <c r="I15" s="9"/>
      <c r="J15" s="9">
        <f t="shared" si="1"/>
        <v>140.32806667000003</v>
      </c>
      <c r="K15" s="9"/>
      <c r="L15" s="9">
        <f t="shared" si="1"/>
        <v>253.93293667</v>
      </c>
      <c r="M15" s="9"/>
      <c r="N15" s="9"/>
    </row>
    <row r="16" spans="1:14" x14ac:dyDescent="0.2">
      <c r="A16" s="7" t="s">
        <v>31</v>
      </c>
      <c r="D16" s="9">
        <f>AVERAGE(D4:D14)</f>
        <v>9.9879948481818186</v>
      </c>
      <c r="E16" s="9"/>
      <c r="F16" s="9">
        <f t="shared" ref="F16:L16" si="2">AVERAGE(F4:F14)</f>
        <v>6.9986572727272724</v>
      </c>
      <c r="G16" s="9"/>
      <c r="H16" s="9">
        <f t="shared" si="2"/>
        <v>12.742581818181817</v>
      </c>
      <c r="I16" s="9"/>
      <c r="J16" s="9">
        <f t="shared" si="2"/>
        <v>12.757096970000003</v>
      </c>
      <c r="K16" s="9"/>
      <c r="L16" s="9">
        <f t="shared" si="2"/>
        <v>23.084812424545454</v>
      </c>
    </row>
    <row r="17" spans="2:2" x14ac:dyDescent="0.2">
      <c r="B17" s="5"/>
    </row>
    <row r="18" spans="2:2" x14ac:dyDescent="0.2">
      <c r="B18" s="6"/>
    </row>
  </sheetData>
  <mergeCells count="8">
    <mergeCell ref="A12:A14"/>
    <mergeCell ref="A4:A11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600BB-E6D9-3B44-8FF8-7C87EEE77814}">
  <dimension ref="A1:N33"/>
  <sheetViews>
    <sheetView tabSelected="1" workbookViewId="0">
      <selection activeCell="J18" sqref="J18"/>
    </sheetView>
  </sheetViews>
  <sheetFormatPr baseColWidth="10" defaultRowHeight="15" x14ac:dyDescent="0.2"/>
  <cols>
    <col min="3" max="7" width="11" bestFit="1" customWidth="1"/>
    <col min="8" max="8" width="11.6640625" bestFit="1" customWidth="1"/>
    <col min="9" max="9" width="11" bestFit="1" customWidth="1"/>
    <col min="10" max="10" width="11.6640625" bestFit="1" customWidth="1"/>
    <col min="11" max="14" width="11" bestFit="1" customWidth="1"/>
  </cols>
  <sheetData>
    <row r="1" spans="1:14" x14ac:dyDescent="0.2">
      <c r="A1" s="27" t="s">
        <v>38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20" t="s">
        <v>35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22" t="s">
        <v>31</v>
      </c>
    </row>
    <row r="3" spans="1:14" x14ac:dyDescent="0.2">
      <c r="B3" s="1"/>
      <c r="C3" s="1"/>
      <c r="D3" s="2" t="s">
        <v>47</v>
      </c>
      <c r="E3" s="2" t="s">
        <v>20</v>
      </c>
      <c r="F3" s="2" t="s">
        <v>47</v>
      </c>
      <c r="G3" s="2" t="s">
        <v>20</v>
      </c>
      <c r="H3" s="2" t="s">
        <v>47</v>
      </c>
      <c r="I3" s="2" t="s">
        <v>20</v>
      </c>
      <c r="J3" s="2" t="s">
        <v>47</v>
      </c>
      <c r="K3" s="2" t="s">
        <v>20</v>
      </c>
      <c r="L3" s="2" t="s">
        <v>47</v>
      </c>
      <c r="M3" s="2" t="s">
        <v>20</v>
      </c>
      <c r="N3" s="17"/>
    </row>
    <row r="4" spans="1:14" x14ac:dyDescent="0.2">
      <c r="A4" s="26" t="s">
        <v>25</v>
      </c>
      <c r="B4" t="s">
        <v>39</v>
      </c>
      <c r="C4" s="23">
        <f t="shared" ref="C4" si="0">C22</f>
        <v>1</v>
      </c>
      <c r="D4" s="9" t="s">
        <v>48</v>
      </c>
      <c r="E4" s="9" t="s">
        <v>48</v>
      </c>
      <c r="F4" s="9" t="s">
        <v>48</v>
      </c>
      <c r="G4" s="9" t="s">
        <v>48</v>
      </c>
      <c r="H4" s="9">
        <f>H22*100</f>
        <v>1.3231678827408</v>
      </c>
      <c r="I4" s="9">
        <f t="shared" ref="I4:K4" si="1">I22*100</f>
        <v>0</v>
      </c>
      <c r="J4" s="9">
        <f t="shared" si="1"/>
        <v>28.527851063752902</v>
      </c>
      <c r="K4" s="9">
        <f t="shared" si="1"/>
        <v>0</v>
      </c>
      <c r="L4" s="9" t="s">
        <v>48</v>
      </c>
      <c r="M4" s="9" t="s">
        <v>48</v>
      </c>
      <c r="N4" s="9">
        <f>N22*100</f>
        <v>5.9702037892987407</v>
      </c>
    </row>
    <row r="5" spans="1:14" x14ac:dyDescent="0.2">
      <c r="A5" s="26"/>
      <c r="B5" t="s">
        <v>40</v>
      </c>
      <c r="C5" s="23">
        <f t="shared" ref="C5" si="2">C23</f>
        <v>1</v>
      </c>
      <c r="D5" s="9" t="s">
        <v>48</v>
      </c>
      <c r="E5" s="9" t="s">
        <v>48</v>
      </c>
      <c r="F5" s="9" t="s">
        <v>48</v>
      </c>
      <c r="G5" s="9" t="s">
        <v>48</v>
      </c>
      <c r="H5" s="9">
        <f t="shared" ref="H5:N5" si="3">H23*100</f>
        <v>2.2530659379654998</v>
      </c>
      <c r="I5" s="9">
        <f t="shared" si="3"/>
        <v>0</v>
      </c>
      <c r="J5" s="9">
        <f t="shared" si="3"/>
        <v>0.87779108031570996</v>
      </c>
      <c r="K5" s="9">
        <f t="shared" si="3"/>
        <v>0</v>
      </c>
      <c r="L5" s="9" t="s">
        <v>48</v>
      </c>
      <c r="M5" s="9" t="s">
        <v>48</v>
      </c>
      <c r="N5" s="9">
        <f t="shared" si="3"/>
        <v>0.62617140365624191</v>
      </c>
    </row>
    <row r="6" spans="1:14" x14ac:dyDescent="0.2">
      <c r="A6" s="26"/>
      <c r="B6" t="s">
        <v>41</v>
      </c>
      <c r="C6" s="23">
        <f t="shared" ref="C6" si="4">C24</f>
        <v>1</v>
      </c>
      <c r="D6" s="9" t="s">
        <v>48</v>
      </c>
      <c r="E6" s="9" t="s">
        <v>48</v>
      </c>
      <c r="F6" s="9" t="s">
        <v>48</v>
      </c>
      <c r="G6" s="9" t="s">
        <v>48</v>
      </c>
      <c r="H6" s="9">
        <f t="shared" ref="H6:N6" si="5">H24*100</f>
        <v>0.8454300846630699</v>
      </c>
      <c r="I6" s="9">
        <f t="shared" si="5"/>
        <v>0</v>
      </c>
      <c r="J6" s="9">
        <f t="shared" si="5"/>
        <v>7.6262889769520004E-2</v>
      </c>
      <c r="K6" s="9">
        <f t="shared" si="5"/>
        <v>0</v>
      </c>
      <c r="L6" s="9" t="s">
        <v>48</v>
      </c>
      <c r="M6" s="9" t="s">
        <v>48</v>
      </c>
      <c r="N6" s="9">
        <f t="shared" si="5"/>
        <v>0.18433859488651799</v>
      </c>
    </row>
    <row r="7" spans="1:14" x14ac:dyDescent="0.2">
      <c r="A7" s="26"/>
      <c r="B7" t="s">
        <v>42</v>
      </c>
      <c r="C7" s="23">
        <f t="shared" ref="C7" si="6">C25</f>
        <v>1</v>
      </c>
      <c r="D7" s="9" t="s">
        <v>48</v>
      </c>
      <c r="E7" s="9" t="s">
        <v>48</v>
      </c>
      <c r="F7" s="9" t="s">
        <v>48</v>
      </c>
      <c r="G7" s="9" t="s">
        <v>48</v>
      </c>
      <c r="H7" s="9">
        <f t="shared" ref="H7:N7" si="7">H25*100</f>
        <v>15.699563633813099</v>
      </c>
      <c r="I7" s="9">
        <f t="shared" si="7"/>
        <v>0</v>
      </c>
      <c r="J7" s="9">
        <f t="shared" si="7"/>
        <v>0.59205479289125995</v>
      </c>
      <c r="K7" s="9">
        <f t="shared" si="7"/>
        <v>0</v>
      </c>
      <c r="L7" s="9" t="s">
        <v>48</v>
      </c>
      <c r="M7" s="9" t="s">
        <v>48</v>
      </c>
      <c r="N7" s="9">
        <f t="shared" si="7"/>
        <v>3.2583236853408719</v>
      </c>
    </row>
    <row r="8" spans="1:14" x14ac:dyDescent="0.2">
      <c r="A8" s="26"/>
      <c r="B8" t="s">
        <v>43</v>
      </c>
      <c r="C8" s="23">
        <f t="shared" ref="C8" si="8">C26</f>
        <v>1</v>
      </c>
      <c r="D8" s="9" t="s">
        <v>48</v>
      </c>
      <c r="E8" s="9" t="s">
        <v>48</v>
      </c>
      <c r="F8" s="9" t="s">
        <v>48</v>
      </c>
      <c r="G8" s="9" t="s">
        <v>48</v>
      </c>
      <c r="H8" s="9">
        <f t="shared" ref="H8:N8" si="9">H26*100</f>
        <v>3.9547581747208302</v>
      </c>
      <c r="I8" s="9">
        <f t="shared" si="9"/>
        <v>0</v>
      </c>
      <c r="J8" s="9">
        <f t="shared" si="9"/>
        <v>0.23922199955124002</v>
      </c>
      <c r="K8" s="9">
        <f t="shared" si="9"/>
        <v>0</v>
      </c>
      <c r="L8" s="9" t="s">
        <v>48</v>
      </c>
      <c r="M8" s="9" t="s">
        <v>48</v>
      </c>
      <c r="N8" s="9">
        <f t="shared" si="9"/>
        <v>0.83879603485441412</v>
      </c>
    </row>
    <row r="9" spans="1:14" x14ac:dyDescent="0.2">
      <c r="A9" s="26"/>
      <c r="B9" t="s">
        <v>44</v>
      </c>
      <c r="C9" s="23">
        <f t="shared" ref="C9" si="10">C27</f>
        <v>1</v>
      </c>
      <c r="D9" s="9" t="s">
        <v>48</v>
      </c>
      <c r="E9" s="9" t="s">
        <v>48</v>
      </c>
      <c r="F9" s="9" t="s">
        <v>48</v>
      </c>
      <c r="G9" s="9" t="s">
        <v>48</v>
      </c>
      <c r="H9" s="9">
        <f t="shared" ref="H9:N9" si="11">H27*100</f>
        <v>4.84573168657752</v>
      </c>
      <c r="I9" s="9">
        <f t="shared" si="11"/>
        <v>0</v>
      </c>
      <c r="J9" s="9">
        <f t="shared" si="11"/>
        <v>0.25255839466410995</v>
      </c>
      <c r="K9" s="9">
        <f t="shared" si="11"/>
        <v>0</v>
      </c>
      <c r="L9" s="9" t="s">
        <v>48</v>
      </c>
      <c r="M9" s="9" t="s">
        <v>48</v>
      </c>
      <c r="N9" s="9">
        <f t="shared" si="11"/>
        <v>1.019658016248326</v>
      </c>
    </row>
    <row r="10" spans="1:14" x14ac:dyDescent="0.2">
      <c r="A10" s="26"/>
      <c r="B10" t="s">
        <v>45</v>
      </c>
      <c r="C10" s="23">
        <f t="shared" ref="C10" si="12">C28</f>
        <v>1</v>
      </c>
      <c r="D10" s="9" t="s">
        <v>48</v>
      </c>
      <c r="E10" s="9" t="s">
        <v>48</v>
      </c>
      <c r="F10" s="9" t="s">
        <v>48</v>
      </c>
      <c r="G10" s="9" t="s">
        <v>48</v>
      </c>
      <c r="H10" s="9">
        <f t="shared" ref="H10:N10" si="13">H28*100</f>
        <v>6.4247333073885597</v>
      </c>
      <c r="I10" s="9">
        <f t="shared" si="13"/>
        <v>0</v>
      </c>
      <c r="J10" s="9">
        <f t="shared" si="13"/>
        <v>0.2233973706629</v>
      </c>
      <c r="K10" s="9">
        <f t="shared" si="13"/>
        <v>0</v>
      </c>
      <c r="L10" s="9" t="s">
        <v>48</v>
      </c>
      <c r="M10" s="9" t="s">
        <v>48</v>
      </c>
      <c r="N10" s="9">
        <f t="shared" si="13"/>
        <v>1.3296261356102921</v>
      </c>
    </row>
    <row r="11" spans="1:14" x14ac:dyDescent="0.2">
      <c r="A11" s="26"/>
      <c r="B11" t="s">
        <v>46</v>
      </c>
      <c r="C11" s="23">
        <f t="shared" ref="C11" si="14">C29</f>
        <v>1</v>
      </c>
      <c r="D11" s="9" t="s">
        <v>48</v>
      </c>
      <c r="E11" s="9" t="s">
        <v>48</v>
      </c>
      <c r="F11" s="9" t="s">
        <v>48</v>
      </c>
      <c r="G11" s="9" t="s">
        <v>48</v>
      </c>
      <c r="H11" s="9">
        <f t="shared" ref="H11:N11" si="15">H29*100</f>
        <v>2.8588094513903197</v>
      </c>
      <c r="I11" s="9">
        <f t="shared" si="15"/>
        <v>0</v>
      </c>
      <c r="J11" s="9">
        <f t="shared" si="15"/>
        <v>0.20430336276192002</v>
      </c>
      <c r="K11" s="9">
        <f t="shared" si="15"/>
        <v>0</v>
      </c>
      <c r="L11" s="9" t="s">
        <v>48</v>
      </c>
      <c r="M11" s="9" t="s">
        <v>48</v>
      </c>
      <c r="N11" s="9">
        <f t="shared" si="15"/>
        <v>0.61262256283044791</v>
      </c>
    </row>
    <row r="12" spans="1:14" x14ac:dyDescent="0.2">
      <c r="A12" s="26" t="s">
        <v>18</v>
      </c>
      <c r="B12" t="s">
        <v>23</v>
      </c>
      <c r="C12" s="23">
        <f t="shared" ref="C12" si="16">C30</f>
        <v>5</v>
      </c>
      <c r="D12" s="9" t="s">
        <v>48</v>
      </c>
      <c r="E12" s="9" t="s">
        <v>48</v>
      </c>
      <c r="F12" s="9" t="s">
        <v>48</v>
      </c>
      <c r="G12" s="9" t="s">
        <v>48</v>
      </c>
      <c r="H12" s="9">
        <f t="shared" ref="H12:N12" si="17">H30*100</f>
        <v>3.0803410096828201</v>
      </c>
      <c r="I12" s="9">
        <f t="shared" si="17"/>
        <v>8.4854733407686594E-2</v>
      </c>
      <c r="J12" s="9">
        <f t="shared" si="17"/>
        <v>3.3404075949730099</v>
      </c>
      <c r="K12" s="9">
        <f t="shared" si="17"/>
        <v>0.11019072916611801</v>
      </c>
      <c r="L12" s="9" t="s">
        <v>48</v>
      </c>
      <c r="M12" s="9" t="s">
        <v>48</v>
      </c>
      <c r="N12" s="9">
        <f t="shared" si="17"/>
        <v>1.2841497209311659</v>
      </c>
    </row>
    <row r="13" spans="1:14" x14ac:dyDescent="0.2">
      <c r="A13" s="26"/>
      <c r="B13" t="s">
        <v>22</v>
      </c>
      <c r="C13" s="23">
        <f t="shared" ref="C13" si="18">C31</f>
        <v>5</v>
      </c>
      <c r="D13" s="9" t="s">
        <v>48</v>
      </c>
      <c r="E13" s="9" t="s">
        <v>48</v>
      </c>
      <c r="F13" s="9" t="s">
        <v>48</v>
      </c>
      <c r="G13" s="9" t="s">
        <v>48</v>
      </c>
      <c r="H13" s="9">
        <f t="shared" ref="H13:N13" si="19">H31*100</f>
        <v>7.6297499702711393</v>
      </c>
      <c r="I13" s="9">
        <f t="shared" si="19"/>
        <v>1.5464707628868601</v>
      </c>
      <c r="J13" s="9">
        <f t="shared" si="19"/>
        <v>9.5895074661977198</v>
      </c>
      <c r="K13" s="9">
        <f t="shared" si="19"/>
        <v>6.91059482255615E-2</v>
      </c>
      <c r="L13" s="9" t="s">
        <v>48</v>
      </c>
      <c r="M13" s="9" t="s">
        <v>48</v>
      </c>
      <c r="N13" s="9">
        <f t="shared" si="19"/>
        <v>3.443851487293772</v>
      </c>
    </row>
    <row r="14" spans="1:14" x14ac:dyDescent="0.2">
      <c r="A14" s="28"/>
      <c r="B14" t="s">
        <v>10</v>
      </c>
      <c r="C14" s="23">
        <f t="shared" ref="C14" si="20">C32</f>
        <v>6</v>
      </c>
      <c r="D14" s="9" t="s">
        <v>48</v>
      </c>
      <c r="E14" s="9" t="s">
        <v>48</v>
      </c>
      <c r="F14" s="9" t="s">
        <v>48</v>
      </c>
      <c r="G14" s="9" t="s">
        <v>48</v>
      </c>
      <c r="H14" s="9">
        <f t="shared" ref="H14:N14" si="21">H32*100</f>
        <v>3.2334605334740898</v>
      </c>
      <c r="I14" s="9">
        <f t="shared" si="21"/>
        <v>0.29718678155887901</v>
      </c>
      <c r="J14" s="9">
        <f t="shared" si="21"/>
        <v>12.372128806948799</v>
      </c>
      <c r="K14" s="9">
        <f t="shared" si="21"/>
        <v>0.12537521713524902</v>
      </c>
      <c r="L14" s="9" t="s">
        <v>48</v>
      </c>
      <c r="M14" s="9" t="s">
        <v>48</v>
      </c>
      <c r="N14" s="9">
        <f t="shared" si="21"/>
        <v>3.1211178680845784</v>
      </c>
    </row>
    <row r="15" spans="1:14" x14ac:dyDescent="0.2">
      <c r="A15" s="10" t="s">
        <v>31</v>
      </c>
      <c r="B15" t="s">
        <v>31</v>
      </c>
      <c r="C15" s="9"/>
      <c r="D15" s="9"/>
      <c r="E15" s="9"/>
      <c r="F15" s="9"/>
      <c r="G15" s="9"/>
      <c r="H15" s="9">
        <f t="shared" ref="E15:N15" si="22">AVERAGE(H4:H14)</f>
        <v>4.7408010611534319</v>
      </c>
      <c r="I15" s="9">
        <f>STDEV(H4:H14)</f>
        <v>4.1655618791075328</v>
      </c>
      <c r="J15" s="9">
        <f t="shared" si="22"/>
        <v>5.1177713474990085</v>
      </c>
      <c r="K15" s="9">
        <f>STDEV(J4:J14)</f>
        <v>8.8501804269855313</v>
      </c>
      <c r="L15" s="9"/>
      <c r="M15" s="9"/>
      <c r="N15" s="9">
        <f t="shared" si="22"/>
        <v>1.9717144817304879</v>
      </c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  <row r="22" spans="2:14" x14ac:dyDescent="0.2">
      <c r="B22" t="s">
        <v>39</v>
      </c>
      <c r="C22">
        <v>1</v>
      </c>
      <c r="D22">
        <v>0</v>
      </c>
      <c r="F22">
        <v>0</v>
      </c>
      <c r="H22">
        <v>1.3231678827408E-2</v>
      </c>
      <c r="J22">
        <v>0.28527851063752901</v>
      </c>
      <c r="L22">
        <v>0</v>
      </c>
      <c r="N22" s="18">
        <f>AVERAGE(D22,F22,H22,J22,L22)</f>
        <v>5.9702037892987406E-2</v>
      </c>
    </row>
    <row r="23" spans="2:14" x14ac:dyDescent="0.2">
      <c r="B23" t="s">
        <v>40</v>
      </c>
      <c r="C23">
        <v>1</v>
      </c>
      <c r="D23">
        <v>0</v>
      </c>
      <c r="F23">
        <v>0</v>
      </c>
      <c r="H23">
        <v>2.2530659379655E-2</v>
      </c>
      <c r="J23">
        <v>8.7779108031570997E-3</v>
      </c>
      <c r="L23">
        <v>0</v>
      </c>
      <c r="N23" s="18">
        <f t="shared" ref="N23:N32" si="23">AVERAGE(D23,F23,H23,J23,L23)</f>
        <v>6.2617140365624196E-3</v>
      </c>
    </row>
    <row r="24" spans="2:14" x14ac:dyDescent="0.2">
      <c r="B24" t="s">
        <v>41</v>
      </c>
      <c r="C24">
        <v>1</v>
      </c>
      <c r="D24">
        <v>0</v>
      </c>
      <c r="F24">
        <v>0</v>
      </c>
      <c r="H24">
        <v>8.4543008466306992E-3</v>
      </c>
      <c r="J24">
        <v>7.6262889769519997E-4</v>
      </c>
      <c r="L24">
        <v>0</v>
      </c>
      <c r="N24" s="18">
        <f t="shared" si="23"/>
        <v>1.8433859488651799E-3</v>
      </c>
    </row>
    <row r="25" spans="2:14" x14ac:dyDescent="0.2">
      <c r="B25" t="s">
        <v>42</v>
      </c>
      <c r="C25">
        <v>1</v>
      </c>
      <c r="D25">
        <v>0</v>
      </c>
      <c r="F25">
        <v>0</v>
      </c>
      <c r="H25">
        <v>0.15699563633813099</v>
      </c>
      <c r="J25">
        <v>5.9205479289125996E-3</v>
      </c>
      <c r="L25">
        <v>0</v>
      </c>
      <c r="N25" s="18">
        <f t="shared" si="23"/>
        <v>3.258323685340872E-2</v>
      </c>
    </row>
    <row r="26" spans="2:14" x14ac:dyDescent="0.2">
      <c r="B26" t="s">
        <v>43</v>
      </c>
      <c r="C26">
        <v>1</v>
      </c>
      <c r="D26">
        <v>0</v>
      </c>
      <c r="F26">
        <v>0</v>
      </c>
      <c r="H26">
        <v>3.95475817472083E-2</v>
      </c>
      <c r="J26">
        <v>2.3922199955124001E-3</v>
      </c>
      <c r="L26">
        <v>0</v>
      </c>
      <c r="N26" s="18">
        <f t="shared" si="23"/>
        <v>8.3879603485441413E-3</v>
      </c>
    </row>
    <row r="27" spans="2:14" x14ac:dyDescent="0.2">
      <c r="B27" t="s">
        <v>44</v>
      </c>
      <c r="C27">
        <v>1</v>
      </c>
      <c r="D27">
        <v>0</v>
      </c>
      <c r="F27">
        <v>0</v>
      </c>
      <c r="H27">
        <v>4.8457316865775202E-2</v>
      </c>
      <c r="J27">
        <v>2.5255839466410998E-3</v>
      </c>
      <c r="L27">
        <v>0</v>
      </c>
      <c r="N27" s="18">
        <f t="shared" si="23"/>
        <v>1.019658016248326E-2</v>
      </c>
    </row>
    <row r="28" spans="2:14" x14ac:dyDescent="0.2">
      <c r="B28" t="s">
        <v>45</v>
      </c>
      <c r="C28">
        <v>1</v>
      </c>
      <c r="D28">
        <v>0</v>
      </c>
      <c r="F28">
        <v>0</v>
      </c>
      <c r="H28">
        <v>6.4247333073885596E-2</v>
      </c>
      <c r="J28">
        <v>2.2339737066289999E-3</v>
      </c>
      <c r="L28">
        <v>0</v>
      </c>
      <c r="N28" s="18">
        <f t="shared" si="23"/>
        <v>1.329626135610292E-2</v>
      </c>
    </row>
    <row r="29" spans="2:14" x14ac:dyDescent="0.2">
      <c r="B29" t="s">
        <v>46</v>
      </c>
      <c r="C29">
        <v>1</v>
      </c>
      <c r="D29">
        <v>0</v>
      </c>
      <c r="F29">
        <v>0</v>
      </c>
      <c r="H29">
        <v>2.8588094513903199E-2</v>
      </c>
      <c r="J29">
        <v>2.0430336276192002E-3</v>
      </c>
      <c r="L29">
        <v>0</v>
      </c>
      <c r="N29" s="18">
        <f t="shared" si="23"/>
        <v>6.1262256283044795E-3</v>
      </c>
    </row>
    <row r="30" spans="2:14" x14ac:dyDescent="0.2">
      <c r="B30" t="s">
        <v>23</v>
      </c>
      <c r="C30">
        <v>5</v>
      </c>
      <c r="D30">
        <v>0</v>
      </c>
      <c r="E30">
        <v>0</v>
      </c>
      <c r="F30">
        <v>0</v>
      </c>
      <c r="G30">
        <v>0</v>
      </c>
      <c r="H30">
        <v>3.0803410096828202E-2</v>
      </c>
      <c r="I30">
        <v>8.4854733407686595E-4</v>
      </c>
      <c r="J30">
        <v>3.3404075949730098E-2</v>
      </c>
      <c r="K30">
        <v>1.1019072916611801E-3</v>
      </c>
      <c r="L30">
        <v>0</v>
      </c>
      <c r="M30">
        <v>0</v>
      </c>
      <c r="N30" s="18">
        <f t="shared" si="23"/>
        <v>1.2841497209311659E-2</v>
      </c>
    </row>
    <row r="31" spans="2:14" x14ac:dyDescent="0.2">
      <c r="B31" t="s">
        <v>22</v>
      </c>
      <c r="C31">
        <v>5</v>
      </c>
      <c r="D31">
        <v>0</v>
      </c>
      <c r="E31">
        <v>0</v>
      </c>
      <c r="F31">
        <v>0</v>
      </c>
      <c r="G31">
        <v>0</v>
      </c>
      <c r="H31">
        <v>7.6297499702711394E-2</v>
      </c>
      <c r="I31">
        <v>1.5464707628868601E-2</v>
      </c>
      <c r="J31">
        <v>9.5895074661977206E-2</v>
      </c>
      <c r="K31">
        <v>6.9105948225561505E-4</v>
      </c>
      <c r="L31">
        <v>0</v>
      </c>
      <c r="M31">
        <v>0</v>
      </c>
      <c r="N31" s="18">
        <f t="shared" si="23"/>
        <v>3.4438514872937719E-2</v>
      </c>
    </row>
    <row r="32" spans="2:14" x14ac:dyDescent="0.2">
      <c r="B32" t="s">
        <v>10</v>
      </c>
      <c r="C32">
        <v>6</v>
      </c>
      <c r="D32">
        <v>0</v>
      </c>
      <c r="E32">
        <v>0</v>
      </c>
      <c r="F32">
        <v>0</v>
      </c>
      <c r="G32">
        <v>0</v>
      </c>
      <c r="H32">
        <v>3.2334605334740897E-2</v>
      </c>
      <c r="I32">
        <v>2.9718678155887901E-3</v>
      </c>
      <c r="J32">
        <v>0.123721288069488</v>
      </c>
      <c r="K32">
        <v>1.25375217135249E-3</v>
      </c>
      <c r="L32">
        <v>0</v>
      </c>
      <c r="M32">
        <v>0</v>
      </c>
      <c r="N32" s="18">
        <f t="shared" si="23"/>
        <v>3.1211178680845782E-2</v>
      </c>
    </row>
    <row r="33" spans="2:14" x14ac:dyDescent="0.2">
      <c r="B33" t="s">
        <v>31</v>
      </c>
      <c r="D33" s="9">
        <v>0</v>
      </c>
      <c r="E33" s="9">
        <v>0</v>
      </c>
      <c r="F33" s="9">
        <v>0</v>
      </c>
      <c r="G33" s="9">
        <v>0</v>
      </c>
      <c r="H33" s="9">
        <v>3.4732054999999998E-2</v>
      </c>
      <c r="I33" s="9">
        <v>0</v>
      </c>
      <c r="J33" s="9">
        <v>2.8175855E-2</v>
      </c>
      <c r="K33" s="9">
        <v>0</v>
      </c>
      <c r="L33" s="9">
        <v>0</v>
      </c>
      <c r="M33" s="9">
        <v>0</v>
      </c>
      <c r="N33" s="18"/>
    </row>
  </sheetData>
  <mergeCells count="8">
    <mergeCell ref="A4:A11"/>
    <mergeCell ref="A12:A14"/>
    <mergeCell ref="A1:N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F35A-77E5-3A43-BDD4-640D2A2817D5}">
  <dimension ref="A1:N15"/>
  <sheetViews>
    <sheetView zoomScale="130" zoomScaleNormal="130" workbookViewId="0">
      <selection activeCell="I20" sqref="I20"/>
    </sheetView>
  </sheetViews>
  <sheetFormatPr baseColWidth="10" defaultRowHeight="15" x14ac:dyDescent="0.2"/>
  <sheetData>
    <row r="1" spans="1:14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x14ac:dyDescent="0.2">
      <c r="A2" s="7"/>
      <c r="B2" s="10" t="s">
        <v>6</v>
      </c>
      <c r="C2" s="10" t="s">
        <v>35</v>
      </c>
      <c r="D2" s="25" t="s">
        <v>11</v>
      </c>
      <c r="E2" s="25"/>
      <c r="F2" s="25" t="s">
        <v>12</v>
      </c>
      <c r="G2" s="25"/>
      <c r="H2" s="25" t="s">
        <v>13</v>
      </c>
      <c r="I2" s="25"/>
      <c r="J2" s="25" t="s">
        <v>14</v>
      </c>
      <c r="K2" s="25"/>
      <c r="L2" s="25" t="s">
        <v>15</v>
      </c>
      <c r="M2" s="25"/>
      <c r="N2" s="10" t="s">
        <v>31</v>
      </c>
    </row>
    <row r="3" spans="1:14" x14ac:dyDescent="0.2">
      <c r="A3" s="7"/>
      <c r="B3" s="7"/>
      <c r="C3" s="7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4" t="s">
        <v>17</v>
      </c>
      <c r="B4" t="s">
        <v>3</v>
      </c>
      <c r="C4" s="9">
        <v>1</v>
      </c>
      <c r="D4" s="9">
        <v>22.145700000000001</v>
      </c>
      <c r="E4" s="9"/>
      <c r="F4" s="9">
        <v>16.832699999999999</v>
      </c>
      <c r="G4" s="9"/>
      <c r="H4" s="9">
        <v>33.717700000000001</v>
      </c>
      <c r="I4" s="9"/>
      <c r="J4" s="9">
        <v>44.16</v>
      </c>
      <c r="K4" s="9"/>
      <c r="L4" s="9">
        <v>42.140700000000002</v>
      </c>
      <c r="M4" s="9"/>
      <c r="N4" s="9">
        <f>AVERAGE(D4,F4,H4,J4,L4)</f>
        <v>31.79936</v>
      </c>
    </row>
    <row r="5" spans="1:14" x14ac:dyDescent="0.2">
      <c r="A5" s="24"/>
      <c r="B5" t="s">
        <v>8</v>
      </c>
      <c r="C5" s="9">
        <v>1</v>
      </c>
      <c r="D5" s="9">
        <v>8.6188000000000002</v>
      </c>
      <c r="E5" s="9"/>
      <c r="F5" s="9">
        <v>12.764699999999999</v>
      </c>
      <c r="G5" s="9"/>
      <c r="H5" s="9">
        <v>15.036099999999999</v>
      </c>
      <c r="I5" s="9"/>
      <c r="J5" s="9">
        <v>13.4764</v>
      </c>
      <c r="K5" s="9"/>
      <c r="L5" s="9">
        <v>30.759599999999999</v>
      </c>
      <c r="M5" s="9"/>
      <c r="N5" s="9">
        <f t="shared" ref="N5:N14" si="0">AVERAGE(D5,F5,H5,J5,L5)</f>
        <v>16.131119999999999</v>
      </c>
    </row>
    <row r="6" spans="1:14" x14ac:dyDescent="0.2">
      <c r="A6" s="24"/>
      <c r="B6" t="s">
        <v>0</v>
      </c>
      <c r="C6" s="9">
        <v>1</v>
      </c>
      <c r="D6" s="9">
        <v>1.2307999999999999</v>
      </c>
      <c r="E6" s="9"/>
      <c r="F6" s="9">
        <v>7.1138000000000003</v>
      </c>
      <c r="G6" s="9"/>
      <c r="H6" s="9">
        <v>4.8525</v>
      </c>
      <c r="I6" s="9"/>
      <c r="J6" s="9">
        <v>6.3785999999999996</v>
      </c>
      <c r="K6" s="9"/>
      <c r="L6" s="9">
        <v>25.8766</v>
      </c>
      <c r="M6" s="9"/>
      <c r="N6" s="9">
        <f t="shared" si="0"/>
        <v>9.0904599999999984</v>
      </c>
    </row>
    <row r="7" spans="1:14" x14ac:dyDescent="0.2">
      <c r="A7" s="24"/>
      <c r="B7" t="s">
        <v>5</v>
      </c>
      <c r="C7" s="9">
        <v>1</v>
      </c>
      <c r="D7" s="9">
        <v>10.182600000000001</v>
      </c>
      <c r="E7" s="9"/>
      <c r="F7" s="9">
        <v>8.9445999999999994</v>
      </c>
      <c r="G7" s="9"/>
      <c r="H7" s="9">
        <v>12.2531</v>
      </c>
      <c r="I7" s="9"/>
      <c r="J7" s="9">
        <v>10.6638</v>
      </c>
      <c r="K7" s="9"/>
      <c r="L7" s="9">
        <v>22.595300000000002</v>
      </c>
      <c r="M7" s="9"/>
      <c r="N7" s="9">
        <f t="shared" si="0"/>
        <v>12.927879999999998</v>
      </c>
    </row>
    <row r="8" spans="1:14" x14ac:dyDescent="0.2">
      <c r="A8" s="24"/>
      <c r="B8" t="s">
        <v>9</v>
      </c>
      <c r="C8" s="9">
        <v>1</v>
      </c>
      <c r="D8" s="9">
        <v>9.5852000000000004</v>
      </c>
      <c r="E8" s="9"/>
      <c r="F8" s="9">
        <v>2.8426</v>
      </c>
      <c r="G8" s="9"/>
      <c r="H8" s="9">
        <v>12.3527</v>
      </c>
      <c r="I8" s="9"/>
      <c r="J8" s="9">
        <v>6.9974999999999996</v>
      </c>
      <c r="K8" s="9"/>
      <c r="L8" s="9">
        <v>19.242000000000001</v>
      </c>
      <c r="M8" s="9"/>
      <c r="N8" s="9">
        <f t="shared" si="0"/>
        <v>10.204000000000001</v>
      </c>
    </row>
    <row r="9" spans="1:14" x14ac:dyDescent="0.2">
      <c r="A9" s="24"/>
      <c r="B9" t="s">
        <v>1</v>
      </c>
      <c r="C9" s="9">
        <v>1</v>
      </c>
      <c r="D9" s="9">
        <v>13.652200000000001</v>
      </c>
      <c r="E9" s="9"/>
      <c r="F9" s="9">
        <v>9.8140000000000001</v>
      </c>
      <c r="G9" s="9"/>
      <c r="H9" s="9">
        <v>13.5504</v>
      </c>
      <c r="I9" s="9"/>
      <c r="J9" s="9">
        <v>13.0792</v>
      </c>
      <c r="K9" s="9"/>
      <c r="L9" s="9">
        <v>22.8751</v>
      </c>
      <c r="M9" s="9"/>
      <c r="N9" s="9">
        <f t="shared" si="0"/>
        <v>14.59418</v>
      </c>
    </row>
    <row r="10" spans="1:14" x14ac:dyDescent="0.2">
      <c r="A10" s="24"/>
      <c r="B10" t="s">
        <v>4</v>
      </c>
      <c r="C10" s="9">
        <v>1</v>
      </c>
      <c r="D10" s="9">
        <v>14.108700000000001</v>
      </c>
      <c r="E10" s="9"/>
      <c r="F10" s="9">
        <v>11.569000000000001</v>
      </c>
      <c r="G10" s="9"/>
      <c r="H10" s="9">
        <v>17.1601</v>
      </c>
      <c r="I10" s="9"/>
      <c r="J10" s="9">
        <v>14.702</v>
      </c>
      <c r="K10" s="9"/>
      <c r="L10" s="9">
        <v>24.102599999999999</v>
      </c>
      <c r="M10" s="9"/>
      <c r="N10" s="9">
        <f t="shared" si="0"/>
        <v>16.328479999999999</v>
      </c>
    </row>
    <row r="11" spans="1:14" x14ac:dyDescent="0.2">
      <c r="A11" s="24"/>
      <c r="B11" t="s">
        <v>7</v>
      </c>
      <c r="C11" s="9">
        <v>1</v>
      </c>
      <c r="D11" s="9">
        <v>4.1345000000000001</v>
      </c>
      <c r="E11" s="9"/>
      <c r="F11" s="9">
        <v>4.1097999999999999</v>
      </c>
      <c r="G11" s="9"/>
      <c r="H11" s="9">
        <v>11.2166</v>
      </c>
      <c r="I11" s="9"/>
      <c r="J11" s="9">
        <v>8.9315999999999995</v>
      </c>
      <c r="K11" s="9"/>
      <c r="L11" s="9">
        <v>21.115500000000001</v>
      </c>
      <c r="M11" s="9"/>
      <c r="N11" s="9">
        <f t="shared" si="0"/>
        <v>9.9015999999999984</v>
      </c>
    </row>
    <row r="12" spans="1:14" x14ac:dyDescent="0.2">
      <c r="A12" s="24" t="s">
        <v>18</v>
      </c>
      <c r="B12" t="s">
        <v>23</v>
      </c>
      <c r="C12" s="9">
        <v>5</v>
      </c>
      <c r="D12" s="9">
        <v>8.4025199999999902</v>
      </c>
      <c r="E12" s="9">
        <v>1.06979747242176</v>
      </c>
      <c r="F12" s="9">
        <v>2.71252</v>
      </c>
      <c r="G12" s="9">
        <v>4.0067530495402397E-2</v>
      </c>
      <c r="H12" s="9">
        <v>12.795640000000001</v>
      </c>
      <c r="I12" s="9">
        <v>0.34140419300295599</v>
      </c>
      <c r="J12" s="9">
        <v>12.436959999999999</v>
      </c>
      <c r="K12" s="9">
        <v>0.28674016635274502</v>
      </c>
      <c r="L12" s="9">
        <v>16.384499999999999</v>
      </c>
      <c r="M12" s="9">
        <v>0.112319544158619</v>
      </c>
      <c r="N12" s="9">
        <f t="shared" si="0"/>
        <v>10.546427999999997</v>
      </c>
    </row>
    <row r="13" spans="1:14" x14ac:dyDescent="0.2">
      <c r="A13" s="24"/>
      <c r="B13" t="s">
        <v>22</v>
      </c>
      <c r="C13" s="9">
        <v>5</v>
      </c>
      <c r="D13" s="9">
        <v>8.7674399999999899</v>
      </c>
      <c r="E13" s="9">
        <v>0.77477209100483202</v>
      </c>
      <c r="F13" s="9">
        <v>1.9991599999999901</v>
      </c>
      <c r="G13" s="9">
        <v>5.5893496938373699E-2</v>
      </c>
      <c r="H13" s="9">
        <v>10.42296</v>
      </c>
      <c r="I13" s="9">
        <v>0.35874110860061698</v>
      </c>
      <c r="J13" s="9">
        <v>14.81574</v>
      </c>
      <c r="K13" s="9">
        <v>5.1593730239245197E-2</v>
      </c>
      <c r="L13" s="9">
        <v>20.629919999999998</v>
      </c>
      <c r="M13" s="9">
        <v>0.216707987854625</v>
      </c>
      <c r="N13" s="9">
        <f t="shared" si="0"/>
        <v>11.327043999999995</v>
      </c>
    </row>
    <row r="14" spans="1:14" x14ac:dyDescent="0.2">
      <c r="A14" s="24"/>
      <c r="B14" t="s">
        <v>10</v>
      </c>
      <c r="C14" s="9">
        <v>6</v>
      </c>
      <c r="D14" s="9">
        <v>14.567183333333301</v>
      </c>
      <c r="E14" s="9">
        <v>0.72575249063759095</v>
      </c>
      <c r="F14" s="9">
        <v>3.8085499999999999</v>
      </c>
      <c r="G14" s="9">
        <v>2.4836002093734998E-2</v>
      </c>
      <c r="H14" s="9">
        <v>8.1601999999999997</v>
      </c>
      <c r="I14" s="9">
        <v>0.396387648647129</v>
      </c>
      <c r="J14" s="9">
        <v>14.378966666666599</v>
      </c>
      <c r="K14" s="9">
        <v>0.100234318806817</v>
      </c>
      <c r="L14" s="9">
        <v>23.903416666666601</v>
      </c>
      <c r="M14" s="9">
        <v>0.26064468087161602</v>
      </c>
      <c r="N14" s="9">
        <f t="shared" si="0"/>
        <v>12.963663333333301</v>
      </c>
    </row>
    <row r="15" spans="1:14" x14ac:dyDescent="0.2">
      <c r="A15" s="10" t="s">
        <v>31</v>
      </c>
      <c r="B15" t="s">
        <v>36</v>
      </c>
      <c r="D15" s="9">
        <f>AVERAGE(D4:D14)</f>
        <v>10.490513030303028</v>
      </c>
      <c r="E15" s="9">
        <f>STDEV(D4:D14)</f>
        <v>5.5985512402085709</v>
      </c>
      <c r="F15" s="9">
        <f t="shared" ref="F15:L15" si="1">AVERAGE(F4:F14)</f>
        <v>7.5010390909090887</v>
      </c>
      <c r="G15" s="9">
        <f>STDEV(F4:F14)</f>
        <v>4.8882978577587837</v>
      </c>
      <c r="H15" s="9">
        <f t="shared" si="1"/>
        <v>13.774363636363633</v>
      </c>
      <c r="I15" s="9">
        <f>STDEV(H4:H14)</f>
        <v>7.382600017179958</v>
      </c>
      <c r="J15" s="9">
        <f t="shared" si="1"/>
        <v>14.547342424242418</v>
      </c>
      <c r="K15" s="9">
        <f>STDEV(J4:J14)</f>
        <v>10.271985238066264</v>
      </c>
      <c r="L15" s="9">
        <f t="shared" si="1"/>
        <v>24.511385151515142</v>
      </c>
      <c r="M15" s="9">
        <f>STDEV(L4:L14)</f>
        <v>6.9209303898506764</v>
      </c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043A-D405-8245-B4C0-9A8F02359965}">
  <dimension ref="A1:F12"/>
  <sheetViews>
    <sheetView workbookViewId="0">
      <selection activeCell="G19" sqref="G19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AD_New_Filter!D4</f>
        <v>22.145700000000001</v>
      </c>
      <c r="C2" s="9">
        <f>AD_New_Filter!F4</f>
        <v>16.832699999999999</v>
      </c>
      <c r="D2" s="9">
        <f>AD_New_Filter!H4</f>
        <v>33.717700000000001</v>
      </c>
      <c r="E2" s="9">
        <f>AD_New_Filter!J4</f>
        <v>44.16</v>
      </c>
      <c r="F2" s="9">
        <f>AD_New_Filter!L4</f>
        <v>42.140700000000002</v>
      </c>
    </row>
    <row r="3" spans="1:6" x14ac:dyDescent="0.2">
      <c r="A3" t="s">
        <v>8</v>
      </c>
      <c r="B3" s="9">
        <f>AD_New_Filter!D5</f>
        <v>8.6188000000000002</v>
      </c>
      <c r="C3" s="9">
        <f>AD_New_Filter!F5</f>
        <v>12.764699999999999</v>
      </c>
      <c r="D3" s="9">
        <f>AD_New_Filter!H5</f>
        <v>15.036099999999999</v>
      </c>
      <c r="E3" s="9">
        <f>AD_New_Filter!J5</f>
        <v>13.4764</v>
      </c>
      <c r="F3" s="9">
        <f>AD_New_Filter!L5</f>
        <v>30.759599999999999</v>
      </c>
    </row>
    <row r="4" spans="1:6" x14ac:dyDescent="0.2">
      <c r="A4" t="s">
        <v>0</v>
      </c>
      <c r="B4" s="9">
        <f>AD_New_Filter!D6</f>
        <v>1.2307999999999999</v>
      </c>
      <c r="C4" s="9">
        <f>AD_New_Filter!F6</f>
        <v>7.1138000000000003</v>
      </c>
      <c r="D4" s="9">
        <f>AD_New_Filter!H6</f>
        <v>4.8525</v>
      </c>
      <c r="E4" s="9">
        <f>AD_New_Filter!J6</f>
        <v>6.3785999999999996</v>
      </c>
      <c r="F4" s="9">
        <f>AD_New_Filter!L6</f>
        <v>25.8766</v>
      </c>
    </row>
    <row r="5" spans="1:6" x14ac:dyDescent="0.2">
      <c r="A5" t="s">
        <v>5</v>
      </c>
      <c r="B5" s="9">
        <f>AD_New_Filter!D7</f>
        <v>10.182600000000001</v>
      </c>
      <c r="C5" s="9">
        <f>AD_New_Filter!F7</f>
        <v>8.9445999999999994</v>
      </c>
      <c r="D5" s="9">
        <f>AD_New_Filter!H7</f>
        <v>12.2531</v>
      </c>
      <c r="E5" s="9">
        <f>AD_New_Filter!J7</f>
        <v>10.6638</v>
      </c>
      <c r="F5" s="9">
        <f>AD_New_Filter!L7</f>
        <v>22.595300000000002</v>
      </c>
    </row>
    <row r="6" spans="1:6" x14ac:dyDescent="0.2">
      <c r="A6" t="s">
        <v>9</v>
      </c>
      <c r="B6" s="9">
        <f>AD_New_Filter!D8</f>
        <v>9.5852000000000004</v>
      </c>
      <c r="C6" s="9">
        <f>AD_New_Filter!F8</f>
        <v>2.8426</v>
      </c>
      <c r="D6" s="9">
        <f>AD_New_Filter!H8</f>
        <v>12.3527</v>
      </c>
      <c r="E6" s="9">
        <f>AD_New_Filter!J8</f>
        <v>6.9974999999999996</v>
      </c>
      <c r="F6" s="9">
        <f>AD_New_Filter!L8</f>
        <v>19.242000000000001</v>
      </c>
    </row>
    <row r="7" spans="1:6" x14ac:dyDescent="0.2">
      <c r="A7" t="s">
        <v>1</v>
      </c>
      <c r="B7" s="9">
        <f>AD_New_Filter!D9</f>
        <v>13.652200000000001</v>
      </c>
      <c r="C7" s="9">
        <f>AD_New_Filter!F9</f>
        <v>9.8140000000000001</v>
      </c>
      <c r="D7" s="9">
        <f>AD_New_Filter!H9</f>
        <v>13.5504</v>
      </c>
      <c r="E7" s="9">
        <f>AD_New_Filter!J9</f>
        <v>13.0792</v>
      </c>
      <c r="F7" s="9">
        <f>AD_New_Filter!L9</f>
        <v>22.8751</v>
      </c>
    </row>
    <row r="8" spans="1:6" x14ac:dyDescent="0.2">
      <c r="A8" t="s">
        <v>4</v>
      </c>
      <c r="B8" s="9">
        <f>AD_New_Filter!D10</f>
        <v>14.108700000000001</v>
      </c>
      <c r="C8" s="9">
        <f>AD_New_Filter!F10</f>
        <v>11.569000000000001</v>
      </c>
      <c r="D8" s="9">
        <f>AD_New_Filter!H10</f>
        <v>17.1601</v>
      </c>
      <c r="E8" s="9">
        <f>AD_New_Filter!J10</f>
        <v>14.702</v>
      </c>
      <c r="F8" s="9">
        <f>AD_New_Filter!L10</f>
        <v>24.102599999999999</v>
      </c>
    </row>
    <row r="9" spans="1:6" x14ac:dyDescent="0.2">
      <c r="A9" t="s">
        <v>7</v>
      </c>
      <c r="B9" s="9">
        <f>AD_New_Filter!D11</f>
        <v>4.1345000000000001</v>
      </c>
      <c r="C9" s="9">
        <f>AD_New_Filter!F11</f>
        <v>4.1097999999999999</v>
      </c>
      <c r="D9" s="9">
        <f>AD_New_Filter!H11</f>
        <v>11.2166</v>
      </c>
      <c r="E9" s="9">
        <f>AD_New_Filter!J11</f>
        <v>8.9315999999999995</v>
      </c>
      <c r="F9" s="9">
        <f>AD_New_Filter!L11</f>
        <v>21.115500000000001</v>
      </c>
    </row>
    <row r="10" spans="1:6" x14ac:dyDescent="0.2">
      <c r="A10" t="s">
        <v>23</v>
      </c>
      <c r="B10" s="9">
        <f>AD_New_Filter!D12</f>
        <v>8.4025199999999902</v>
      </c>
      <c r="C10" s="9">
        <f>AD_New_Filter!F12</f>
        <v>2.71252</v>
      </c>
      <c r="D10" s="9">
        <f>AD_New_Filter!H12</f>
        <v>12.795640000000001</v>
      </c>
      <c r="E10" s="9">
        <f>AD_New_Filter!J12</f>
        <v>12.436959999999999</v>
      </c>
      <c r="F10" s="9">
        <f>AD_New_Filter!L12</f>
        <v>16.384499999999999</v>
      </c>
    </row>
    <row r="11" spans="1:6" x14ac:dyDescent="0.2">
      <c r="A11" t="s">
        <v>22</v>
      </c>
      <c r="B11" s="9">
        <f>AD_New_Filter!D13</f>
        <v>8.7674399999999899</v>
      </c>
      <c r="C11" s="9">
        <f>AD_New_Filter!F13</f>
        <v>1.9991599999999901</v>
      </c>
      <c r="D11" s="9">
        <f>AD_New_Filter!H13</f>
        <v>10.42296</v>
      </c>
      <c r="E11" s="9">
        <f>AD_New_Filter!J13</f>
        <v>14.81574</v>
      </c>
      <c r="F11" s="9">
        <f>AD_New_Filter!L13</f>
        <v>20.629919999999998</v>
      </c>
    </row>
    <row r="12" spans="1:6" x14ac:dyDescent="0.2">
      <c r="A12" t="s">
        <v>10</v>
      </c>
      <c r="B12" s="9">
        <f>AD_New_Filter!D14</f>
        <v>14.567183333333301</v>
      </c>
      <c r="C12" s="9">
        <f>AD_New_Filter!F14</f>
        <v>3.8085499999999999</v>
      </c>
      <c r="D12" s="9">
        <f>AD_New_Filter!H14</f>
        <v>8.1601999999999997</v>
      </c>
      <c r="E12" s="9">
        <f>AD_New_Filter!J14</f>
        <v>14.378966666666599</v>
      </c>
      <c r="F12" s="9">
        <f>AD_New_Filter!L14</f>
        <v>23.903416666666601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23C69-C9BB-6B48-83C3-9A3CA5A7DD02}">
  <dimension ref="A1:N17"/>
  <sheetViews>
    <sheetView zoomScale="118" zoomScaleNormal="140" workbookViewId="0">
      <selection sqref="A1:N16"/>
    </sheetView>
  </sheetViews>
  <sheetFormatPr baseColWidth="10" defaultRowHeight="15" x14ac:dyDescent="0.2"/>
  <cols>
    <col min="1" max="1" width="12.33203125" customWidth="1"/>
    <col min="3" max="3" width="9" bestFit="1" customWidth="1"/>
  </cols>
  <sheetData>
    <row r="1" spans="1:14" x14ac:dyDescent="0.2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1"/>
    </row>
    <row r="2" spans="1:14" x14ac:dyDescent="0.2">
      <c r="A2" s="1"/>
      <c r="B2" s="1" t="s">
        <v>6</v>
      </c>
      <c r="C2" s="1" t="s">
        <v>2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 s="12">
        <v>1</v>
      </c>
      <c r="D4" s="9">
        <v>36.363599999999998</v>
      </c>
      <c r="E4" s="9"/>
      <c r="F4" s="9">
        <v>63.636400000000002</v>
      </c>
      <c r="G4" s="9"/>
      <c r="H4" s="9">
        <v>54.545499999999997</v>
      </c>
      <c r="I4" s="9"/>
      <c r="J4" s="9">
        <v>45.454500000000003</v>
      </c>
      <c r="K4" s="9"/>
      <c r="L4" s="9">
        <v>9.0908999999999995</v>
      </c>
      <c r="M4" s="9"/>
      <c r="N4" s="9">
        <f>D4+F4+H4+J4+L4</f>
        <v>209.0909</v>
      </c>
    </row>
    <row r="5" spans="1:14" x14ac:dyDescent="0.2">
      <c r="A5" s="26"/>
      <c r="B5" s="3" t="s">
        <v>8</v>
      </c>
      <c r="C5" s="12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D5+F5+H5+J5+L5</f>
        <v>471.05260000000004</v>
      </c>
    </row>
    <row r="6" spans="1:14" x14ac:dyDescent="0.2">
      <c r="A6" s="26"/>
      <c r="B6" s="3" t="s">
        <v>0</v>
      </c>
      <c r="C6" s="12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476.19050000000004</v>
      </c>
    </row>
    <row r="7" spans="1:14" x14ac:dyDescent="0.2">
      <c r="A7" s="26"/>
      <c r="B7" s="3" t="s">
        <v>5</v>
      </c>
      <c r="C7" s="12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457.14279999999997</v>
      </c>
    </row>
    <row r="8" spans="1:14" x14ac:dyDescent="0.2">
      <c r="A8" s="26"/>
      <c r="B8" s="3" t="s">
        <v>9</v>
      </c>
      <c r="C8" s="12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436.36369999999999</v>
      </c>
    </row>
    <row r="9" spans="1:14" x14ac:dyDescent="0.2">
      <c r="A9" s="26"/>
      <c r="B9" s="3" t="s">
        <v>1</v>
      </c>
      <c r="C9" s="12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418.18190000000004</v>
      </c>
    </row>
    <row r="10" spans="1:14" x14ac:dyDescent="0.2">
      <c r="A10" s="26"/>
      <c r="B10" s="3" t="s">
        <v>4</v>
      </c>
      <c r="C10" s="12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400.00009999999997</v>
      </c>
    </row>
    <row r="11" spans="1:14" x14ac:dyDescent="0.2">
      <c r="A11" s="26"/>
      <c r="B11" s="3" t="s">
        <v>7</v>
      </c>
      <c r="C11" s="12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409.09100000000001</v>
      </c>
    </row>
    <row r="12" spans="1:14" x14ac:dyDescent="0.2">
      <c r="A12" s="26" t="s">
        <v>18</v>
      </c>
      <c r="B12" s="3" t="s">
        <v>23</v>
      </c>
      <c r="C12" s="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2.3537745960000001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472.63156000000004</v>
      </c>
    </row>
    <row r="13" spans="1:14" x14ac:dyDescent="0.2">
      <c r="A13" s="26"/>
      <c r="B13" s="3" t="s">
        <v>22</v>
      </c>
      <c r="C13" s="12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478.94730000000004</v>
      </c>
    </row>
    <row r="14" spans="1:14" x14ac:dyDescent="0.2">
      <c r="A14" s="26"/>
      <c r="B14" s="3" t="s">
        <v>10</v>
      </c>
      <c r="C14" s="12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457.89470000000006</v>
      </c>
    </row>
    <row r="15" spans="1:14" ht="32" x14ac:dyDescent="0.2">
      <c r="A15" s="13" t="s">
        <v>28</v>
      </c>
      <c r="D15" s="14">
        <f>SUM(D4:D14)</f>
        <v>876.1450000000001</v>
      </c>
      <c r="E15" s="14"/>
      <c r="F15" s="14">
        <f t="shared" ref="F15:L15" si="1">SUM(F4:F14)</f>
        <v>935.94219999999996</v>
      </c>
      <c r="G15" s="14"/>
      <c r="H15" s="14">
        <f t="shared" si="1"/>
        <v>970.99116000000004</v>
      </c>
      <c r="I15" s="14"/>
      <c r="J15" s="14">
        <f t="shared" si="1"/>
        <v>1011.244</v>
      </c>
      <c r="K15" s="14"/>
      <c r="L15" s="14">
        <f t="shared" si="1"/>
        <v>892.26470000000006</v>
      </c>
      <c r="M15" s="9"/>
      <c r="N15" s="9"/>
    </row>
    <row r="16" spans="1:14" x14ac:dyDescent="0.2">
      <c r="A16" s="7" t="s">
        <v>31</v>
      </c>
      <c r="D16" s="15">
        <f>D15/1100</f>
        <v>0.79649545454545467</v>
      </c>
      <c r="E16" s="15"/>
      <c r="F16" s="15">
        <f t="shared" ref="F16:L16" si="2">F15/1100</f>
        <v>0.85085654545454537</v>
      </c>
      <c r="G16" s="15"/>
      <c r="H16" s="15">
        <f t="shared" si="2"/>
        <v>0.88271923636363636</v>
      </c>
      <c r="I16" s="15"/>
      <c r="J16" s="15">
        <f t="shared" si="2"/>
        <v>0.91931272727272728</v>
      </c>
      <c r="K16" s="15"/>
      <c r="L16" s="15">
        <f t="shared" si="2"/>
        <v>0.81114972727272738</v>
      </c>
    </row>
    <row r="17" spans="4:4" x14ac:dyDescent="0.2">
      <c r="D17" s="9"/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8B17-E996-2043-B99E-1D605BFB9BD1}">
  <dimension ref="A1:N16"/>
  <sheetViews>
    <sheetView workbookViewId="0">
      <selection activeCell="J32" sqref="J32"/>
    </sheetView>
  </sheetViews>
  <sheetFormatPr baseColWidth="10" defaultRowHeight="15" x14ac:dyDescent="0.2"/>
  <cols>
    <col min="1" max="1" width="23.5" bestFit="1" customWidth="1"/>
  </cols>
  <sheetData>
    <row r="1" spans="1:14" x14ac:dyDescent="0.2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1" t="s">
        <v>34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26</v>
      </c>
    </row>
    <row r="3" spans="1:14" x14ac:dyDescent="0.2">
      <c r="A3" s="1"/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>
        <v>1</v>
      </c>
      <c r="D4" s="9">
        <v>33.333300000000001</v>
      </c>
      <c r="E4" s="9"/>
      <c r="F4" s="9">
        <v>58.333300000000001</v>
      </c>
      <c r="G4" s="9"/>
      <c r="H4" s="9">
        <v>50</v>
      </c>
      <c r="I4" s="9"/>
      <c r="J4" s="9">
        <v>50</v>
      </c>
      <c r="K4" s="9"/>
      <c r="L4" s="9">
        <v>8.3332999999999995</v>
      </c>
      <c r="M4" s="9"/>
      <c r="N4" s="9">
        <f>AVERAGE(D4,F4,H4,J4,L4)</f>
        <v>39.999980000000008</v>
      </c>
    </row>
    <row r="5" spans="1:14" x14ac:dyDescent="0.2">
      <c r="A5" s="26"/>
      <c r="B5" s="3" t="s">
        <v>8</v>
      </c>
      <c r="C5">
        <v>1</v>
      </c>
      <c r="D5" s="9">
        <v>100</v>
      </c>
      <c r="E5" s="9"/>
      <c r="F5" s="9">
        <v>89.473699999999994</v>
      </c>
      <c r="G5" s="9"/>
      <c r="H5" s="9">
        <v>97.368399999999994</v>
      </c>
      <c r="I5" s="9"/>
      <c r="J5" s="9">
        <v>97.368399999999994</v>
      </c>
      <c r="K5" s="9"/>
      <c r="L5" s="9">
        <v>86.842100000000002</v>
      </c>
      <c r="M5" s="9"/>
      <c r="N5" s="9">
        <f t="shared" ref="N5:N14" si="0">AVERAGE(D5,F5,H5,J5,L5)</f>
        <v>94.210520000000002</v>
      </c>
    </row>
    <row r="6" spans="1:14" x14ac:dyDescent="0.2">
      <c r="A6" s="26"/>
      <c r="B6" s="3" t="s">
        <v>0</v>
      </c>
      <c r="C6">
        <v>1</v>
      </c>
      <c r="D6" s="9">
        <v>100</v>
      </c>
      <c r="E6" s="9"/>
      <c r="F6" s="9">
        <v>95.238100000000003</v>
      </c>
      <c r="G6" s="9"/>
      <c r="H6" s="9">
        <v>100</v>
      </c>
      <c r="I6" s="9"/>
      <c r="J6" s="9">
        <v>100</v>
      </c>
      <c r="K6" s="9"/>
      <c r="L6" s="9">
        <v>80.952399999999997</v>
      </c>
      <c r="M6" s="9"/>
      <c r="N6" s="9">
        <f t="shared" si="0"/>
        <v>95.238100000000003</v>
      </c>
    </row>
    <row r="7" spans="1:14" x14ac:dyDescent="0.2">
      <c r="A7" s="26"/>
      <c r="B7" s="3" t="s">
        <v>5</v>
      </c>
      <c r="C7">
        <v>1</v>
      </c>
      <c r="D7" s="9">
        <v>85.714299999999994</v>
      </c>
      <c r="E7" s="9"/>
      <c r="F7" s="9">
        <v>92.857100000000003</v>
      </c>
      <c r="G7" s="9"/>
      <c r="H7" s="9">
        <v>92.857100000000003</v>
      </c>
      <c r="I7" s="9"/>
      <c r="J7" s="9">
        <v>100</v>
      </c>
      <c r="K7" s="9"/>
      <c r="L7" s="9">
        <v>85.714299999999994</v>
      </c>
      <c r="M7" s="9"/>
      <c r="N7" s="9">
        <f t="shared" si="0"/>
        <v>91.42855999999999</v>
      </c>
    </row>
    <row r="8" spans="1:14" x14ac:dyDescent="0.2">
      <c r="A8" s="26"/>
      <c r="B8" s="3" t="s">
        <v>9</v>
      </c>
      <c r="C8">
        <v>1</v>
      </c>
      <c r="D8" s="9">
        <v>81.818200000000004</v>
      </c>
      <c r="E8" s="9"/>
      <c r="F8" s="9">
        <v>90.909099999999995</v>
      </c>
      <c r="G8" s="9"/>
      <c r="H8" s="9">
        <v>72.7273</v>
      </c>
      <c r="I8" s="9"/>
      <c r="J8" s="9">
        <v>100</v>
      </c>
      <c r="K8" s="9"/>
      <c r="L8" s="9">
        <v>90.909099999999995</v>
      </c>
      <c r="M8" s="9"/>
      <c r="N8" s="9">
        <f t="shared" si="0"/>
        <v>87.272739999999999</v>
      </c>
    </row>
    <row r="9" spans="1:14" x14ac:dyDescent="0.2">
      <c r="A9" s="26"/>
      <c r="B9" s="3" t="s">
        <v>1</v>
      </c>
      <c r="C9">
        <v>1</v>
      </c>
      <c r="D9" s="9">
        <v>72.7273</v>
      </c>
      <c r="E9" s="9"/>
      <c r="F9" s="9">
        <v>72.7273</v>
      </c>
      <c r="G9" s="9"/>
      <c r="H9" s="9">
        <v>81.818200000000004</v>
      </c>
      <c r="I9" s="9"/>
      <c r="J9" s="9">
        <v>100</v>
      </c>
      <c r="K9" s="9"/>
      <c r="L9" s="9">
        <v>90.909099999999995</v>
      </c>
      <c r="M9" s="9"/>
      <c r="N9" s="9">
        <f t="shared" si="0"/>
        <v>83.636380000000003</v>
      </c>
    </row>
    <row r="10" spans="1:14" x14ac:dyDescent="0.2">
      <c r="A10" s="26"/>
      <c r="B10" s="3" t="s">
        <v>4</v>
      </c>
      <c r="C10">
        <v>1</v>
      </c>
      <c r="D10" s="9">
        <v>63.636400000000002</v>
      </c>
      <c r="E10" s="9"/>
      <c r="F10" s="9">
        <v>63.636400000000002</v>
      </c>
      <c r="G10" s="9"/>
      <c r="H10" s="9">
        <v>90.909099999999995</v>
      </c>
      <c r="I10" s="9"/>
      <c r="J10" s="9">
        <v>100</v>
      </c>
      <c r="K10" s="9"/>
      <c r="L10" s="9">
        <v>81.818200000000004</v>
      </c>
      <c r="M10" s="9"/>
      <c r="N10" s="9">
        <f t="shared" si="0"/>
        <v>80.000019999999992</v>
      </c>
    </row>
    <row r="11" spans="1:14" x14ac:dyDescent="0.2">
      <c r="A11" s="26"/>
      <c r="B11" s="3" t="s">
        <v>7</v>
      </c>
      <c r="C11">
        <v>1</v>
      </c>
      <c r="D11" s="9">
        <v>72.7273</v>
      </c>
      <c r="E11" s="9"/>
      <c r="F11" s="9">
        <v>72.7273</v>
      </c>
      <c r="G11" s="9"/>
      <c r="H11" s="9">
        <v>81.818200000000004</v>
      </c>
      <c r="I11" s="9"/>
      <c r="J11" s="9">
        <v>100</v>
      </c>
      <c r="K11" s="9"/>
      <c r="L11" s="9">
        <v>81.818200000000004</v>
      </c>
      <c r="M11" s="9"/>
      <c r="N11" s="9">
        <f t="shared" si="0"/>
        <v>81.818200000000004</v>
      </c>
    </row>
    <row r="12" spans="1:14" x14ac:dyDescent="0.2">
      <c r="A12" s="26" t="s">
        <v>18</v>
      </c>
      <c r="B12" s="3" t="s">
        <v>23</v>
      </c>
      <c r="C12">
        <v>5</v>
      </c>
      <c r="D12" s="9">
        <v>89.473699999999994</v>
      </c>
      <c r="E12" s="9">
        <v>0</v>
      </c>
      <c r="F12" s="9">
        <v>100</v>
      </c>
      <c r="G12" s="9">
        <v>0</v>
      </c>
      <c r="H12" s="9">
        <v>98.947360000000003</v>
      </c>
      <c r="I12" s="9">
        <v>2.35377459583537</v>
      </c>
      <c r="J12" s="9">
        <v>89.473699999999994</v>
      </c>
      <c r="K12" s="9">
        <v>0</v>
      </c>
      <c r="L12" s="9">
        <v>94.736800000000002</v>
      </c>
      <c r="M12" s="9">
        <v>0</v>
      </c>
      <c r="N12" s="9">
        <f t="shared" si="0"/>
        <v>94.526312000000004</v>
      </c>
    </row>
    <row r="13" spans="1:14" x14ac:dyDescent="0.2">
      <c r="A13" s="26"/>
      <c r="B13" s="3" t="s">
        <v>22</v>
      </c>
      <c r="C13">
        <v>5</v>
      </c>
      <c r="D13" s="9">
        <v>94.736800000000002</v>
      </c>
      <c r="E13" s="9">
        <v>0</v>
      </c>
      <c r="F13" s="9">
        <v>100</v>
      </c>
      <c r="G13" s="9">
        <v>0</v>
      </c>
      <c r="H13" s="9">
        <v>100</v>
      </c>
      <c r="I13" s="9">
        <v>0</v>
      </c>
      <c r="J13" s="9">
        <v>89.473699999999994</v>
      </c>
      <c r="K13" s="9">
        <v>0</v>
      </c>
      <c r="L13" s="9">
        <v>94.736800000000002</v>
      </c>
      <c r="M13" s="9">
        <v>0</v>
      </c>
      <c r="N13" s="9">
        <f t="shared" si="0"/>
        <v>95.789460000000005</v>
      </c>
    </row>
    <row r="14" spans="1:14" x14ac:dyDescent="0.2">
      <c r="A14" s="26"/>
      <c r="B14" s="3" t="s">
        <v>10</v>
      </c>
      <c r="C14">
        <v>6</v>
      </c>
      <c r="D14" s="9">
        <v>78.947400000000002</v>
      </c>
      <c r="E14" s="9">
        <v>0</v>
      </c>
      <c r="F14" s="9">
        <v>94.736800000000002</v>
      </c>
      <c r="G14" s="9">
        <v>0</v>
      </c>
      <c r="H14" s="9">
        <v>100</v>
      </c>
      <c r="I14" s="9">
        <v>0</v>
      </c>
      <c r="J14" s="9">
        <v>89.473699999999994</v>
      </c>
      <c r="K14" s="9">
        <v>0</v>
      </c>
      <c r="L14" s="9">
        <v>94.736800000000002</v>
      </c>
      <c r="M14" s="9">
        <v>0</v>
      </c>
      <c r="N14" s="9">
        <f t="shared" si="0"/>
        <v>91.578940000000017</v>
      </c>
    </row>
    <row r="15" spans="1:14" x14ac:dyDescent="0.2">
      <c r="A15" s="7" t="s">
        <v>31</v>
      </c>
      <c r="B15" s="3" t="s">
        <v>37</v>
      </c>
      <c r="D15" s="21">
        <f>AVERAGE(D4:D14)</f>
        <v>79.374063636363644</v>
      </c>
      <c r="E15" s="21">
        <f>STDEV(D4:D14)</f>
        <v>19.21201231835289</v>
      </c>
      <c r="F15" s="21">
        <f t="shared" ref="F15:L15" si="1">AVERAGE(F4:F14)</f>
        <v>84.603554545454543</v>
      </c>
      <c r="G15" s="21">
        <f>STDEV(F4:F14)</f>
        <v>14.944280532053934</v>
      </c>
      <c r="H15" s="21">
        <f t="shared" si="1"/>
        <v>87.858696363636369</v>
      </c>
      <c r="I15" s="21">
        <f>STDEV(H4:H14)</f>
        <v>15.572831876782846</v>
      </c>
      <c r="J15" s="21">
        <f t="shared" si="1"/>
        <v>92.344500000000011</v>
      </c>
      <c r="K15" s="21">
        <f>STDEV(J4:J14)</f>
        <v>14.814387637968704</v>
      </c>
      <c r="L15" s="21">
        <f t="shared" si="1"/>
        <v>81.04610000000001</v>
      </c>
      <c r="M15" s="21">
        <f>STDEV(L4:L14)</f>
        <v>24.699395508918805</v>
      </c>
      <c r="N15" s="9"/>
    </row>
    <row r="16" spans="1:14" x14ac:dyDescent="0.2">
      <c r="A16" t="s">
        <v>32</v>
      </c>
      <c r="D16" s="16">
        <f>AVERAGE(D11:D14,D5:D9)</f>
        <v>86.23833333333333</v>
      </c>
      <c r="E16" s="16">
        <f>STDEV(D11:D14,D5:D9)</f>
        <v>10.60379893010056</v>
      </c>
      <c r="F16" s="16">
        <f t="shared" ref="F16:L16" si="2">AVERAGE(F11:F14,F5:F9)</f>
        <v>89.852155555555569</v>
      </c>
      <c r="G16" s="16">
        <f>STDEV(F11:F14,F5:F9)</f>
        <v>10.341887216087589</v>
      </c>
      <c r="H16" s="16">
        <f t="shared" si="2"/>
        <v>91.72628444444446</v>
      </c>
      <c r="I16" s="16">
        <f>STDEV(H11:H14,H5:H9)</f>
        <v>10.295150168048805</v>
      </c>
      <c r="J16" s="16">
        <f t="shared" si="2"/>
        <v>96.19883333333334</v>
      </c>
      <c r="K16" s="16">
        <f>STDEV(J11:J14,J5:J9)</f>
        <v>5.1148616963218112</v>
      </c>
      <c r="L16" s="16">
        <f t="shared" si="2"/>
        <v>89.039511111111111</v>
      </c>
      <c r="M16" s="16">
        <f>STDEV(L11:L14,L5:L9)</f>
        <v>5.452091021902616</v>
      </c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  <ignoredErrors>
    <ignoredError sqref="E1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3F3E-4EC6-9D4B-98AF-0188AF575A6D}">
  <dimension ref="A1:F12"/>
  <sheetViews>
    <sheetView workbookViewId="0">
      <selection sqref="A1:F12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Sens_New_Filter!D4</f>
        <v>33.333300000000001</v>
      </c>
      <c r="C2" s="9">
        <f>Sens_New_Filter!F4</f>
        <v>58.333300000000001</v>
      </c>
      <c r="D2" s="9">
        <f>Sens_New_Filter!H4</f>
        <v>50</v>
      </c>
      <c r="E2" s="9">
        <f>Sens_New_Filter!J4</f>
        <v>50</v>
      </c>
      <c r="F2" s="9">
        <f>Sens_New_Filter!L4</f>
        <v>8.3332999999999995</v>
      </c>
    </row>
    <row r="3" spans="1:6" x14ac:dyDescent="0.2">
      <c r="A3" t="s">
        <v>8</v>
      </c>
      <c r="B3" s="9">
        <f>Sens_New_Filter!D5</f>
        <v>100</v>
      </c>
      <c r="C3" s="9">
        <f>Sens_New_Filter!F5</f>
        <v>89.473699999999994</v>
      </c>
      <c r="D3" s="9">
        <f>Sens_New_Filter!H5</f>
        <v>97.368399999999994</v>
      </c>
      <c r="E3" s="9">
        <f>Sens_New_Filter!J5</f>
        <v>97.368399999999994</v>
      </c>
      <c r="F3" s="9">
        <f>Sens_New_Filter!L5</f>
        <v>86.842100000000002</v>
      </c>
    </row>
    <row r="4" spans="1:6" x14ac:dyDescent="0.2">
      <c r="A4" t="s">
        <v>0</v>
      </c>
      <c r="B4" s="9">
        <f>Sens_New_Filter!D6</f>
        <v>100</v>
      </c>
      <c r="C4" s="9">
        <f>Sens_New_Filter!F6</f>
        <v>95.238100000000003</v>
      </c>
      <c r="D4" s="9">
        <f>Sens_New_Filter!H6</f>
        <v>100</v>
      </c>
      <c r="E4" s="9">
        <f>Sens_New_Filter!J6</f>
        <v>100</v>
      </c>
      <c r="F4" s="9">
        <f>Sens_New_Filter!L6</f>
        <v>80.952399999999997</v>
      </c>
    </row>
    <row r="5" spans="1:6" x14ac:dyDescent="0.2">
      <c r="A5" t="s">
        <v>5</v>
      </c>
      <c r="B5" s="9">
        <f>Sens_New_Filter!D7</f>
        <v>85.714299999999994</v>
      </c>
      <c r="C5" s="9">
        <f>Sens_New_Filter!F7</f>
        <v>92.857100000000003</v>
      </c>
      <c r="D5" s="9">
        <f>Sens_New_Filter!H7</f>
        <v>92.857100000000003</v>
      </c>
      <c r="E5" s="9">
        <f>Sens_New_Filter!J7</f>
        <v>100</v>
      </c>
      <c r="F5" s="9">
        <f>Sens_New_Filter!L7</f>
        <v>85.714299999999994</v>
      </c>
    </row>
    <row r="6" spans="1:6" x14ac:dyDescent="0.2">
      <c r="A6" t="s">
        <v>9</v>
      </c>
      <c r="B6" s="9">
        <f>Sens_New_Filter!D8</f>
        <v>81.818200000000004</v>
      </c>
      <c r="C6" s="9">
        <f>Sens_New_Filter!F8</f>
        <v>90.909099999999995</v>
      </c>
      <c r="D6" s="9">
        <f>Sens_New_Filter!H8</f>
        <v>72.7273</v>
      </c>
      <c r="E6" s="9">
        <f>Sens_New_Filter!J8</f>
        <v>100</v>
      </c>
      <c r="F6" s="9">
        <f>Sens_New_Filter!L8</f>
        <v>90.909099999999995</v>
      </c>
    </row>
    <row r="7" spans="1:6" x14ac:dyDescent="0.2">
      <c r="A7" t="s">
        <v>1</v>
      </c>
      <c r="B7" s="9">
        <f>Sens_New_Filter!D9</f>
        <v>72.7273</v>
      </c>
      <c r="C7" s="9">
        <f>Sens_New_Filter!F9</f>
        <v>72.7273</v>
      </c>
      <c r="D7" s="9">
        <f>Sens_New_Filter!H9</f>
        <v>81.818200000000004</v>
      </c>
      <c r="E7" s="9">
        <f>Sens_New_Filter!J9</f>
        <v>100</v>
      </c>
      <c r="F7" s="9">
        <f>Sens_New_Filter!L9</f>
        <v>90.909099999999995</v>
      </c>
    </row>
    <row r="8" spans="1:6" x14ac:dyDescent="0.2">
      <c r="A8" t="s">
        <v>4</v>
      </c>
      <c r="B8" s="9">
        <f>Sens_New_Filter!D10</f>
        <v>63.636400000000002</v>
      </c>
      <c r="C8" s="9">
        <f>Sens_New_Filter!F10</f>
        <v>63.636400000000002</v>
      </c>
      <c r="D8" s="9">
        <f>Sens_New_Filter!H10</f>
        <v>90.909099999999995</v>
      </c>
      <c r="E8" s="9">
        <f>Sens_New_Filter!J10</f>
        <v>100</v>
      </c>
      <c r="F8" s="9">
        <f>Sens_New_Filter!L10</f>
        <v>81.818200000000004</v>
      </c>
    </row>
    <row r="9" spans="1:6" x14ac:dyDescent="0.2">
      <c r="A9" t="s">
        <v>7</v>
      </c>
      <c r="B9" s="9">
        <f>Sens_New_Filter!D11</f>
        <v>72.7273</v>
      </c>
      <c r="C9" s="9">
        <f>Sens_New_Filter!F11</f>
        <v>72.7273</v>
      </c>
      <c r="D9" s="9">
        <f>Sens_New_Filter!H11</f>
        <v>81.818200000000004</v>
      </c>
      <c r="E9" s="9">
        <f>Sens_New_Filter!J11</f>
        <v>100</v>
      </c>
      <c r="F9" s="9">
        <f>Sens_New_Filter!L11</f>
        <v>81.818200000000004</v>
      </c>
    </row>
    <row r="10" spans="1:6" x14ac:dyDescent="0.2">
      <c r="A10" t="s">
        <v>23</v>
      </c>
      <c r="B10" s="9">
        <f>Sens_New_Filter!D12</f>
        <v>89.473699999999994</v>
      </c>
      <c r="C10" s="9">
        <f>Sens_New_Filter!F12</f>
        <v>100</v>
      </c>
      <c r="D10" s="9">
        <f>Sens_New_Filter!H12</f>
        <v>98.947360000000003</v>
      </c>
      <c r="E10" s="9">
        <f>Sens_New_Filter!J12</f>
        <v>89.473699999999994</v>
      </c>
      <c r="F10" s="9">
        <f>Sens_New_Filter!L12</f>
        <v>94.736800000000002</v>
      </c>
    </row>
    <row r="11" spans="1:6" x14ac:dyDescent="0.2">
      <c r="A11" t="s">
        <v>22</v>
      </c>
      <c r="B11" s="9">
        <f>Sens_New_Filter!D13</f>
        <v>94.736800000000002</v>
      </c>
      <c r="C11" s="9">
        <f>Sens_New_Filter!F13</f>
        <v>100</v>
      </c>
      <c r="D11" s="9">
        <f>Sens_New_Filter!H13</f>
        <v>100</v>
      </c>
      <c r="E11" s="9">
        <f>Sens_New_Filter!J13</f>
        <v>89.473699999999994</v>
      </c>
      <c r="F11" s="9">
        <f>Sens_New_Filter!L13</f>
        <v>94.736800000000002</v>
      </c>
    </row>
    <row r="12" spans="1:6" x14ac:dyDescent="0.2">
      <c r="A12" t="s">
        <v>10</v>
      </c>
      <c r="B12" s="9">
        <f>Sens_New_Filter!D14</f>
        <v>78.947400000000002</v>
      </c>
      <c r="C12" s="9">
        <f>Sens_New_Filter!F14</f>
        <v>94.736800000000002</v>
      </c>
      <c r="D12" s="9">
        <f>Sens_New_Filter!H14</f>
        <v>100</v>
      </c>
      <c r="E12" s="9">
        <f>Sens_New_Filter!J14</f>
        <v>89.473699999999994</v>
      </c>
      <c r="F12" s="9">
        <f>Sens_New_Filter!L14</f>
        <v>94.736800000000002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E733-9369-9C4A-92F9-C345ACE74E55}">
  <dimension ref="A1:N16"/>
  <sheetViews>
    <sheetView zoomScale="111" workbookViewId="0">
      <selection activeCell="L32" sqref="L32"/>
    </sheetView>
  </sheetViews>
  <sheetFormatPr baseColWidth="10" defaultRowHeight="15" x14ac:dyDescent="0.2"/>
  <cols>
    <col min="1" max="1" width="12.1640625" customWidth="1"/>
  </cols>
  <sheetData>
    <row r="1" spans="1:14" x14ac:dyDescent="0.2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4" x14ac:dyDescent="0.2">
      <c r="A2" s="1"/>
      <c r="B2" s="1" t="s">
        <v>6</v>
      </c>
      <c r="C2" s="1" t="s">
        <v>2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7" t="s">
        <v>29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7"/>
    </row>
    <row r="4" spans="1:14" x14ac:dyDescent="0.2">
      <c r="A4" s="26" t="s">
        <v>25</v>
      </c>
      <c r="B4" s="3" t="s">
        <v>3</v>
      </c>
      <c r="C4" s="11">
        <v>1</v>
      </c>
      <c r="D4" s="9">
        <v>2.6303000000000001</v>
      </c>
      <c r="E4" s="4"/>
      <c r="F4" s="9">
        <v>17.926600000000001</v>
      </c>
      <c r="G4" s="4"/>
      <c r="H4" s="9">
        <v>50.043799999999997</v>
      </c>
      <c r="I4" s="4"/>
      <c r="J4" s="9">
        <v>37.344299999999997</v>
      </c>
      <c r="K4" s="4"/>
      <c r="L4" s="9">
        <v>11.964700000000001</v>
      </c>
      <c r="M4" s="4"/>
      <c r="N4" s="9">
        <f>D4+F4+H4+J4+L4</f>
        <v>119.90969999999999</v>
      </c>
    </row>
    <row r="5" spans="1:14" x14ac:dyDescent="0.2">
      <c r="A5" s="26"/>
      <c r="B5" s="3" t="s">
        <v>8</v>
      </c>
      <c r="C5" s="11">
        <v>1</v>
      </c>
      <c r="D5" s="9">
        <v>0.52649999999999997</v>
      </c>
      <c r="E5" s="4"/>
      <c r="F5" s="9">
        <v>3.0566</v>
      </c>
      <c r="G5" s="4"/>
      <c r="H5" s="9">
        <v>1.4388000000000001</v>
      </c>
      <c r="I5" s="4"/>
      <c r="J5" s="9">
        <v>2.0432000000000001</v>
      </c>
      <c r="K5" s="4"/>
      <c r="L5" s="9">
        <v>8.5091000000000001</v>
      </c>
      <c r="M5" s="4"/>
      <c r="N5" s="9">
        <f t="shared" ref="N5:N14" si="0">D5+F5+H5+J5+L5</f>
        <v>15.574200000000001</v>
      </c>
    </row>
    <row r="6" spans="1:14" x14ac:dyDescent="0.2">
      <c r="A6" s="26"/>
      <c r="B6" s="3" t="s">
        <v>0</v>
      </c>
      <c r="C6" s="11">
        <v>1</v>
      </c>
      <c r="D6" s="9">
        <v>5.8599999999999999E-2</v>
      </c>
      <c r="E6" s="4"/>
      <c r="F6" s="9">
        <v>3.8344</v>
      </c>
      <c r="G6" s="4"/>
      <c r="H6" s="9">
        <v>0.20549999999999999</v>
      </c>
      <c r="I6" s="4"/>
      <c r="J6" s="9">
        <v>3.9102000000000001</v>
      </c>
      <c r="K6" s="4"/>
      <c r="L6" s="9">
        <v>30.666799999999999</v>
      </c>
      <c r="M6" s="4"/>
      <c r="N6" s="9">
        <f t="shared" si="0"/>
        <v>38.6755</v>
      </c>
    </row>
    <row r="7" spans="1:14" x14ac:dyDescent="0.2">
      <c r="A7" s="26"/>
      <c r="B7" s="3" t="s">
        <v>5</v>
      </c>
      <c r="C7" s="11">
        <v>1</v>
      </c>
      <c r="D7" s="9">
        <v>2.6644999999999999</v>
      </c>
      <c r="E7" s="4"/>
      <c r="F7" s="9">
        <v>0</v>
      </c>
      <c r="G7" s="4"/>
      <c r="H7" s="9">
        <v>0.2104</v>
      </c>
      <c r="I7" s="4"/>
      <c r="J7" s="9">
        <v>1.1600999999999999</v>
      </c>
      <c r="K7" s="4"/>
      <c r="L7" s="9">
        <v>26.4802</v>
      </c>
      <c r="M7" s="4"/>
      <c r="N7" s="9">
        <f t="shared" si="0"/>
        <v>30.5152</v>
      </c>
    </row>
    <row r="8" spans="1:14" x14ac:dyDescent="0.2">
      <c r="A8" s="26"/>
      <c r="B8" s="3" t="s">
        <v>9</v>
      </c>
      <c r="C8" s="11">
        <v>1</v>
      </c>
      <c r="D8" s="9">
        <v>0.84640000000000004</v>
      </c>
      <c r="E8" s="4"/>
      <c r="F8" s="9">
        <v>0</v>
      </c>
      <c r="G8" s="4"/>
      <c r="H8" s="9">
        <v>5.1999999999999998E-2</v>
      </c>
      <c r="I8" s="4"/>
      <c r="J8" s="9">
        <v>0.67810000000000004</v>
      </c>
      <c r="K8" s="4"/>
      <c r="L8" s="9">
        <v>30.915199999999999</v>
      </c>
      <c r="M8" s="4"/>
      <c r="N8" s="9">
        <f t="shared" si="0"/>
        <v>32.491700000000002</v>
      </c>
    </row>
    <row r="9" spans="1:14" x14ac:dyDescent="0.2">
      <c r="A9" s="26"/>
      <c r="B9" s="3" t="s">
        <v>1</v>
      </c>
      <c r="C9" s="11">
        <v>1</v>
      </c>
      <c r="D9" s="9">
        <v>11.4154</v>
      </c>
      <c r="E9" s="4"/>
      <c r="F9" s="9">
        <v>1.41E-2</v>
      </c>
      <c r="G9" s="4"/>
      <c r="H9" s="9">
        <v>0.26550000000000001</v>
      </c>
      <c r="I9" s="4"/>
      <c r="J9" s="9">
        <v>1.0866</v>
      </c>
      <c r="K9" s="4"/>
      <c r="L9" s="9">
        <v>31.056799999999999</v>
      </c>
      <c r="M9" s="4"/>
      <c r="N9" s="9">
        <f t="shared" si="0"/>
        <v>43.8384</v>
      </c>
    </row>
    <row r="10" spans="1:14" x14ac:dyDescent="0.2">
      <c r="A10" s="26"/>
      <c r="B10" s="3" t="s">
        <v>4</v>
      </c>
      <c r="C10" s="11">
        <v>1</v>
      </c>
      <c r="D10" s="9">
        <v>32.056699999999999</v>
      </c>
      <c r="E10" s="4"/>
      <c r="F10" s="9">
        <v>32.309399999999997</v>
      </c>
      <c r="G10" s="4"/>
      <c r="H10" s="9">
        <v>22.333500000000001</v>
      </c>
      <c r="I10" s="4"/>
      <c r="J10" s="9">
        <v>9.1620000000000008</v>
      </c>
      <c r="K10" s="4"/>
      <c r="L10" s="9">
        <v>69.168199999999999</v>
      </c>
      <c r="M10" s="4"/>
      <c r="N10" s="9">
        <f t="shared" si="0"/>
        <v>165.02979999999999</v>
      </c>
    </row>
    <row r="11" spans="1:14" x14ac:dyDescent="0.2">
      <c r="A11" s="26"/>
      <c r="B11" s="3" t="s">
        <v>7</v>
      </c>
      <c r="C11" s="11">
        <v>1</v>
      </c>
      <c r="D11" s="9">
        <v>6.0699999999999997E-2</v>
      </c>
      <c r="E11" s="4"/>
      <c r="F11" s="9">
        <v>0.1024</v>
      </c>
      <c r="G11" s="4"/>
      <c r="H11" s="9">
        <v>1.9400000000000001E-2</v>
      </c>
      <c r="I11" s="4"/>
      <c r="J11" s="9">
        <v>0.25059999999999999</v>
      </c>
      <c r="K11" s="4"/>
      <c r="L11" s="9">
        <v>13.194800000000001</v>
      </c>
      <c r="M11" s="4"/>
      <c r="N11" s="9">
        <f t="shared" si="0"/>
        <v>13.6279</v>
      </c>
    </row>
    <row r="12" spans="1:14" x14ac:dyDescent="0.2">
      <c r="A12" s="26" t="s">
        <v>18</v>
      </c>
      <c r="B12" s="3" t="s">
        <v>23</v>
      </c>
      <c r="C12" s="11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3.2694000000000001</v>
      </c>
      <c r="I12" s="9">
        <v>0.115418412742508</v>
      </c>
      <c r="J12" s="9">
        <v>4.06548</v>
      </c>
      <c r="K12" s="9">
        <v>9.6759841876679298E-2</v>
      </c>
      <c r="L12" s="9">
        <v>22.23968</v>
      </c>
      <c r="M12" s="9">
        <v>0.20599831795429799</v>
      </c>
      <c r="N12" s="9">
        <f t="shared" si="0"/>
        <v>29.584099999999999</v>
      </c>
    </row>
    <row r="13" spans="1:14" x14ac:dyDescent="0.2">
      <c r="A13" s="26"/>
      <c r="B13" s="3" t="s">
        <v>22</v>
      </c>
      <c r="C13" s="11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9.7552800000000008</v>
      </c>
      <c r="I13" s="9">
        <v>1.4319707528437799</v>
      </c>
      <c r="J13" s="9">
        <v>14.06352</v>
      </c>
      <c r="K13" s="9">
        <v>0.115006117228606</v>
      </c>
      <c r="L13" s="9">
        <v>27.3918</v>
      </c>
      <c r="M13" s="9">
        <v>0.307409954295563</v>
      </c>
      <c r="N13" s="9">
        <f t="shared" si="0"/>
        <v>55.074719999999992</v>
      </c>
    </row>
    <row r="14" spans="1:14" x14ac:dyDescent="0.2">
      <c r="A14" s="26"/>
      <c r="B14" s="3" t="s">
        <v>10</v>
      </c>
      <c r="C14" s="11">
        <v>6</v>
      </c>
      <c r="D14" s="9">
        <v>12.22505</v>
      </c>
      <c r="E14" s="9">
        <v>0.14297588258164401</v>
      </c>
      <c r="F14" s="9">
        <v>4.7166166666666598</v>
      </c>
      <c r="G14" s="9">
        <v>3.7888437110372701E-2</v>
      </c>
      <c r="H14" s="9">
        <v>9.7893166666666591</v>
      </c>
      <c r="I14" s="9">
        <v>0.22282946319251901</v>
      </c>
      <c r="J14" s="9">
        <v>20.190933333333302</v>
      </c>
      <c r="K14" s="9">
        <v>9.3907330207320006E-2</v>
      </c>
      <c r="L14" s="9">
        <v>26.144283333333298</v>
      </c>
      <c r="M14" s="9">
        <v>0.24861157991265601</v>
      </c>
      <c r="N14" s="9">
        <f t="shared" si="0"/>
        <v>73.066199999999924</v>
      </c>
    </row>
    <row r="15" spans="1:14" ht="16" x14ac:dyDescent="0.2">
      <c r="A15" s="13" t="s">
        <v>30</v>
      </c>
      <c r="D15" s="14">
        <f>SUM(D4)</f>
        <v>2.6303000000000001</v>
      </c>
      <c r="E15" s="14"/>
      <c r="F15" s="14">
        <f t="shared" ref="F15:L15" si="1">SUM(F4:F14)</f>
        <v>61.960116666666657</v>
      </c>
      <c r="G15" s="14"/>
      <c r="H15" s="14">
        <f t="shared" si="1"/>
        <v>97.382896666666667</v>
      </c>
      <c r="I15" s="14"/>
      <c r="J15" s="14">
        <f t="shared" si="1"/>
        <v>93.955033333333304</v>
      </c>
      <c r="K15" s="14"/>
      <c r="L15" s="14">
        <f t="shared" si="1"/>
        <v>297.73156333333333</v>
      </c>
      <c r="M15" s="9"/>
      <c r="N15" s="9"/>
    </row>
    <row r="16" spans="1:14" x14ac:dyDescent="0.2">
      <c r="A16" s="7" t="s">
        <v>31</v>
      </c>
      <c r="D16" s="9">
        <f>AVERAGE(D4:D14)</f>
        <v>6.0325281818181802</v>
      </c>
      <c r="E16" s="9"/>
      <c r="F16" s="9">
        <f t="shared" ref="F16:L16" si="2">AVERAGE(F4:F14)</f>
        <v>5.6327378787878777</v>
      </c>
      <c r="G16" s="9"/>
      <c r="H16" s="9">
        <f t="shared" si="2"/>
        <v>8.8529906060606063</v>
      </c>
      <c r="I16" s="9"/>
      <c r="J16" s="9">
        <f t="shared" si="2"/>
        <v>8.5413666666666632</v>
      </c>
      <c r="K16" s="9"/>
      <c r="L16" s="9">
        <f t="shared" si="2"/>
        <v>27.066505757575758</v>
      </c>
    </row>
  </sheetData>
  <mergeCells count="8">
    <mergeCell ref="A4:A11"/>
    <mergeCell ref="A12:A14"/>
    <mergeCell ref="A1:M1"/>
    <mergeCell ref="D2:E2"/>
    <mergeCell ref="F2:G2"/>
    <mergeCell ref="H2:I2"/>
    <mergeCell ref="J2:K2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86CAC-5EB6-0747-90F0-E93B391A915A}">
  <dimension ref="A1:N16"/>
  <sheetViews>
    <sheetView workbookViewId="0">
      <selection activeCell="N15" sqref="A1:N15"/>
    </sheetView>
  </sheetViews>
  <sheetFormatPr baseColWidth="10" defaultRowHeight="15" x14ac:dyDescent="0.2"/>
  <cols>
    <col min="1" max="1" width="23" bestFit="1" customWidth="1"/>
  </cols>
  <sheetData>
    <row r="1" spans="1:14" x14ac:dyDescent="0.2">
      <c r="A1" s="27" t="s">
        <v>24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1"/>
      <c r="B2" s="1" t="s">
        <v>6</v>
      </c>
      <c r="C2" s="20" t="s">
        <v>35</v>
      </c>
      <c r="D2" s="27" t="s">
        <v>11</v>
      </c>
      <c r="E2" s="27"/>
      <c r="F2" s="27" t="s">
        <v>12</v>
      </c>
      <c r="G2" s="27"/>
      <c r="H2" s="27" t="s">
        <v>13</v>
      </c>
      <c r="I2" s="27"/>
      <c r="J2" s="27" t="s">
        <v>14</v>
      </c>
      <c r="K2" s="27"/>
      <c r="L2" s="27" t="s">
        <v>15</v>
      </c>
      <c r="M2" s="27"/>
      <c r="N2" s="22" t="s">
        <v>31</v>
      </c>
    </row>
    <row r="3" spans="1:14" x14ac:dyDescent="0.2">
      <c r="B3" s="1"/>
      <c r="C3" s="1"/>
      <c r="D3" s="2" t="s">
        <v>19</v>
      </c>
      <c r="E3" s="2" t="s">
        <v>20</v>
      </c>
      <c r="F3" s="2" t="s">
        <v>19</v>
      </c>
      <c r="G3" s="2" t="s">
        <v>20</v>
      </c>
      <c r="H3" s="2" t="s">
        <v>19</v>
      </c>
      <c r="I3" s="2" t="s">
        <v>20</v>
      </c>
      <c r="J3" s="2" t="s">
        <v>19</v>
      </c>
      <c r="K3" s="2" t="s">
        <v>20</v>
      </c>
      <c r="L3" s="2" t="s">
        <v>19</v>
      </c>
      <c r="M3" s="2" t="s">
        <v>20</v>
      </c>
      <c r="N3" s="17"/>
    </row>
    <row r="4" spans="1:14" x14ac:dyDescent="0.2">
      <c r="A4" s="26" t="s">
        <v>25</v>
      </c>
      <c r="B4" t="s">
        <v>39</v>
      </c>
      <c r="C4">
        <v>1</v>
      </c>
      <c r="D4" s="9">
        <v>2.6303000000000001</v>
      </c>
      <c r="E4" s="9"/>
      <c r="F4" s="9">
        <v>17.926600000000001</v>
      </c>
      <c r="G4" s="9"/>
      <c r="H4" s="9">
        <v>50.043799999999997</v>
      </c>
      <c r="I4" s="9"/>
      <c r="J4" s="9">
        <v>37.344200000000001</v>
      </c>
      <c r="K4" s="9"/>
      <c r="L4" s="9">
        <v>11.964700000000001</v>
      </c>
      <c r="M4" s="9"/>
      <c r="N4" s="18">
        <f>AVERAGE(D4,F4,H4,J4,L4)</f>
        <v>23.981919999999995</v>
      </c>
    </row>
    <row r="5" spans="1:14" x14ac:dyDescent="0.2">
      <c r="A5" s="26"/>
      <c r="B5" t="s">
        <v>40</v>
      </c>
      <c r="C5">
        <v>1</v>
      </c>
      <c r="D5" s="9">
        <v>0.52649999999999997</v>
      </c>
      <c r="E5" s="9"/>
      <c r="F5" s="9">
        <v>3.0566</v>
      </c>
      <c r="G5" s="9"/>
      <c r="H5" s="9">
        <v>1.4388000000000001</v>
      </c>
      <c r="I5" s="9"/>
      <c r="J5" s="9">
        <v>2.0432000000000001</v>
      </c>
      <c r="K5" s="9"/>
      <c r="L5" s="9">
        <v>8.5091000000000001</v>
      </c>
      <c r="M5" s="9"/>
      <c r="N5" s="18">
        <f t="shared" ref="N5:N14" si="0">AVERAGE(D5,F5,H5,J5,L5)</f>
        <v>3.1148400000000001</v>
      </c>
    </row>
    <row r="6" spans="1:14" x14ac:dyDescent="0.2">
      <c r="A6" s="26"/>
      <c r="B6" t="s">
        <v>41</v>
      </c>
      <c r="C6">
        <v>1</v>
      </c>
      <c r="D6" s="9">
        <v>5.8599999999999999E-2</v>
      </c>
      <c r="E6" s="9"/>
      <c r="F6" s="9">
        <v>3.8344</v>
      </c>
      <c r="G6" s="9"/>
      <c r="H6" s="9">
        <v>0.20549999999999999</v>
      </c>
      <c r="I6" s="9"/>
      <c r="J6" s="9">
        <v>3.9102000000000001</v>
      </c>
      <c r="K6" s="9"/>
      <c r="L6" s="9">
        <v>30.666799999999999</v>
      </c>
      <c r="M6" s="9"/>
      <c r="N6" s="18">
        <f t="shared" si="0"/>
        <v>7.7351000000000001</v>
      </c>
    </row>
    <row r="7" spans="1:14" x14ac:dyDescent="0.2">
      <c r="A7" s="26"/>
      <c r="B7" t="s">
        <v>42</v>
      </c>
      <c r="C7">
        <v>1</v>
      </c>
      <c r="D7" s="9">
        <v>2.6644999999999999</v>
      </c>
      <c r="E7" s="9"/>
      <c r="F7" s="9">
        <v>0</v>
      </c>
      <c r="G7" s="9"/>
      <c r="H7" s="9">
        <v>0.2104</v>
      </c>
      <c r="I7" s="9"/>
      <c r="J7" s="9">
        <v>1.1600999999999999</v>
      </c>
      <c r="K7" s="9"/>
      <c r="L7" s="9">
        <v>26.4802</v>
      </c>
      <c r="M7" s="9"/>
      <c r="N7" s="18">
        <f t="shared" si="0"/>
        <v>6.10304</v>
      </c>
    </row>
    <row r="8" spans="1:14" x14ac:dyDescent="0.2">
      <c r="A8" s="26"/>
      <c r="B8" t="s">
        <v>43</v>
      </c>
      <c r="C8">
        <v>1</v>
      </c>
      <c r="D8" s="9">
        <v>0.84640000000000004</v>
      </c>
      <c r="E8" s="9"/>
      <c r="F8" s="9">
        <v>0</v>
      </c>
      <c r="G8" s="9"/>
      <c r="H8" s="9">
        <v>5.1999999999999998E-2</v>
      </c>
      <c r="I8" s="9"/>
      <c r="J8" s="9">
        <v>0.67810000000000004</v>
      </c>
      <c r="K8" s="9"/>
      <c r="L8" s="9">
        <v>30.915199999999999</v>
      </c>
      <c r="M8" s="9"/>
      <c r="N8" s="18">
        <f t="shared" si="0"/>
        <v>6.4983400000000007</v>
      </c>
    </row>
    <row r="9" spans="1:14" x14ac:dyDescent="0.2">
      <c r="A9" s="26"/>
      <c r="B9" t="s">
        <v>44</v>
      </c>
      <c r="C9">
        <v>1</v>
      </c>
      <c r="D9" s="9">
        <v>11.4154</v>
      </c>
      <c r="E9" s="9"/>
      <c r="F9" s="9">
        <v>1.41E-2</v>
      </c>
      <c r="G9" s="9"/>
      <c r="H9" s="9">
        <v>0.26550000000000001</v>
      </c>
      <c r="I9" s="9"/>
      <c r="J9" s="9">
        <v>1.0866</v>
      </c>
      <c r="K9" s="9"/>
      <c r="L9" s="9">
        <v>31.056799999999999</v>
      </c>
      <c r="M9" s="9"/>
      <c r="N9" s="18">
        <f t="shared" si="0"/>
        <v>8.7676800000000004</v>
      </c>
    </row>
    <row r="10" spans="1:14" x14ac:dyDescent="0.2">
      <c r="A10" s="26"/>
      <c r="B10" t="s">
        <v>45</v>
      </c>
      <c r="C10">
        <v>1</v>
      </c>
      <c r="D10" s="9">
        <v>32.056699999999999</v>
      </c>
      <c r="E10" s="9"/>
      <c r="F10" s="9">
        <v>32.309399999999997</v>
      </c>
      <c r="G10" s="9"/>
      <c r="H10" s="9">
        <v>22.333500000000001</v>
      </c>
      <c r="I10" s="9"/>
      <c r="J10" s="9">
        <v>9.1620000000000008</v>
      </c>
      <c r="K10" s="9"/>
      <c r="L10" s="9">
        <v>69.168199999999999</v>
      </c>
      <c r="M10" s="9"/>
      <c r="N10" s="18">
        <f t="shared" si="0"/>
        <v>33.005960000000002</v>
      </c>
    </row>
    <row r="11" spans="1:14" x14ac:dyDescent="0.2">
      <c r="A11" s="26"/>
      <c r="B11" t="s">
        <v>46</v>
      </c>
      <c r="C11">
        <v>1</v>
      </c>
      <c r="D11" s="9">
        <v>6.0699999999999997E-2</v>
      </c>
      <c r="E11" s="9"/>
      <c r="F11" s="9">
        <v>0.1024</v>
      </c>
      <c r="G11" s="9"/>
      <c r="H11" s="9">
        <v>1.9400000000000001E-2</v>
      </c>
      <c r="I11" s="9"/>
      <c r="J11" s="9">
        <v>0.25059999999999999</v>
      </c>
      <c r="K11" s="9"/>
      <c r="L11" s="9">
        <v>13.194800000000001</v>
      </c>
      <c r="M11" s="9"/>
      <c r="N11" s="18">
        <f t="shared" si="0"/>
        <v>2.7255799999999999</v>
      </c>
    </row>
    <row r="12" spans="1:14" x14ac:dyDescent="0.2">
      <c r="A12" s="26" t="s">
        <v>18</v>
      </c>
      <c r="B12" t="s">
        <v>23</v>
      </c>
      <c r="C12">
        <v>5</v>
      </c>
      <c r="D12" s="9">
        <v>9.5399999999999999E-3</v>
      </c>
      <c r="E12" s="9">
        <v>2.1332088505347901E-2</v>
      </c>
      <c r="F12" s="9">
        <v>0</v>
      </c>
      <c r="G12" s="9">
        <v>0</v>
      </c>
      <c r="H12" s="9">
        <v>0.18906000000000001</v>
      </c>
      <c r="I12" s="9">
        <v>6.5290068157415795E-2</v>
      </c>
      <c r="J12" s="9">
        <v>0.72507999999999995</v>
      </c>
      <c r="K12" s="9">
        <v>8.4018075436182199E-2</v>
      </c>
      <c r="L12" s="9">
        <v>22.23968</v>
      </c>
      <c r="M12" s="9">
        <v>0.20599831795429799</v>
      </c>
      <c r="N12" s="18">
        <f t="shared" si="0"/>
        <v>4.6326720000000003</v>
      </c>
    </row>
    <row r="13" spans="1:14" x14ac:dyDescent="0.2">
      <c r="A13" s="26"/>
      <c r="B13" t="s">
        <v>22</v>
      </c>
      <c r="C13">
        <v>5</v>
      </c>
      <c r="D13" s="9">
        <v>3.86411999999999</v>
      </c>
      <c r="E13" s="9">
        <v>0.220681097967179</v>
      </c>
      <c r="F13" s="9">
        <v>0</v>
      </c>
      <c r="G13" s="9">
        <v>0</v>
      </c>
      <c r="H13" s="9">
        <v>2.1255199999999999</v>
      </c>
      <c r="I13" s="9">
        <v>0.12316530355583</v>
      </c>
      <c r="J13" s="9">
        <v>4.4740200000000003</v>
      </c>
      <c r="K13" s="9">
        <v>0.100476624147112</v>
      </c>
      <c r="L13" s="9">
        <v>27.3918</v>
      </c>
      <c r="M13" s="9">
        <v>0.307409954295563</v>
      </c>
      <c r="N13" s="18">
        <f t="shared" si="0"/>
        <v>7.5710919999999984</v>
      </c>
    </row>
    <row r="14" spans="1:14" x14ac:dyDescent="0.2">
      <c r="A14" s="28"/>
      <c r="B14" t="s">
        <v>10</v>
      </c>
      <c r="C14">
        <v>6</v>
      </c>
      <c r="D14" s="9">
        <v>12.22505</v>
      </c>
      <c r="E14" s="9">
        <v>0.14297588258164401</v>
      </c>
      <c r="F14" s="9">
        <v>4.7166166666666598</v>
      </c>
      <c r="G14" s="9">
        <v>3.7888437110372701E-2</v>
      </c>
      <c r="H14" s="9">
        <v>6.5558666666666596</v>
      </c>
      <c r="I14" s="9">
        <v>0.32088752338890703</v>
      </c>
      <c r="J14" s="9">
        <v>7.8188166666666596</v>
      </c>
      <c r="K14" s="9">
        <v>4.7753216296566203E-2</v>
      </c>
      <c r="L14" s="9">
        <v>26.144283333333298</v>
      </c>
      <c r="M14" s="9">
        <v>0.24861157991265601</v>
      </c>
      <c r="N14" s="18">
        <f t="shared" si="0"/>
        <v>11.492126666666655</v>
      </c>
    </row>
    <row r="15" spans="1:14" x14ac:dyDescent="0.2">
      <c r="A15" s="10" t="s">
        <v>31</v>
      </c>
      <c r="B15" s="3" t="s">
        <v>49</v>
      </c>
      <c r="D15" s="9">
        <f>AVERAGE(D4:D14)</f>
        <v>6.0325281818181802</v>
      </c>
      <c r="E15" s="9">
        <f>STDEV(D4:D14)</f>
        <v>9.6800833004151556</v>
      </c>
      <c r="F15" s="9">
        <f>AVERAGE(F4:F14)</f>
        <v>5.6327378787878777</v>
      </c>
      <c r="G15" s="9">
        <f>STDEV(F4:F14)</f>
        <v>10.308044451145078</v>
      </c>
      <c r="H15" s="9">
        <f>AVERAGE(H4:H14)</f>
        <v>7.5853951515151499</v>
      </c>
      <c r="I15" s="9">
        <f>STDEV(H4:H14)</f>
        <v>15.556381025817624</v>
      </c>
      <c r="J15" s="9">
        <f>AVERAGE(J4:J14)</f>
        <v>6.2411742424242416</v>
      </c>
      <c r="K15" s="9">
        <f>STDEV(J4:J14)</f>
        <v>10.743587270211224</v>
      </c>
      <c r="L15" s="9">
        <f>AVERAGE(L4:L14)</f>
        <v>27.066505757575758</v>
      </c>
      <c r="M15" s="9">
        <f>STDEV(L4:L14)</f>
        <v>16.142224290110438</v>
      </c>
      <c r="N15" s="19"/>
    </row>
    <row r="16" spans="1:14" x14ac:dyDescent="0.2"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8">
    <mergeCell ref="J2:K2"/>
    <mergeCell ref="L2:M2"/>
    <mergeCell ref="A1:N1"/>
    <mergeCell ref="A4:A11"/>
    <mergeCell ref="A12:A14"/>
    <mergeCell ref="D2:E2"/>
    <mergeCell ref="F2:G2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CA93D-813A-4F4F-A14E-09FEAABEEA1F}">
  <dimension ref="A1:F12"/>
  <sheetViews>
    <sheetView workbookViewId="0">
      <selection activeCell="A2" sqref="A2"/>
    </sheetView>
  </sheetViews>
  <sheetFormatPr baseColWidth="10" defaultRowHeight="15" x14ac:dyDescent="0.2"/>
  <sheetData>
    <row r="1" spans="1:6" x14ac:dyDescent="0.2">
      <c r="A1" s="7" t="s">
        <v>33</v>
      </c>
      <c r="B1" s="7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2">
      <c r="A2" t="s">
        <v>3</v>
      </c>
      <c r="B2" s="9">
        <f>FPRA_New_Filter!D4</f>
        <v>2.6303000000000001</v>
      </c>
      <c r="C2" s="9">
        <f>FPRA_New_Filter!F4</f>
        <v>17.926600000000001</v>
      </c>
      <c r="D2" s="9">
        <f>FPRA_New_Filter!H4</f>
        <v>50.043799999999997</v>
      </c>
      <c r="E2" s="9">
        <f>FPRA_New_Filter!J4</f>
        <v>37.344200000000001</v>
      </c>
      <c r="F2" s="9">
        <f>FPRA_New_Filter!L4</f>
        <v>11.964700000000001</v>
      </c>
    </row>
    <row r="3" spans="1:6" x14ac:dyDescent="0.2">
      <c r="A3" t="s">
        <v>8</v>
      </c>
      <c r="B3" s="9">
        <f>FPRA_New_Filter!D5</f>
        <v>0.52649999999999997</v>
      </c>
      <c r="C3" s="9">
        <f>FPRA_New_Filter!F5</f>
        <v>3.0566</v>
      </c>
      <c r="D3" s="9">
        <f>FPRA_New_Filter!H5</f>
        <v>1.4388000000000001</v>
      </c>
      <c r="E3" s="9">
        <f>FPRA_New_Filter!J5</f>
        <v>2.0432000000000001</v>
      </c>
      <c r="F3" s="9">
        <f>FPRA_New_Filter!L5</f>
        <v>8.5091000000000001</v>
      </c>
    </row>
    <row r="4" spans="1:6" x14ac:dyDescent="0.2">
      <c r="A4" t="s">
        <v>0</v>
      </c>
      <c r="B4" s="9">
        <f>FPRA_New_Filter!D6</f>
        <v>5.8599999999999999E-2</v>
      </c>
      <c r="C4" s="9">
        <f>FPRA_New_Filter!F6</f>
        <v>3.8344</v>
      </c>
      <c r="D4" s="9">
        <f>FPRA_New_Filter!H6</f>
        <v>0.20549999999999999</v>
      </c>
      <c r="E4" s="9">
        <f>FPRA_New_Filter!J6</f>
        <v>3.9102000000000001</v>
      </c>
      <c r="F4" s="9">
        <f>FPRA_New_Filter!L6</f>
        <v>30.666799999999999</v>
      </c>
    </row>
    <row r="5" spans="1:6" x14ac:dyDescent="0.2">
      <c r="A5" t="s">
        <v>5</v>
      </c>
      <c r="B5" s="9">
        <f>FPRA_New_Filter!D7</f>
        <v>2.6644999999999999</v>
      </c>
      <c r="C5" s="9">
        <f>FPRA_New_Filter!F7</f>
        <v>0</v>
      </c>
      <c r="D5" s="9">
        <f>FPRA_New_Filter!H7</f>
        <v>0.2104</v>
      </c>
      <c r="E5" s="9">
        <f>FPRA_New_Filter!J7</f>
        <v>1.1600999999999999</v>
      </c>
      <c r="F5" s="9">
        <f>FPRA_New_Filter!L7</f>
        <v>26.4802</v>
      </c>
    </row>
    <row r="6" spans="1:6" x14ac:dyDescent="0.2">
      <c r="A6" t="s">
        <v>9</v>
      </c>
      <c r="B6" s="9">
        <f>FPRA_New_Filter!D8</f>
        <v>0.84640000000000004</v>
      </c>
      <c r="C6" s="9">
        <f>FPRA_New_Filter!F8</f>
        <v>0</v>
      </c>
      <c r="D6" s="9">
        <f>FPRA_New_Filter!H8</f>
        <v>5.1999999999999998E-2</v>
      </c>
      <c r="E6" s="9">
        <f>FPRA_New_Filter!J8</f>
        <v>0.67810000000000004</v>
      </c>
      <c r="F6" s="9">
        <f>FPRA_New_Filter!L8</f>
        <v>30.915199999999999</v>
      </c>
    </row>
    <row r="7" spans="1:6" x14ac:dyDescent="0.2">
      <c r="A7" t="s">
        <v>1</v>
      </c>
      <c r="B7" s="9">
        <f>FPRA_New_Filter!D9</f>
        <v>11.4154</v>
      </c>
      <c r="C7" s="9">
        <f>FPRA_New_Filter!F9</f>
        <v>1.41E-2</v>
      </c>
      <c r="D7" s="9">
        <f>FPRA_New_Filter!H9</f>
        <v>0.26550000000000001</v>
      </c>
      <c r="E7" s="9">
        <f>FPRA_New_Filter!J9</f>
        <v>1.0866</v>
      </c>
      <c r="F7" s="9">
        <f>FPRA_New_Filter!L9</f>
        <v>31.056799999999999</v>
      </c>
    </row>
    <row r="8" spans="1:6" x14ac:dyDescent="0.2">
      <c r="A8" t="s">
        <v>4</v>
      </c>
      <c r="B8" s="9">
        <f>FPRA_New_Filter!D10</f>
        <v>32.056699999999999</v>
      </c>
      <c r="C8" s="9">
        <f>FPRA_New_Filter!F10</f>
        <v>32.309399999999997</v>
      </c>
      <c r="D8" s="9">
        <f>FPRA_New_Filter!H10</f>
        <v>22.333500000000001</v>
      </c>
      <c r="E8" s="9">
        <f>FPRA_New_Filter!J10</f>
        <v>9.1620000000000008</v>
      </c>
      <c r="F8" s="9">
        <f>FPRA_New_Filter!L10</f>
        <v>69.168199999999999</v>
      </c>
    </row>
    <row r="9" spans="1:6" x14ac:dyDescent="0.2">
      <c r="A9" t="s">
        <v>7</v>
      </c>
      <c r="B9" s="9">
        <f>FPRA_New_Filter!D11</f>
        <v>6.0699999999999997E-2</v>
      </c>
      <c r="C9" s="9">
        <f>FPRA_New_Filter!F11</f>
        <v>0.1024</v>
      </c>
      <c r="D9" s="9">
        <f>FPRA_New_Filter!H11</f>
        <v>1.9400000000000001E-2</v>
      </c>
      <c r="E9" s="9">
        <f>FPRA_New_Filter!J11</f>
        <v>0.25059999999999999</v>
      </c>
      <c r="F9" s="9">
        <f>FPRA_New_Filter!L11</f>
        <v>13.194800000000001</v>
      </c>
    </row>
    <row r="10" spans="1:6" x14ac:dyDescent="0.2">
      <c r="A10" t="s">
        <v>23</v>
      </c>
      <c r="B10" s="9">
        <f>FPRA_New_Filter!D12</f>
        <v>9.5399999999999999E-3</v>
      </c>
      <c r="C10" s="9">
        <f>FPRA_New_Filter!F12</f>
        <v>0</v>
      </c>
      <c r="D10" s="9">
        <f>FPRA_New_Filter!H12</f>
        <v>0.18906000000000001</v>
      </c>
      <c r="E10" s="9">
        <f>FPRA_New_Filter!J12</f>
        <v>0.72507999999999995</v>
      </c>
      <c r="F10" s="9">
        <f>FPRA_New_Filter!L12</f>
        <v>22.23968</v>
      </c>
    </row>
    <row r="11" spans="1:6" x14ac:dyDescent="0.2">
      <c r="A11" t="s">
        <v>22</v>
      </c>
      <c r="B11" s="9">
        <f>FPRA_New_Filter!D13</f>
        <v>3.86411999999999</v>
      </c>
      <c r="C11" s="9">
        <f>FPRA_New_Filter!F13</f>
        <v>0</v>
      </c>
      <c r="D11" s="9">
        <f>FPRA_New_Filter!H13</f>
        <v>2.1255199999999999</v>
      </c>
      <c r="E11" s="9">
        <f>FPRA_New_Filter!J13</f>
        <v>4.4740200000000003</v>
      </c>
      <c r="F11" s="9">
        <f>FPRA_New_Filter!L13</f>
        <v>27.3918</v>
      </c>
    </row>
    <row r="12" spans="1:6" x14ac:dyDescent="0.2">
      <c r="A12" t="s">
        <v>10</v>
      </c>
      <c r="B12" s="9">
        <f>FPRA_New_Filter!D14</f>
        <v>12.22505</v>
      </c>
      <c r="C12" s="9">
        <f>FPRA_New_Filter!F14</f>
        <v>4.7166166666666598</v>
      </c>
      <c r="D12" s="9">
        <f>FPRA_New_Filter!H14</f>
        <v>6.5558666666666596</v>
      </c>
      <c r="E12" s="9">
        <f>FPRA_New_Filter!J14</f>
        <v>7.8188166666666596</v>
      </c>
      <c r="F12" s="9">
        <f>FPRA_New_Filter!L14</f>
        <v>26.144283333333298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AD table_species</vt:lpstr>
      <vt:lpstr>AD_New_Filter</vt:lpstr>
      <vt:lpstr>AD_Tidy_NF</vt:lpstr>
      <vt:lpstr>Sens</vt:lpstr>
      <vt:lpstr>Sens_New_Filter</vt:lpstr>
      <vt:lpstr>Sens_Tidy_NF</vt:lpstr>
      <vt:lpstr>FPRA</vt:lpstr>
      <vt:lpstr>FPRA_New_Filter</vt:lpstr>
      <vt:lpstr>FPRA_Tidy_NF</vt:lpstr>
      <vt:lpstr>Unclassified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Valencia, Michael (NIH/CC/OD) [F]</cp:lastModifiedBy>
  <dcterms:created xsi:type="dcterms:W3CDTF">2023-03-01T21:21:38Z</dcterms:created>
  <dcterms:modified xsi:type="dcterms:W3CDTF">2023-05-19T19:01:16Z</dcterms:modified>
</cp:coreProperties>
</file>