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University of Arizona\CDC-2018\Results\"/>
    </mc:Choice>
  </mc:AlternateContent>
  <bookViews>
    <workbookView xWindow="2328" yWindow="0" windowWidth="15360" windowHeight="7620" tabRatio="899" activeTab="6"/>
  </bookViews>
  <sheets>
    <sheet name="Sample Collection" sheetId="2" r:id="rId1"/>
    <sheet name="HPC" sheetId="3" r:id="rId2"/>
    <sheet name="Acinetobacter" sheetId="4" r:id="rId3"/>
    <sheet name="C diff" sheetId="5" r:id="rId4"/>
    <sheet name="MRSA" sheetId="6" r:id="rId5"/>
    <sheet name="VRE" sheetId="7" r:id="rId6"/>
    <sheet name="By surface" sheetId="16" r:id="rId7"/>
    <sheet name="All Organism Results" sheetId="1" r:id="rId8"/>
    <sheet name="MALDI TOF Shipping_updated" sheetId="9" r:id="rId9"/>
    <sheet name="Room by room" sheetId="15" r:id="rId10"/>
    <sheet name="% Frequency" sheetId="13" r:id="rId11"/>
    <sheet name="Detection by surface_Brandie" sheetId="10" r:id="rId1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2" i="16" l="1"/>
  <c r="L10" i="16"/>
  <c r="M10" i="16"/>
  <c r="L3" i="16"/>
  <c r="M3" i="16"/>
  <c r="L6" i="16"/>
  <c r="M6" i="16"/>
  <c r="L7" i="16"/>
  <c r="M7" i="16"/>
  <c r="L8" i="16"/>
  <c r="M8" i="16"/>
  <c r="N352" i="7" l="1"/>
  <c r="N355" i="7"/>
  <c r="N357" i="7"/>
  <c r="N363" i="7"/>
  <c r="N365" i="7"/>
  <c r="N367" i="7"/>
  <c r="N399" i="7"/>
  <c r="N401" i="7"/>
  <c r="N413" i="7"/>
  <c r="N437" i="7"/>
  <c r="N445" i="7"/>
  <c r="N289" i="6"/>
  <c r="N290" i="6"/>
  <c r="N293" i="6"/>
  <c r="N299" i="6"/>
  <c r="N319" i="6"/>
  <c r="N321" i="6"/>
  <c r="N325" i="6"/>
  <c r="N328" i="6"/>
  <c r="N330" i="6"/>
  <c r="N331" i="6"/>
  <c r="N332" i="6"/>
  <c r="N333" i="6"/>
  <c r="N334" i="6"/>
  <c r="N362" i="6"/>
  <c r="N364" i="6"/>
  <c r="N366" i="6"/>
  <c r="N368" i="6"/>
  <c r="N369" i="6"/>
  <c r="N373" i="6"/>
  <c r="N400" i="6"/>
  <c r="N408" i="6"/>
  <c r="N412" i="6"/>
  <c r="N421" i="6"/>
  <c r="N425" i="6"/>
  <c r="N436" i="6"/>
  <c r="N442" i="6"/>
  <c r="N443" i="6"/>
  <c r="N444" i="6"/>
  <c r="N446" i="6"/>
  <c r="N447" i="6"/>
  <c r="N450" i="6"/>
  <c r="N452" i="6"/>
  <c r="J441" i="7" l="1"/>
  <c r="J442" i="7"/>
  <c r="J443" i="7"/>
  <c r="J444" i="7"/>
  <c r="J445" i="7"/>
  <c r="J446" i="7"/>
  <c r="J447" i="7"/>
  <c r="J448" i="7"/>
  <c r="J449" i="7"/>
  <c r="J450" i="7"/>
  <c r="J451" i="7"/>
  <c r="J452" i="7"/>
  <c r="I442" i="7"/>
  <c r="I443" i="7"/>
  <c r="I444" i="7"/>
  <c r="I445" i="7"/>
  <c r="I446" i="7"/>
  <c r="I447" i="7"/>
  <c r="I448" i="7"/>
  <c r="I449" i="7"/>
  <c r="I450" i="7"/>
  <c r="I451" i="7"/>
  <c r="I452" i="7"/>
  <c r="I441" i="7"/>
  <c r="J442" i="6"/>
  <c r="J443" i="6"/>
  <c r="J444" i="6"/>
  <c r="J445" i="6"/>
  <c r="J446" i="6"/>
  <c r="J447" i="6"/>
  <c r="J448" i="6"/>
  <c r="J449" i="6"/>
  <c r="J450" i="6"/>
  <c r="J451" i="6"/>
  <c r="J452" i="6"/>
  <c r="J453" i="6"/>
  <c r="I443" i="6"/>
  <c r="I444" i="6"/>
  <c r="I445" i="6"/>
  <c r="I446" i="6"/>
  <c r="I447" i="6"/>
  <c r="I448" i="6"/>
  <c r="I449" i="6"/>
  <c r="I450" i="6"/>
  <c r="I451" i="6"/>
  <c r="I452" i="6"/>
  <c r="I453" i="6"/>
  <c r="I442" i="6"/>
  <c r="J440" i="5"/>
  <c r="J441" i="5"/>
  <c r="J442" i="5"/>
  <c r="J443" i="5"/>
  <c r="J444" i="5"/>
  <c r="J445" i="5"/>
  <c r="J446" i="5"/>
  <c r="J447" i="5"/>
  <c r="J448" i="5"/>
  <c r="J449" i="5"/>
  <c r="J450" i="5"/>
  <c r="J451" i="5"/>
  <c r="I441" i="5"/>
  <c r="I442" i="5"/>
  <c r="I443" i="5"/>
  <c r="I444" i="5"/>
  <c r="I445" i="5"/>
  <c r="I446" i="5"/>
  <c r="I447" i="5"/>
  <c r="I448" i="5"/>
  <c r="I449" i="5"/>
  <c r="I450" i="5"/>
  <c r="I451" i="5"/>
  <c r="I440" i="5"/>
  <c r="K440" i="4"/>
  <c r="K441" i="4"/>
  <c r="K442" i="4"/>
  <c r="K443" i="4"/>
  <c r="K444" i="4"/>
  <c r="K445" i="4"/>
  <c r="K446" i="4"/>
  <c r="K447" i="4"/>
  <c r="K448" i="4"/>
  <c r="K449" i="4"/>
  <c r="K450" i="4"/>
  <c r="K451" i="4"/>
  <c r="J441" i="4"/>
  <c r="J442" i="4"/>
  <c r="J443" i="4"/>
  <c r="J444" i="4"/>
  <c r="J445" i="4"/>
  <c r="J446" i="4"/>
  <c r="J447" i="4"/>
  <c r="J448" i="4"/>
  <c r="J449" i="4"/>
  <c r="J450" i="4"/>
  <c r="J451" i="4"/>
  <c r="J440" i="4"/>
  <c r="K290" i="4" l="1"/>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289" i="4"/>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289" i="5"/>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289" i="6"/>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290" i="7"/>
  <c r="O5" i="4" l="1"/>
  <c r="N6" i="5"/>
  <c r="N7" i="5"/>
  <c r="N30" i="5"/>
  <c r="N32" i="5"/>
  <c r="N36" i="5"/>
  <c r="N38" i="5"/>
  <c r="N39" i="5"/>
  <c r="N42" i="5"/>
  <c r="N110" i="5"/>
  <c r="N162" i="5"/>
  <c r="N172" i="5"/>
  <c r="N176" i="5"/>
  <c r="N193" i="5"/>
  <c r="N200" i="5"/>
  <c r="N218" i="5"/>
  <c r="N221" i="5"/>
  <c r="N250" i="5"/>
  <c r="N77" i="6"/>
  <c r="N78" i="6"/>
  <c r="N158" i="6"/>
  <c r="N162" i="6"/>
  <c r="N172" i="6"/>
  <c r="N174" i="6"/>
  <c r="N193" i="6"/>
  <c r="N224" i="6"/>
  <c r="N231" i="6"/>
  <c r="N236" i="6"/>
  <c r="N242" i="6"/>
  <c r="N244" i="6"/>
  <c r="N245" i="6"/>
  <c r="N247" i="6"/>
  <c r="N249" i="6"/>
  <c r="N251" i="6"/>
  <c r="N252" i="6"/>
  <c r="N254" i="6"/>
  <c r="N255" i="6"/>
  <c r="N256" i="6"/>
  <c r="N265" i="6"/>
  <c r="N266" i="6"/>
  <c r="N269" i="6"/>
  <c r="N279" i="6"/>
  <c r="N280" i="6"/>
  <c r="N6" i="6"/>
  <c r="N20" i="6"/>
  <c r="N43" i="7"/>
  <c r="N47" i="7"/>
  <c r="N55" i="7"/>
  <c r="N58" i="7"/>
  <c r="N64" i="7"/>
  <c r="N86" i="7"/>
  <c r="N210" i="7"/>
  <c r="N213" i="7"/>
  <c r="N217" i="7"/>
  <c r="N220" i="7"/>
  <c r="N223" i="7"/>
  <c r="N226" i="7"/>
  <c r="N228" i="7"/>
  <c r="N28" i="7"/>
  <c r="G8" i="16" l="1"/>
  <c r="F8" i="16"/>
  <c r="G7" i="16"/>
  <c r="G6" i="16"/>
  <c r="F6" i="16"/>
  <c r="G5" i="16"/>
  <c r="F5" i="16"/>
  <c r="F4" i="16"/>
  <c r="G3" i="16"/>
  <c r="F3" i="16"/>
  <c r="H5" i="15"/>
  <c r="H4" i="15"/>
  <c r="G4" i="15"/>
  <c r="H3" i="15"/>
  <c r="D24" i="15"/>
  <c r="C24" i="15"/>
  <c r="D23" i="15"/>
  <c r="C23" i="15"/>
  <c r="D22" i="15"/>
  <c r="C22" i="15"/>
  <c r="D21" i="15"/>
  <c r="C21" i="15"/>
  <c r="D20" i="15"/>
  <c r="C20" i="15"/>
  <c r="D19" i="15"/>
  <c r="C19" i="15"/>
  <c r="D18" i="15"/>
  <c r="C18" i="15"/>
  <c r="D17" i="15"/>
  <c r="C17" i="15"/>
  <c r="D16" i="15"/>
  <c r="C16" i="15"/>
  <c r="D15" i="15"/>
  <c r="C15" i="15"/>
  <c r="D14" i="15"/>
  <c r="C14" i="15"/>
  <c r="D13" i="15"/>
  <c r="C13" i="15"/>
  <c r="D12" i="15"/>
  <c r="C12" i="15"/>
  <c r="D11" i="15"/>
  <c r="C11" i="15"/>
  <c r="D10" i="15"/>
  <c r="C10" i="15"/>
  <c r="D9" i="15"/>
  <c r="C9" i="15"/>
  <c r="D8" i="15"/>
  <c r="C8" i="15"/>
  <c r="D7" i="15"/>
  <c r="C7" i="15"/>
  <c r="D6" i="15"/>
  <c r="C6" i="15"/>
  <c r="D5" i="15"/>
  <c r="C5" i="15"/>
  <c r="D4" i="15"/>
  <c r="C4" i="15"/>
  <c r="D3" i="15"/>
  <c r="C3" i="15"/>
  <c r="B24" i="15"/>
  <c r="B23" i="15"/>
  <c r="B22" i="15"/>
  <c r="B21" i="15"/>
  <c r="B20" i="15"/>
  <c r="B19" i="15"/>
  <c r="B18" i="15"/>
  <c r="B17" i="15"/>
  <c r="B16" i="15"/>
  <c r="B15" i="15"/>
  <c r="B14" i="15"/>
  <c r="B13" i="15"/>
  <c r="B12" i="15"/>
  <c r="B10" i="15"/>
  <c r="B9" i="15"/>
  <c r="B7" i="15"/>
  <c r="B6" i="15"/>
  <c r="B5" i="15"/>
  <c r="B4" i="15"/>
  <c r="B3" i="15"/>
  <c r="J162" i="4" l="1"/>
  <c r="K162" i="4" s="1"/>
  <c r="V51" i="13" l="1"/>
  <c r="U51" i="13"/>
  <c r="T54" i="13"/>
  <c r="T51" i="13"/>
  <c r="S51" i="13"/>
  <c r="R52" i="13"/>
  <c r="Q51" i="13"/>
  <c r="V45" i="13"/>
  <c r="U45" i="13"/>
  <c r="T45" i="13"/>
  <c r="S45" i="13"/>
  <c r="R45" i="13"/>
  <c r="Q46" i="13"/>
  <c r="Q45" i="13"/>
  <c r="M51" i="13"/>
  <c r="L51" i="13"/>
  <c r="K54" i="13"/>
  <c r="K51" i="13"/>
  <c r="M45" i="13"/>
  <c r="L45" i="13"/>
  <c r="B9" i="13"/>
  <c r="C45" i="13" s="1"/>
  <c r="AC15" i="13"/>
  <c r="J51" i="13" s="1"/>
  <c r="AC14" i="13"/>
  <c r="I52" i="13" s="1"/>
  <c r="AC13" i="13"/>
  <c r="H51" i="13" s="1"/>
  <c r="AC12" i="13"/>
  <c r="AC7" i="13"/>
  <c r="K45" i="13" s="1"/>
  <c r="AC6" i="13"/>
  <c r="J45" i="13" s="1"/>
  <c r="AC5" i="13"/>
  <c r="I45" i="13" s="1"/>
  <c r="AC4" i="13"/>
  <c r="AC3" i="13"/>
  <c r="H6" i="13"/>
  <c r="I73" i="7"/>
  <c r="J73" i="7" s="1"/>
  <c r="G24" i="1"/>
  <c r="G11" i="1"/>
  <c r="G75" i="1" l="1"/>
  <c r="R53" i="13"/>
  <c r="H46" i="13"/>
  <c r="H45" i="13"/>
  <c r="I53" i="13"/>
  <c r="B45" i="13"/>
  <c r="H6" i="10"/>
  <c r="D164" i="1" l="1"/>
  <c r="F7" i="16" s="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4" i="1"/>
  <c r="B183" i="1"/>
  <c r="B182" i="1"/>
  <c r="B181" i="1"/>
  <c r="B180" i="1"/>
  <c r="B179"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6" s="1"/>
  <c r="B8" i="1"/>
  <c r="B7" i="1"/>
  <c r="B6" i="1"/>
  <c r="B5" i="16" s="1"/>
  <c r="B5" i="1"/>
  <c r="B4" i="1"/>
  <c r="B7" i="16" l="1"/>
  <c r="C3" i="16"/>
  <c r="C4" i="16"/>
  <c r="B3" i="16"/>
  <c r="B6" i="16"/>
  <c r="B4" i="16"/>
  <c r="C5" i="16"/>
  <c r="C6" i="16"/>
  <c r="C7" i="16"/>
  <c r="C8" i="16"/>
  <c r="K3" i="9"/>
  <c r="H3" i="9"/>
  <c r="E3" i="9"/>
  <c r="B3" i="9"/>
  <c r="B1" i="9" l="1"/>
  <c r="I30" i="3" l="1"/>
  <c r="F27" i="3"/>
  <c r="F283" i="3"/>
  <c r="F274" i="3"/>
  <c r="I268" i="3"/>
  <c r="I257" i="3"/>
  <c r="I255" i="3"/>
  <c r="I253" i="3"/>
  <c r="J236" i="4"/>
  <c r="K236" i="4" s="1"/>
  <c r="F242" i="3"/>
  <c r="I239" i="3"/>
  <c r="F192" i="3"/>
  <c r="I98" i="3"/>
  <c r="I186" i="3"/>
  <c r="L186" i="3"/>
  <c r="R6" i="3"/>
  <c r="R7" i="3"/>
  <c r="R8" i="3"/>
  <c r="R9" i="3"/>
  <c r="R10" i="3"/>
  <c r="R11" i="3"/>
  <c r="R12" i="3"/>
  <c r="R13" i="3"/>
  <c r="R14" i="3"/>
  <c r="R15" i="3"/>
  <c r="R16" i="3"/>
  <c r="R17" i="3"/>
  <c r="R18" i="3"/>
  <c r="R19" i="3"/>
  <c r="R20" i="3"/>
  <c r="R21" i="3"/>
  <c r="R22" i="3"/>
  <c r="R23" i="3"/>
  <c r="R24" i="3"/>
  <c r="R25" i="3"/>
  <c r="R26" i="3"/>
  <c r="R27" i="3"/>
  <c r="R28" i="3"/>
  <c r="R29" i="3"/>
  <c r="R30" i="3"/>
  <c r="O6" i="3"/>
  <c r="O7" i="3"/>
  <c r="O8" i="3"/>
  <c r="O9" i="3"/>
  <c r="O10" i="3"/>
  <c r="O11" i="3"/>
  <c r="O12" i="3"/>
  <c r="O13" i="3"/>
  <c r="O14" i="3"/>
  <c r="O15" i="3"/>
  <c r="O16" i="3"/>
  <c r="O17" i="3"/>
  <c r="O18" i="3"/>
  <c r="O19" i="3"/>
  <c r="O20" i="3"/>
  <c r="O21" i="3"/>
  <c r="O22" i="3"/>
  <c r="O23" i="3"/>
  <c r="O24" i="3"/>
  <c r="O26" i="3"/>
  <c r="O27" i="3"/>
  <c r="O28" i="3"/>
  <c r="O29" i="3"/>
  <c r="O30" i="3"/>
  <c r="L6" i="3"/>
  <c r="L7" i="3"/>
  <c r="L8" i="3"/>
  <c r="L9" i="3"/>
  <c r="L10" i="3"/>
  <c r="L11" i="3"/>
  <c r="L12" i="3"/>
  <c r="L13" i="3"/>
  <c r="L14" i="3"/>
  <c r="L15" i="3"/>
  <c r="L16" i="3"/>
  <c r="L17" i="3"/>
  <c r="L18" i="3"/>
  <c r="L19" i="3"/>
  <c r="L20" i="3"/>
  <c r="L21" i="3"/>
  <c r="L22" i="3"/>
  <c r="L23" i="3"/>
  <c r="L24" i="3"/>
  <c r="L26" i="3"/>
  <c r="L27" i="3"/>
  <c r="L28" i="3"/>
  <c r="L29"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I6" i="3"/>
  <c r="I7" i="3"/>
  <c r="I8" i="3"/>
  <c r="I9" i="3"/>
  <c r="I10" i="3"/>
  <c r="I11" i="3"/>
  <c r="I12" i="3"/>
  <c r="I13" i="3"/>
  <c r="I14" i="3"/>
  <c r="I15" i="3"/>
  <c r="I16" i="3"/>
  <c r="I17" i="3"/>
  <c r="I18" i="3"/>
  <c r="I19" i="3"/>
  <c r="I20" i="3"/>
  <c r="I21" i="3"/>
  <c r="I22" i="3"/>
  <c r="I23" i="3"/>
  <c r="I24" i="3"/>
  <c r="I26" i="3"/>
  <c r="I27" i="3"/>
  <c r="I28" i="3"/>
  <c r="I29"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4" i="3"/>
  <c r="I175" i="3"/>
  <c r="I176" i="3"/>
  <c r="I177" i="3"/>
  <c r="I178" i="3"/>
  <c r="I179" i="3"/>
  <c r="I180" i="3"/>
  <c r="I181" i="3"/>
  <c r="I182" i="3"/>
  <c r="I183" i="3"/>
  <c r="I184" i="3"/>
  <c r="I185" i="3"/>
  <c r="I187" i="3"/>
  <c r="I188" i="3"/>
  <c r="I189" i="3"/>
  <c r="I190" i="3"/>
  <c r="I191" i="3"/>
  <c r="I192" i="3"/>
  <c r="S192" i="3"/>
  <c r="C191" i="1" s="1"/>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40" i="3"/>
  <c r="I241" i="3"/>
  <c r="I242" i="3"/>
  <c r="I243" i="3"/>
  <c r="I244" i="3"/>
  <c r="I245" i="3"/>
  <c r="I246" i="3"/>
  <c r="I247" i="3"/>
  <c r="I248" i="3"/>
  <c r="I249" i="3"/>
  <c r="I250" i="3"/>
  <c r="I251" i="3"/>
  <c r="I252" i="3"/>
  <c r="I254" i="3"/>
  <c r="I256" i="3"/>
  <c r="I258" i="3"/>
  <c r="I259" i="3"/>
  <c r="I260" i="3"/>
  <c r="I261" i="3"/>
  <c r="I262" i="3"/>
  <c r="I263" i="3"/>
  <c r="I264" i="3"/>
  <c r="I265" i="3"/>
  <c r="I266" i="3"/>
  <c r="I267" i="3"/>
  <c r="I269" i="3"/>
  <c r="I270" i="3"/>
  <c r="I271" i="3"/>
  <c r="I272" i="3"/>
  <c r="I273" i="3"/>
  <c r="I274" i="3"/>
  <c r="I275" i="3"/>
  <c r="I276" i="3"/>
  <c r="I277" i="3"/>
  <c r="I278" i="3"/>
  <c r="I279" i="3"/>
  <c r="I280" i="3"/>
  <c r="I281" i="3"/>
  <c r="I282" i="3"/>
  <c r="I283" i="3"/>
  <c r="I284" i="3"/>
  <c r="I285" i="3"/>
  <c r="I286" i="3"/>
  <c r="I287" i="3"/>
  <c r="I288" i="3"/>
  <c r="I289" i="3"/>
  <c r="I290" i="3"/>
  <c r="F6" i="3"/>
  <c r="S6" i="3"/>
  <c r="C5" i="1" s="1"/>
  <c r="F7" i="3"/>
  <c r="S7" i="3"/>
  <c r="C6" i="1" s="1"/>
  <c r="F8" i="3"/>
  <c r="S8" i="3"/>
  <c r="C7" i="1" s="1"/>
  <c r="F9" i="3"/>
  <c r="S9" i="3"/>
  <c r="C8" i="1" s="1"/>
  <c r="F10" i="3"/>
  <c r="S10" i="3"/>
  <c r="C9" i="1" s="1"/>
  <c r="F11" i="3"/>
  <c r="S11" i="3"/>
  <c r="F12" i="3"/>
  <c r="F13" i="3"/>
  <c r="S13" i="3"/>
  <c r="C12" i="1" s="1"/>
  <c r="F14" i="3"/>
  <c r="S14" i="3"/>
  <c r="C13" i="1" s="1"/>
  <c r="F15" i="3"/>
  <c r="S15" i="3"/>
  <c r="C14" i="1" s="1"/>
  <c r="F16" i="3"/>
  <c r="S16" i="3"/>
  <c r="C15" i="1" s="1"/>
  <c r="F17" i="3"/>
  <c r="S17" i="3"/>
  <c r="C16" i="1" s="1"/>
  <c r="F18" i="3"/>
  <c r="S18" i="3"/>
  <c r="F19" i="3"/>
  <c r="S19" i="3"/>
  <c r="C18" i="1" s="1"/>
  <c r="F20" i="3"/>
  <c r="S20" i="3"/>
  <c r="C19" i="1" s="1"/>
  <c r="F21" i="3"/>
  <c r="S21" i="3"/>
  <c r="C20" i="1" s="1"/>
  <c r="F22" i="3"/>
  <c r="S22" i="3"/>
  <c r="C21" i="1" s="1"/>
  <c r="F23" i="3"/>
  <c r="S23" i="3"/>
  <c r="C22" i="1" s="1"/>
  <c r="F24" i="3"/>
  <c r="S24" i="3"/>
  <c r="F26" i="3"/>
  <c r="S26" i="3"/>
  <c r="C25" i="1" s="1"/>
  <c r="S27" i="3"/>
  <c r="C26" i="1" s="1"/>
  <c r="F28" i="3"/>
  <c r="S28" i="3"/>
  <c r="C27" i="1" s="1"/>
  <c r="F29" i="3"/>
  <c r="S29" i="3"/>
  <c r="C28" i="1" s="1"/>
  <c r="F30" i="3"/>
  <c r="S30" i="3"/>
  <c r="C29" i="1" s="1"/>
  <c r="F31" i="3"/>
  <c r="S31" i="3"/>
  <c r="F32" i="3"/>
  <c r="S32" i="3"/>
  <c r="C31" i="1" s="1"/>
  <c r="F33" i="3"/>
  <c r="S33" i="3"/>
  <c r="C32" i="1" s="1"/>
  <c r="F34" i="3"/>
  <c r="S34" i="3"/>
  <c r="C33" i="1" s="1"/>
  <c r="F35" i="3"/>
  <c r="S35" i="3"/>
  <c r="C34" i="1" s="1"/>
  <c r="F36" i="3"/>
  <c r="S36" i="3"/>
  <c r="C35" i="1" s="1"/>
  <c r="F37" i="3"/>
  <c r="S37" i="3"/>
  <c r="F38" i="3"/>
  <c r="S38" i="3"/>
  <c r="C37" i="1" s="1"/>
  <c r="F39" i="3"/>
  <c r="S39" i="3"/>
  <c r="C38" i="1" s="1"/>
  <c r="F40" i="3"/>
  <c r="S40" i="3"/>
  <c r="C39" i="1" s="1"/>
  <c r="F41" i="3"/>
  <c r="S41" i="3"/>
  <c r="C40" i="1" s="1"/>
  <c r="F42" i="3"/>
  <c r="S42" i="3"/>
  <c r="C41" i="1" s="1"/>
  <c r="F43" i="3"/>
  <c r="S43" i="3"/>
  <c r="C42" i="1" s="1"/>
  <c r="F44" i="3"/>
  <c r="S44" i="3"/>
  <c r="F45" i="3"/>
  <c r="S45" i="3"/>
  <c r="C44" i="1" s="1"/>
  <c r="F46" i="3"/>
  <c r="S46" i="3"/>
  <c r="C45" i="1" s="1"/>
  <c r="F47" i="3"/>
  <c r="S47" i="3"/>
  <c r="C46" i="1" s="1"/>
  <c r="F48" i="3"/>
  <c r="S48" i="3"/>
  <c r="C47" i="1" s="1"/>
  <c r="F49" i="3"/>
  <c r="S49" i="3"/>
  <c r="C48" i="1" s="1"/>
  <c r="F50" i="3"/>
  <c r="S50" i="3"/>
  <c r="F51" i="3"/>
  <c r="S51" i="3"/>
  <c r="C50" i="1" s="1"/>
  <c r="F52" i="3"/>
  <c r="S52" i="3"/>
  <c r="C51" i="1" s="1"/>
  <c r="F53" i="3"/>
  <c r="S53" i="3"/>
  <c r="C52" i="1" s="1"/>
  <c r="F54" i="3"/>
  <c r="S54" i="3"/>
  <c r="C53" i="1" s="1"/>
  <c r="F55" i="3"/>
  <c r="S55" i="3"/>
  <c r="C54" i="1" s="1"/>
  <c r="F56" i="3"/>
  <c r="S56" i="3"/>
  <c r="C55" i="1" s="1"/>
  <c r="F57" i="3"/>
  <c r="S57" i="3"/>
  <c r="F58" i="3"/>
  <c r="S58" i="3"/>
  <c r="C57" i="1" s="1"/>
  <c r="F59" i="3"/>
  <c r="S59" i="3"/>
  <c r="C58" i="1" s="1"/>
  <c r="F60" i="3"/>
  <c r="S60" i="3"/>
  <c r="C59" i="1" s="1"/>
  <c r="F61" i="3"/>
  <c r="S61" i="3"/>
  <c r="C60" i="1" s="1"/>
  <c r="F62" i="3"/>
  <c r="S62" i="3"/>
  <c r="C61" i="1" s="1"/>
  <c r="F63" i="3"/>
  <c r="S63" i="3"/>
  <c r="F64" i="3"/>
  <c r="S64" i="3"/>
  <c r="C63" i="1" s="1"/>
  <c r="F65" i="3"/>
  <c r="S65" i="3"/>
  <c r="C64" i="1" s="1"/>
  <c r="F66" i="3"/>
  <c r="S66" i="3"/>
  <c r="C65" i="1" s="1"/>
  <c r="F67" i="3"/>
  <c r="S67" i="3"/>
  <c r="C66" i="1" s="1"/>
  <c r="F68" i="3"/>
  <c r="S68" i="3"/>
  <c r="C67" i="1" s="1"/>
  <c r="F69" i="3"/>
  <c r="S69" i="3"/>
  <c r="C68" i="1" s="1"/>
  <c r="F70" i="3"/>
  <c r="S70" i="3"/>
  <c r="F71" i="3"/>
  <c r="S71" i="3"/>
  <c r="C70" i="1" s="1"/>
  <c r="F72" i="3"/>
  <c r="S72" i="3"/>
  <c r="C71" i="1" s="1"/>
  <c r="F73" i="3"/>
  <c r="S73" i="3"/>
  <c r="C72" i="1" s="1"/>
  <c r="F74" i="3"/>
  <c r="S74" i="3"/>
  <c r="C73" i="1" s="1"/>
  <c r="F75" i="3"/>
  <c r="S75" i="3"/>
  <c r="C74" i="1" s="1"/>
  <c r="F76" i="3"/>
  <c r="S76" i="3"/>
  <c r="F77" i="3"/>
  <c r="S77" i="3"/>
  <c r="C76" i="1" s="1"/>
  <c r="F78" i="3"/>
  <c r="S78" i="3"/>
  <c r="C77" i="1" s="1"/>
  <c r="F79" i="3"/>
  <c r="S79" i="3"/>
  <c r="C78" i="1" s="1"/>
  <c r="F80" i="3"/>
  <c r="S80" i="3"/>
  <c r="C79" i="1" s="1"/>
  <c r="F81" i="3"/>
  <c r="S81" i="3"/>
  <c r="C80" i="1" s="1"/>
  <c r="F82" i="3"/>
  <c r="S82" i="3"/>
  <c r="C81" i="1" s="1"/>
  <c r="F83" i="3"/>
  <c r="S83" i="3"/>
  <c r="F84" i="3"/>
  <c r="S84" i="3"/>
  <c r="C83" i="1" s="1"/>
  <c r="F85" i="3"/>
  <c r="S85" i="3"/>
  <c r="C84" i="1" s="1"/>
  <c r="F86" i="3"/>
  <c r="S86" i="3"/>
  <c r="C85" i="1" s="1"/>
  <c r="F87" i="3"/>
  <c r="S87" i="3"/>
  <c r="C86" i="1" s="1"/>
  <c r="F88" i="3"/>
  <c r="S88" i="3"/>
  <c r="C87" i="1" s="1"/>
  <c r="F89" i="3"/>
  <c r="S89" i="3"/>
  <c r="F90" i="3"/>
  <c r="S90" i="3"/>
  <c r="C89" i="1" s="1"/>
  <c r="F91" i="3"/>
  <c r="S91" i="3"/>
  <c r="C90" i="1" s="1"/>
  <c r="F92" i="3"/>
  <c r="S92" i="3"/>
  <c r="C91" i="1" s="1"/>
  <c r="F93" i="3"/>
  <c r="S93" i="3"/>
  <c r="C92" i="1" s="1"/>
  <c r="F94" i="3"/>
  <c r="S94" i="3"/>
  <c r="C93" i="1" s="1"/>
  <c r="F95" i="3"/>
  <c r="S95" i="3"/>
  <c r="C94" i="1" s="1"/>
  <c r="F96" i="3"/>
  <c r="S96" i="3"/>
  <c r="F97" i="3"/>
  <c r="S97" i="3"/>
  <c r="C96" i="1" s="1"/>
  <c r="F98" i="3"/>
  <c r="S98" i="3"/>
  <c r="C97" i="1" s="1"/>
  <c r="F99" i="3"/>
  <c r="S99" i="3"/>
  <c r="C98" i="1" s="1"/>
  <c r="F100" i="3"/>
  <c r="S100" i="3"/>
  <c r="C99" i="1" s="1"/>
  <c r="F101" i="3"/>
  <c r="S101" i="3"/>
  <c r="C100" i="1" s="1"/>
  <c r="F102" i="3"/>
  <c r="S102" i="3"/>
  <c r="F103" i="3"/>
  <c r="S103" i="3"/>
  <c r="C102" i="1" s="1"/>
  <c r="F104" i="3"/>
  <c r="S104" i="3"/>
  <c r="C103" i="1" s="1"/>
  <c r="F105" i="3"/>
  <c r="S105" i="3"/>
  <c r="C104" i="1" s="1"/>
  <c r="F106" i="3"/>
  <c r="S106" i="3"/>
  <c r="C105" i="1" s="1"/>
  <c r="F107" i="3"/>
  <c r="S107" i="3"/>
  <c r="C106" i="1" s="1"/>
  <c r="F108" i="3"/>
  <c r="S108" i="3"/>
  <c r="C107" i="1" s="1"/>
  <c r="F109" i="3"/>
  <c r="S109" i="3"/>
  <c r="F110" i="3"/>
  <c r="S110" i="3"/>
  <c r="C109" i="1" s="1"/>
  <c r="F111" i="3"/>
  <c r="S111" i="3"/>
  <c r="C110" i="1" s="1"/>
  <c r="F112" i="3"/>
  <c r="S112" i="3"/>
  <c r="C111" i="1" s="1"/>
  <c r="F113" i="3"/>
  <c r="S113" i="3"/>
  <c r="C112" i="1" s="1"/>
  <c r="F114" i="3"/>
  <c r="S114" i="3"/>
  <c r="C113" i="1" s="1"/>
  <c r="F115" i="3"/>
  <c r="S115" i="3"/>
  <c r="F116" i="3"/>
  <c r="S116" i="3"/>
  <c r="C115" i="1" s="1"/>
  <c r="F117" i="3"/>
  <c r="S117" i="3"/>
  <c r="C116" i="1" s="1"/>
  <c r="F118" i="3"/>
  <c r="S118" i="3"/>
  <c r="C117" i="1" s="1"/>
  <c r="F119" i="3"/>
  <c r="S119" i="3"/>
  <c r="C118" i="1" s="1"/>
  <c r="F120" i="3"/>
  <c r="S120" i="3"/>
  <c r="C119" i="1" s="1"/>
  <c r="F121" i="3"/>
  <c r="S121" i="3"/>
  <c r="C120" i="1" s="1"/>
  <c r="F122" i="3"/>
  <c r="S122" i="3"/>
  <c r="F123" i="3"/>
  <c r="S123" i="3"/>
  <c r="C122" i="1" s="1"/>
  <c r="F124" i="3"/>
  <c r="S124" i="3"/>
  <c r="C123" i="1" s="1"/>
  <c r="F125" i="3"/>
  <c r="S125" i="3"/>
  <c r="C124" i="1" s="1"/>
  <c r="F126" i="3"/>
  <c r="S126" i="3"/>
  <c r="C125" i="1" s="1"/>
  <c r="F127" i="3"/>
  <c r="S127" i="3"/>
  <c r="C126" i="1" s="1"/>
  <c r="F128" i="3"/>
  <c r="S128" i="3"/>
  <c r="F129" i="3"/>
  <c r="S129" i="3"/>
  <c r="C128" i="1" s="1"/>
  <c r="F130" i="3"/>
  <c r="S130" i="3"/>
  <c r="C129" i="1" s="1"/>
  <c r="F131" i="3"/>
  <c r="S131" i="3"/>
  <c r="C130" i="1" s="1"/>
  <c r="F132" i="3"/>
  <c r="S132" i="3"/>
  <c r="C131" i="1" s="1"/>
  <c r="F133" i="3"/>
  <c r="S133" i="3"/>
  <c r="C132" i="1" s="1"/>
  <c r="F134" i="3"/>
  <c r="S134" i="3"/>
  <c r="C133" i="1" s="1"/>
  <c r="F135" i="3"/>
  <c r="S135" i="3"/>
  <c r="F136" i="3"/>
  <c r="S136" i="3"/>
  <c r="C135" i="1" s="1"/>
  <c r="F137" i="3"/>
  <c r="S137" i="3"/>
  <c r="C136" i="1" s="1"/>
  <c r="F138" i="3"/>
  <c r="S138" i="3"/>
  <c r="C137" i="1" s="1"/>
  <c r="F139" i="3"/>
  <c r="S139" i="3"/>
  <c r="C138" i="1" s="1"/>
  <c r="F140" i="3"/>
  <c r="S140" i="3"/>
  <c r="C139" i="1" s="1"/>
  <c r="F141" i="3"/>
  <c r="S141" i="3"/>
  <c r="F142" i="3"/>
  <c r="S142" i="3"/>
  <c r="C141" i="1" s="1"/>
  <c r="F143" i="3"/>
  <c r="S143" i="3"/>
  <c r="C142" i="1" s="1"/>
  <c r="F144" i="3"/>
  <c r="S144" i="3"/>
  <c r="C143" i="1" s="1"/>
  <c r="F145" i="3"/>
  <c r="S145" i="3"/>
  <c r="C144" i="1" s="1"/>
  <c r="F146" i="3"/>
  <c r="S146" i="3"/>
  <c r="C145" i="1" s="1"/>
  <c r="F147" i="3"/>
  <c r="S147" i="3"/>
  <c r="C146" i="1" s="1"/>
  <c r="F148" i="3"/>
  <c r="S148" i="3"/>
  <c r="F149" i="3"/>
  <c r="S149" i="3"/>
  <c r="C148" i="1" s="1"/>
  <c r="F150" i="3"/>
  <c r="S150" i="3"/>
  <c r="C149" i="1" s="1"/>
  <c r="F151" i="3"/>
  <c r="S151" i="3"/>
  <c r="C150" i="1" s="1"/>
  <c r="F152" i="3"/>
  <c r="S152" i="3"/>
  <c r="C151" i="1" s="1"/>
  <c r="F153" i="3"/>
  <c r="S153" i="3"/>
  <c r="C152" i="1" s="1"/>
  <c r="F154" i="3"/>
  <c r="S154" i="3"/>
  <c r="F155" i="3"/>
  <c r="S155" i="3"/>
  <c r="C154" i="1" s="1"/>
  <c r="F156" i="3"/>
  <c r="S156" i="3"/>
  <c r="C155" i="1" s="1"/>
  <c r="F157" i="3"/>
  <c r="S157" i="3"/>
  <c r="C156" i="1" s="1"/>
  <c r="F158" i="3"/>
  <c r="S158" i="3"/>
  <c r="C157" i="1" s="1"/>
  <c r="F159" i="3"/>
  <c r="S159" i="3"/>
  <c r="C158" i="1" s="1"/>
  <c r="F160" i="3"/>
  <c r="S160" i="3"/>
  <c r="C159" i="1" s="1"/>
  <c r="F161" i="3"/>
  <c r="S161" i="3"/>
  <c r="F162" i="3"/>
  <c r="S162" i="3"/>
  <c r="C161" i="1" s="1"/>
  <c r="F163" i="3"/>
  <c r="S163" i="3"/>
  <c r="C162" i="1" s="1"/>
  <c r="F164" i="3"/>
  <c r="S164" i="3"/>
  <c r="C163" i="1" s="1"/>
  <c r="F165" i="3"/>
  <c r="S165" i="3"/>
  <c r="C164" i="1" s="1"/>
  <c r="F166" i="3"/>
  <c r="S166" i="3"/>
  <c r="C165" i="1" s="1"/>
  <c r="F167" i="3"/>
  <c r="S167" i="3"/>
  <c r="F168" i="3"/>
  <c r="S168" i="3"/>
  <c r="C167" i="1" s="1"/>
  <c r="F169" i="3"/>
  <c r="S169" i="3"/>
  <c r="C168" i="1" s="1"/>
  <c r="F170" i="3"/>
  <c r="S170" i="3"/>
  <c r="C169" i="1" s="1"/>
  <c r="F171" i="3"/>
  <c r="S171" i="3"/>
  <c r="C170" i="1" s="1"/>
  <c r="F172" i="3"/>
  <c r="S172" i="3"/>
  <c r="C171" i="1" s="1"/>
  <c r="F173" i="3"/>
  <c r="S173" i="3"/>
  <c r="C172" i="1" s="1"/>
  <c r="F174" i="3"/>
  <c r="S174" i="3"/>
  <c r="F175" i="3"/>
  <c r="S175" i="3"/>
  <c r="C174" i="1" s="1"/>
  <c r="F176" i="3"/>
  <c r="S176" i="3"/>
  <c r="C175" i="1" s="1"/>
  <c r="F177" i="3"/>
  <c r="S177" i="3"/>
  <c r="C176" i="1" s="1"/>
  <c r="F178" i="3"/>
  <c r="S178" i="3"/>
  <c r="C177" i="1" s="1"/>
  <c r="F179" i="3"/>
  <c r="S179" i="3"/>
  <c r="C178" i="1" s="1"/>
  <c r="F180" i="3"/>
  <c r="S180" i="3"/>
  <c r="F181" i="3"/>
  <c r="S181" i="3"/>
  <c r="C180" i="1" s="1"/>
  <c r="F182" i="3"/>
  <c r="S182" i="3"/>
  <c r="C181" i="1" s="1"/>
  <c r="F183" i="3"/>
  <c r="S183" i="3"/>
  <c r="C182" i="1" s="1"/>
  <c r="F184" i="3"/>
  <c r="S184" i="3"/>
  <c r="C183" i="1" s="1"/>
  <c r="F185" i="3"/>
  <c r="S185" i="3"/>
  <c r="C184" i="1" s="1"/>
  <c r="F186" i="3"/>
  <c r="S186" i="3"/>
  <c r="C185" i="1" s="1"/>
  <c r="F187" i="3"/>
  <c r="S187" i="3"/>
  <c r="F188" i="3"/>
  <c r="S188" i="3"/>
  <c r="C187" i="1" s="1"/>
  <c r="F189" i="3"/>
  <c r="S189" i="3"/>
  <c r="C188" i="1" s="1"/>
  <c r="F190" i="3"/>
  <c r="S190" i="3"/>
  <c r="C189" i="1" s="1"/>
  <c r="F191" i="3"/>
  <c r="S191" i="3"/>
  <c r="C190" i="1" s="1"/>
  <c r="F193" i="3"/>
  <c r="S193" i="3"/>
  <c r="F194" i="3"/>
  <c r="S194" i="3"/>
  <c r="C193" i="1" s="1"/>
  <c r="F195" i="3"/>
  <c r="S195" i="3"/>
  <c r="C194" i="1" s="1"/>
  <c r="F196" i="3"/>
  <c r="S196" i="3"/>
  <c r="C195" i="1" s="1"/>
  <c r="F197" i="3"/>
  <c r="S197" i="3"/>
  <c r="C196" i="1" s="1"/>
  <c r="F198" i="3"/>
  <c r="S198" i="3"/>
  <c r="C197" i="1" s="1"/>
  <c r="F199" i="3"/>
  <c r="S199" i="3"/>
  <c r="C198" i="1" s="1"/>
  <c r="F200" i="3"/>
  <c r="S200" i="3"/>
  <c r="F201" i="3"/>
  <c r="S201" i="3"/>
  <c r="C200" i="1" s="1"/>
  <c r="F202" i="3"/>
  <c r="S202" i="3"/>
  <c r="C201" i="1" s="1"/>
  <c r="F203" i="3"/>
  <c r="S203" i="3"/>
  <c r="C202" i="1" s="1"/>
  <c r="F204" i="3"/>
  <c r="S204" i="3"/>
  <c r="C203" i="1" s="1"/>
  <c r="F205" i="3"/>
  <c r="S205" i="3"/>
  <c r="C204" i="1" s="1"/>
  <c r="F206" i="3"/>
  <c r="S206" i="3"/>
  <c r="F207" i="3"/>
  <c r="S207" i="3"/>
  <c r="C206" i="1" s="1"/>
  <c r="F208" i="3"/>
  <c r="S208" i="3"/>
  <c r="C207" i="1" s="1"/>
  <c r="F209" i="3"/>
  <c r="S209" i="3"/>
  <c r="C208" i="1" s="1"/>
  <c r="F210" i="3"/>
  <c r="S210" i="3"/>
  <c r="C209" i="1" s="1"/>
  <c r="F211" i="3"/>
  <c r="S211" i="3"/>
  <c r="C210" i="1" s="1"/>
  <c r="F212" i="3"/>
  <c r="S212" i="3"/>
  <c r="C211" i="1" s="1"/>
  <c r="F213" i="3"/>
  <c r="S213" i="3"/>
  <c r="F214" i="3"/>
  <c r="S214" i="3"/>
  <c r="C213" i="1" s="1"/>
  <c r="F215" i="3"/>
  <c r="S215" i="3"/>
  <c r="C214" i="1" s="1"/>
  <c r="F216" i="3"/>
  <c r="S216" i="3"/>
  <c r="C215" i="1" s="1"/>
  <c r="F217" i="3"/>
  <c r="S217" i="3"/>
  <c r="C216" i="1" s="1"/>
  <c r="F218" i="3"/>
  <c r="S218" i="3"/>
  <c r="C217" i="1" s="1"/>
  <c r="F219" i="3"/>
  <c r="S219" i="3"/>
  <c r="F220" i="3"/>
  <c r="S220" i="3"/>
  <c r="C219" i="1" s="1"/>
  <c r="F221" i="3"/>
  <c r="S221" i="3"/>
  <c r="C220" i="1" s="1"/>
  <c r="F222" i="3"/>
  <c r="S222" i="3"/>
  <c r="C221" i="1" s="1"/>
  <c r="F223" i="3"/>
  <c r="S223" i="3"/>
  <c r="C222" i="1" s="1"/>
  <c r="F224" i="3"/>
  <c r="S224" i="3"/>
  <c r="C223" i="1" s="1"/>
  <c r="F225" i="3"/>
  <c r="S225" i="3"/>
  <c r="C224" i="1" s="1"/>
  <c r="F226" i="3"/>
  <c r="S226" i="3"/>
  <c r="F227" i="3"/>
  <c r="S227" i="3"/>
  <c r="C226" i="1" s="1"/>
  <c r="F228" i="3"/>
  <c r="S228" i="3"/>
  <c r="C227" i="1" s="1"/>
  <c r="F229" i="3"/>
  <c r="S229" i="3"/>
  <c r="C228" i="1" s="1"/>
  <c r="F230" i="3"/>
  <c r="S230" i="3"/>
  <c r="C229" i="1" s="1"/>
  <c r="F231" i="3"/>
  <c r="S231" i="3"/>
  <c r="C230" i="1" s="1"/>
  <c r="F232" i="3"/>
  <c r="S232" i="3"/>
  <c r="F233" i="3"/>
  <c r="S233" i="3"/>
  <c r="C232" i="1" s="1"/>
  <c r="F234" i="3"/>
  <c r="S234" i="3"/>
  <c r="C233" i="1" s="1"/>
  <c r="F235" i="3"/>
  <c r="S235" i="3"/>
  <c r="C234" i="1" s="1"/>
  <c r="F236" i="3"/>
  <c r="S236" i="3"/>
  <c r="C235" i="1" s="1"/>
  <c r="F237" i="3"/>
  <c r="S237" i="3"/>
  <c r="C236" i="1" s="1"/>
  <c r="F238" i="3"/>
  <c r="S238" i="3"/>
  <c r="C237" i="1" s="1"/>
  <c r="F239" i="3"/>
  <c r="S239" i="3"/>
  <c r="F240" i="3"/>
  <c r="S240" i="3"/>
  <c r="C239" i="1" s="1"/>
  <c r="F241" i="3"/>
  <c r="S241" i="3"/>
  <c r="C240" i="1" s="1"/>
  <c r="S242" i="3"/>
  <c r="C241" i="1" s="1"/>
  <c r="F243" i="3"/>
  <c r="S243" i="3"/>
  <c r="C242" i="1" s="1"/>
  <c r="F244" i="3"/>
  <c r="S244" i="3"/>
  <c r="C243" i="1" s="1"/>
  <c r="F245" i="3"/>
  <c r="S245" i="3"/>
  <c r="F246" i="3"/>
  <c r="S246" i="3"/>
  <c r="C245" i="1" s="1"/>
  <c r="F247" i="3"/>
  <c r="S247" i="3"/>
  <c r="C246" i="1" s="1"/>
  <c r="F248" i="3"/>
  <c r="S248" i="3"/>
  <c r="C247" i="1" s="1"/>
  <c r="F249" i="3"/>
  <c r="S249" i="3"/>
  <c r="C248" i="1" s="1"/>
  <c r="F250" i="3"/>
  <c r="S250" i="3"/>
  <c r="C249" i="1" s="1"/>
  <c r="F251" i="3"/>
  <c r="S251" i="3"/>
  <c r="C250" i="1" s="1"/>
  <c r="F252" i="3"/>
  <c r="S252" i="3"/>
  <c r="F253" i="3"/>
  <c r="S253" i="3"/>
  <c r="C252" i="1" s="1"/>
  <c r="F254" i="3"/>
  <c r="S254" i="3"/>
  <c r="C253" i="1" s="1"/>
  <c r="F255" i="3"/>
  <c r="S255" i="3"/>
  <c r="C254" i="1" s="1"/>
  <c r="F256" i="3"/>
  <c r="S256" i="3"/>
  <c r="C255" i="1" s="1"/>
  <c r="F257" i="3"/>
  <c r="S257" i="3"/>
  <c r="C256" i="1" s="1"/>
  <c r="F258" i="3"/>
  <c r="S258" i="3"/>
  <c r="F259" i="3"/>
  <c r="S259" i="3"/>
  <c r="C258" i="1" s="1"/>
  <c r="F260" i="3"/>
  <c r="S260" i="3"/>
  <c r="C259" i="1" s="1"/>
  <c r="F261" i="3"/>
  <c r="S261" i="3"/>
  <c r="C260" i="1" s="1"/>
  <c r="F262" i="3"/>
  <c r="S262" i="3"/>
  <c r="C261" i="1" s="1"/>
  <c r="F263" i="3"/>
  <c r="S263" i="3"/>
  <c r="C262" i="1" s="1"/>
  <c r="F264" i="3"/>
  <c r="S264" i="3"/>
  <c r="C263" i="1" s="1"/>
  <c r="F265" i="3"/>
  <c r="S265" i="3"/>
  <c r="F266" i="3"/>
  <c r="S266" i="3"/>
  <c r="C265" i="1" s="1"/>
  <c r="F267" i="3"/>
  <c r="S267" i="3"/>
  <c r="C266" i="1" s="1"/>
  <c r="F268" i="3"/>
  <c r="S268" i="3"/>
  <c r="C267" i="1" s="1"/>
  <c r="F269" i="3"/>
  <c r="S269" i="3"/>
  <c r="C268" i="1" s="1"/>
  <c r="F270" i="3"/>
  <c r="S270" i="3"/>
  <c r="C269" i="1" s="1"/>
  <c r="F271" i="3"/>
  <c r="S271" i="3"/>
  <c r="F272" i="3"/>
  <c r="S272" i="3"/>
  <c r="C271" i="1" s="1"/>
  <c r="F273" i="3"/>
  <c r="S273" i="3"/>
  <c r="C272" i="1" s="1"/>
  <c r="S274" i="3"/>
  <c r="C273" i="1" s="1"/>
  <c r="F275" i="3"/>
  <c r="S275" i="3"/>
  <c r="C274" i="1" s="1"/>
  <c r="F276" i="3"/>
  <c r="S276" i="3"/>
  <c r="C275" i="1" s="1"/>
  <c r="F277" i="3"/>
  <c r="S277" i="3"/>
  <c r="C276" i="1" s="1"/>
  <c r="F278" i="3"/>
  <c r="S278" i="3"/>
  <c r="F279" i="3"/>
  <c r="S279" i="3"/>
  <c r="C278" i="1" s="1"/>
  <c r="F280" i="3"/>
  <c r="S280" i="3"/>
  <c r="C279" i="1" s="1"/>
  <c r="F281" i="3"/>
  <c r="S281" i="3"/>
  <c r="C280" i="1" s="1"/>
  <c r="F282" i="3"/>
  <c r="S282" i="3"/>
  <c r="C281" i="1" s="1"/>
  <c r="D7" i="16" s="1"/>
  <c r="S283" i="3"/>
  <c r="C282" i="1" s="1"/>
  <c r="D8" i="16" s="1"/>
  <c r="F284" i="3"/>
  <c r="S284" i="3"/>
  <c r="F285" i="3"/>
  <c r="S285" i="3"/>
  <c r="C284" i="1" s="1"/>
  <c r="E4" i="16" s="1"/>
  <c r="F286" i="3"/>
  <c r="S286" i="3"/>
  <c r="C285" i="1" s="1"/>
  <c r="F287" i="3"/>
  <c r="S287" i="3"/>
  <c r="C286" i="1" s="1"/>
  <c r="F288" i="3"/>
  <c r="S288" i="3"/>
  <c r="C287" i="1" s="1"/>
  <c r="F289" i="3"/>
  <c r="S289" i="3"/>
  <c r="C288" i="1" s="1"/>
  <c r="F290" i="3"/>
  <c r="S290" i="3"/>
  <c r="C289" i="1" s="1"/>
  <c r="R5" i="3"/>
  <c r="O5" i="3"/>
  <c r="L5" i="3"/>
  <c r="I5" i="3"/>
  <c r="F5" i="3"/>
  <c r="S5" i="3"/>
  <c r="I145" i="7"/>
  <c r="J145" i="7" s="1"/>
  <c r="I146" i="7"/>
  <c r="I147" i="7"/>
  <c r="I148" i="7"/>
  <c r="I149" i="7"/>
  <c r="I150" i="7"/>
  <c r="I151" i="7"/>
  <c r="J151" i="7" s="1"/>
  <c r="I152" i="7"/>
  <c r="I153" i="7"/>
  <c r="I154" i="7"/>
  <c r="I155" i="7"/>
  <c r="I156" i="7"/>
  <c r="I157" i="7"/>
  <c r="I158" i="7"/>
  <c r="J158" i="7" s="1"/>
  <c r="I159" i="7"/>
  <c r="I160" i="7"/>
  <c r="I161" i="7"/>
  <c r="I162" i="7"/>
  <c r="I163" i="7"/>
  <c r="I164" i="7"/>
  <c r="J164" i="7" s="1"/>
  <c r="I165" i="7"/>
  <c r="I166" i="7"/>
  <c r="I167" i="7"/>
  <c r="I168" i="7"/>
  <c r="I169" i="7"/>
  <c r="J169" i="7" s="1"/>
  <c r="N169" i="7" s="1"/>
  <c r="I170" i="7"/>
  <c r="I171" i="7"/>
  <c r="J171" i="7" s="1"/>
  <c r="I172" i="7"/>
  <c r="I173" i="7"/>
  <c r="I174" i="7"/>
  <c r="I175" i="7"/>
  <c r="I176" i="7"/>
  <c r="I177" i="7"/>
  <c r="J177" i="7" s="1"/>
  <c r="I178" i="7"/>
  <c r="I179" i="7"/>
  <c r="I180" i="7"/>
  <c r="I181" i="7"/>
  <c r="I182" i="7"/>
  <c r="I183" i="7"/>
  <c r="I184" i="7"/>
  <c r="J184" i="7" s="1"/>
  <c r="I185" i="7"/>
  <c r="I186" i="7"/>
  <c r="I187" i="7"/>
  <c r="I188" i="7"/>
  <c r="I189" i="7"/>
  <c r="I190" i="7"/>
  <c r="J190" i="7" s="1"/>
  <c r="I191" i="7"/>
  <c r="I192" i="7"/>
  <c r="I193" i="7"/>
  <c r="I194" i="7"/>
  <c r="I195" i="7"/>
  <c r="I196" i="7"/>
  <c r="I197" i="7"/>
  <c r="J197" i="7" s="1"/>
  <c r="I198" i="7"/>
  <c r="I199" i="7"/>
  <c r="I200" i="7"/>
  <c r="I201" i="7"/>
  <c r="I202" i="7"/>
  <c r="I203" i="7"/>
  <c r="J203" i="7" s="1"/>
  <c r="I204" i="7"/>
  <c r="I205" i="7"/>
  <c r="I206" i="7"/>
  <c r="I207" i="7"/>
  <c r="I208" i="7"/>
  <c r="I209" i="7"/>
  <c r="I210" i="7"/>
  <c r="J210" i="7" s="1"/>
  <c r="I211" i="7"/>
  <c r="I212" i="7"/>
  <c r="I213" i="7"/>
  <c r="I214" i="7"/>
  <c r="I215" i="7"/>
  <c r="I216" i="7"/>
  <c r="J216" i="7" s="1"/>
  <c r="I217" i="7"/>
  <c r="I218" i="7"/>
  <c r="I219" i="7"/>
  <c r="I220" i="7"/>
  <c r="I221" i="7"/>
  <c r="I222" i="7"/>
  <c r="I223" i="7"/>
  <c r="J223" i="7" s="1"/>
  <c r="I224" i="7"/>
  <c r="I225" i="7"/>
  <c r="I226" i="7"/>
  <c r="I227" i="7"/>
  <c r="I228" i="7"/>
  <c r="I229" i="7"/>
  <c r="J229" i="7" s="1"/>
  <c r="I230" i="7"/>
  <c r="I231" i="7"/>
  <c r="I232" i="7"/>
  <c r="I233" i="7"/>
  <c r="I234" i="7"/>
  <c r="I235" i="7"/>
  <c r="I236" i="7"/>
  <c r="J236" i="7" s="1"/>
  <c r="I237" i="7"/>
  <c r="I238" i="7"/>
  <c r="I239" i="7"/>
  <c r="I240" i="7"/>
  <c r="I241" i="7"/>
  <c r="I242" i="7"/>
  <c r="J242" i="7" s="1"/>
  <c r="I243" i="7"/>
  <c r="I244" i="7"/>
  <c r="I245" i="7"/>
  <c r="I246" i="7"/>
  <c r="I247" i="7"/>
  <c r="I248" i="7"/>
  <c r="I249" i="7"/>
  <c r="J249" i="7" s="1"/>
  <c r="I250" i="7"/>
  <c r="I251" i="7"/>
  <c r="I252" i="7"/>
  <c r="I253" i="7"/>
  <c r="I254" i="7"/>
  <c r="I255" i="7"/>
  <c r="J255" i="7" s="1"/>
  <c r="I256" i="7"/>
  <c r="I257" i="7"/>
  <c r="I258" i="7"/>
  <c r="I259" i="7"/>
  <c r="I260" i="7"/>
  <c r="I261" i="7"/>
  <c r="I262" i="7"/>
  <c r="J262" i="7" s="1"/>
  <c r="I263" i="7"/>
  <c r="I264" i="7"/>
  <c r="I265" i="7"/>
  <c r="I266" i="7"/>
  <c r="I267" i="7"/>
  <c r="I268" i="7"/>
  <c r="J268" i="7" s="1"/>
  <c r="I269" i="7"/>
  <c r="I270" i="7"/>
  <c r="I271" i="7"/>
  <c r="I272" i="7"/>
  <c r="I273" i="7"/>
  <c r="I274" i="7"/>
  <c r="I275" i="7"/>
  <c r="J275" i="7" s="1"/>
  <c r="I276" i="7"/>
  <c r="I277" i="7"/>
  <c r="I278" i="7"/>
  <c r="I279" i="7"/>
  <c r="I280" i="7"/>
  <c r="I281" i="7"/>
  <c r="J281" i="7" s="1"/>
  <c r="I282" i="7"/>
  <c r="I283" i="7"/>
  <c r="I284" i="7"/>
  <c r="I285" i="7"/>
  <c r="I286" i="7"/>
  <c r="I287" i="7"/>
  <c r="I3" i="7"/>
  <c r="I4" i="7"/>
  <c r="I5" i="7"/>
  <c r="I6" i="7"/>
  <c r="I7" i="7"/>
  <c r="I8" i="7"/>
  <c r="J8" i="7" s="1"/>
  <c r="I10" i="7"/>
  <c r="I11" i="7"/>
  <c r="I12" i="7"/>
  <c r="I13" i="7"/>
  <c r="I14" i="7"/>
  <c r="I15" i="7"/>
  <c r="J15" i="7" s="1"/>
  <c r="I16" i="7"/>
  <c r="I17" i="7"/>
  <c r="I18" i="7"/>
  <c r="I19" i="7"/>
  <c r="I20" i="7"/>
  <c r="I21" i="7"/>
  <c r="J21" i="7" s="1"/>
  <c r="I23" i="7"/>
  <c r="I24" i="7"/>
  <c r="I25" i="7"/>
  <c r="I26" i="7"/>
  <c r="I27" i="7"/>
  <c r="I28" i="7"/>
  <c r="J28" i="7" s="1"/>
  <c r="I29" i="7"/>
  <c r="I30" i="7"/>
  <c r="J30" i="7" s="1"/>
  <c r="N30" i="7" s="1"/>
  <c r="I31" i="7"/>
  <c r="I32" i="7"/>
  <c r="J32" i="7" s="1"/>
  <c r="N32" i="7" s="1"/>
  <c r="I33" i="7"/>
  <c r="I34" i="7"/>
  <c r="J34" i="7" s="1"/>
  <c r="I35" i="7"/>
  <c r="I36" i="7"/>
  <c r="J36" i="7" s="1"/>
  <c r="N36" i="7" s="1"/>
  <c r="I37" i="7"/>
  <c r="I38" i="7"/>
  <c r="J38" i="7" s="1"/>
  <c r="N38" i="7" s="1"/>
  <c r="I39" i="7"/>
  <c r="I40" i="7"/>
  <c r="I41" i="7"/>
  <c r="J41" i="7" s="1"/>
  <c r="I42" i="7"/>
  <c r="I43" i="7"/>
  <c r="I44" i="7"/>
  <c r="I45" i="7"/>
  <c r="I46" i="7"/>
  <c r="I47" i="7"/>
  <c r="J47" i="7" s="1"/>
  <c r="I48" i="7"/>
  <c r="I49" i="7"/>
  <c r="I50" i="7"/>
  <c r="I51" i="7"/>
  <c r="I52" i="7"/>
  <c r="I53" i="7"/>
  <c r="I54" i="7"/>
  <c r="J54" i="7" s="1"/>
  <c r="I55" i="7"/>
  <c r="J55" i="7" s="1"/>
  <c r="I56" i="7"/>
  <c r="I57" i="7"/>
  <c r="I58" i="7"/>
  <c r="I59" i="7"/>
  <c r="J59" i="7" s="1"/>
  <c r="N59" i="7" s="1"/>
  <c r="I60" i="7"/>
  <c r="J60" i="7" s="1"/>
  <c r="I61" i="7"/>
  <c r="I62" i="7"/>
  <c r="I63" i="7"/>
  <c r="I64" i="7"/>
  <c r="I65" i="7"/>
  <c r="I66" i="7"/>
  <c r="I67" i="7"/>
  <c r="J67" i="7" s="1"/>
  <c r="I68" i="7"/>
  <c r="I69" i="7"/>
  <c r="I70" i="7"/>
  <c r="I71" i="7"/>
  <c r="I72" i="7"/>
  <c r="I74" i="7"/>
  <c r="J74" i="7" s="1"/>
  <c r="I75" i="7"/>
  <c r="I76" i="7"/>
  <c r="I77" i="7"/>
  <c r="I78" i="7"/>
  <c r="I79" i="7"/>
  <c r="I80" i="7"/>
  <c r="J80" i="7" s="1"/>
  <c r="N80" i="7" s="1"/>
  <c r="I81" i="7"/>
  <c r="I82" i="7"/>
  <c r="I83" i="7"/>
  <c r="J83" i="7" s="1"/>
  <c r="N83" i="7" s="1"/>
  <c r="I84" i="7"/>
  <c r="I85" i="7"/>
  <c r="I86" i="7"/>
  <c r="J86" i="7" s="1"/>
  <c r="I87" i="7"/>
  <c r="J87" i="7" s="1"/>
  <c r="N87" i="7" s="1"/>
  <c r="I88" i="7"/>
  <c r="I89" i="7"/>
  <c r="I90" i="7"/>
  <c r="I91" i="7"/>
  <c r="I92" i="7"/>
  <c r="I93" i="7"/>
  <c r="J93" i="7" s="1"/>
  <c r="I94" i="7"/>
  <c r="I95" i="7"/>
  <c r="I96" i="7"/>
  <c r="I97" i="7"/>
  <c r="I98" i="7"/>
  <c r="I99" i="7"/>
  <c r="J99" i="7" s="1"/>
  <c r="I100" i="7"/>
  <c r="I101" i="7"/>
  <c r="I102" i="7"/>
  <c r="I103" i="7"/>
  <c r="I104" i="7"/>
  <c r="I105" i="7"/>
  <c r="I106" i="7"/>
  <c r="J106" i="7" s="1"/>
  <c r="I107" i="7"/>
  <c r="I108" i="7"/>
  <c r="I109" i="7"/>
  <c r="I110" i="7"/>
  <c r="I111" i="7"/>
  <c r="I112" i="7"/>
  <c r="J112" i="7" s="1"/>
  <c r="I113" i="7"/>
  <c r="I114" i="7"/>
  <c r="I115" i="7"/>
  <c r="I116" i="7"/>
  <c r="I117" i="7"/>
  <c r="I118" i="7"/>
  <c r="I119" i="7"/>
  <c r="J119" i="7" s="1"/>
  <c r="I120" i="7"/>
  <c r="I121" i="7"/>
  <c r="I122" i="7"/>
  <c r="I123" i="7"/>
  <c r="I124" i="7"/>
  <c r="I125" i="7"/>
  <c r="J125" i="7" s="1"/>
  <c r="I126" i="7"/>
  <c r="I127" i="7"/>
  <c r="I128" i="7"/>
  <c r="I129" i="7"/>
  <c r="I130" i="7"/>
  <c r="I131" i="7"/>
  <c r="I132" i="7"/>
  <c r="J132" i="7" s="1"/>
  <c r="I133" i="7"/>
  <c r="I134" i="7"/>
  <c r="I135" i="7"/>
  <c r="I136" i="7"/>
  <c r="I137" i="7"/>
  <c r="I138" i="7"/>
  <c r="J138" i="7" s="1"/>
  <c r="I139" i="7"/>
  <c r="I140" i="7"/>
  <c r="I141" i="7"/>
  <c r="I142" i="7"/>
  <c r="I143" i="7"/>
  <c r="I144" i="7"/>
  <c r="I2" i="7"/>
  <c r="J2" i="7" s="1"/>
  <c r="I287" i="6"/>
  <c r="I286" i="6"/>
  <c r="I285" i="6"/>
  <c r="I284" i="6"/>
  <c r="I283" i="6"/>
  <c r="I282" i="6"/>
  <c r="I281" i="6"/>
  <c r="J281" i="6" s="1"/>
  <c r="I280" i="6"/>
  <c r="I279" i="6"/>
  <c r="I278" i="6"/>
  <c r="I277" i="6"/>
  <c r="I276" i="6"/>
  <c r="I275" i="6"/>
  <c r="J275" i="6" s="1"/>
  <c r="I274" i="6"/>
  <c r="I273" i="6"/>
  <c r="I272" i="6"/>
  <c r="I271" i="6"/>
  <c r="I270" i="6"/>
  <c r="I269" i="6"/>
  <c r="I268" i="6"/>
  <c r="J268" i="6" s="1"/>
  <c r="I267" i="6"/>
  <c r="I266" i="6"/>
  <c r="I265" i="6"/>
  <c r="I264" i="6"/>
  <c r="I263" i="6"/>
  <c r="I262" i="6"/>
  <c r="J262" i="6" s="1"/>
  <c r="I261" i="6"/>
  <c r="I260" i="6"/>
  <c r="I259" i="6"/>
  <c r="I258" i="6"/>
  <c r="I257" i="6"/>
  <c r="I256" i="6"/>
  <c r="I255" i="6"/>
  <c r="J255" i="6" s="1"/>
  <c r="I254" i="6"/>
  <c r="I253" i="6"/>
  <c r="I252" i="6"/>
  <c r="I251" i="6"/>
  <c r="I250" i="6"/>
  <c r="I249" i="6"/>
  <c r="J249" i="6" s="1"/>
  <c r="I248" i="6"/>
  <c r="I247" i="6"/>
  <c r="I246" i="6"/>
  <c r="I245" i="6"/>
  <c r="I244" i="6"/>
  <c r="I243" i="6"/>
  <c r="I242" i="6"/>
  <c r="J242" i="6" s="1"/>
  <c r="I241" i="6"/>
  <c r="I240" i="6"/>
  <c r="I239" i="6"/>
  <c r="I238" i="6"/>
  <c r="I237" i="6"/>
  <c r="I236" i="6"/>
  <c r="J236" i="6" s="1"/>
  <c r="I235" i="6"/>
  <c r="I234" i="6"/>
  <c r="I233" i="6"/>
  <c r="I232" i="6"/>
  <c r="I231" i="6"/>
  <c r="I230" i="6"/>
  <c r="I229" i="6"/>
  <c r="J229" i="6" s="1"/>
  <c r="I228" i="6"/>
  <c r="I227" i="6"/>
  <c r="I226" i="6"/>
  <c r="I225" i="6"/>
  <c r="I224" i="6"/>
  <c r="I223" i="6"/>
  <c r="J223" i="6" s="1"/>
  <c r="N223" i="6" s="1"/>
  <c r="I222" i="6"/>
  <c r="I221" i="6"/>
  <c r="I220" i="6"/>
  <c r="I219" i="6"/>
  <c r="I218" i="6"/>
  <c r="I217" i="6"/>
  <c r="I216" i="6"/>
  <c r="J216" i="6" s="1"/>
  <c r="I215" i="6"/>
  <c r="I214" i="6"/>
  <c r="I213" i="6"/>
  <c r="I212" i="6"/>
  <c r="I211" i="6"/>
  <c r="I210" i="6"/>
  <c r="J210" i="6" s="1"/>
  <c r="I209" i="6"/>
  <c r="I208" i="6"/>
  <c r="I207" i="6"/>
  <c r="I206" i="6"/>
  <c r="I205" i="6"/>
  <c r="I204" i="6"/>
  <c r="I203" i="6"/>
  <c r="J203" i="6" s="1"/>
  <c r="I202" i="6"/>
  <c r="I201" i="6"/>
  <c r="I200" i="6"/>
  <c r="I199" i="6"/>
  <c r="I198" i="6"/>
  <c r="I197" i="6"/>
  <c r="J197" i="6" s="1"/>
  <c r="I196" i="6"/>
  <c r="I195" i="6"/>
  <c r="I194" i="6"/>
  <c r="I193" i="6"/>
  <c r="J193" i="6" s="1"/>
  <c r="I192" i="6"/>
  <c r="I191" i="6"/>
  <c r="I190" i="6"/>
  <c r="J190" i="6" s="1"/>
  <c r="I189" i="6"/>
  <c r="I188" i="6"/>
  <c r="I187" i="6"/>
  <c r="I186" i="6"/>
  <c r="I185" i="6"/>
  <c r="I184" i="6"/>
  <c r="J184" i="6" s="1"/>
  <c r="I183" i="6"/>
  <c r="I182" i="6"/>
  <c r="I181" i="6"/>
  <c r="I180" i="6"/>
  <c r="I179" i="6"/>
  <c r="I178" i="6"/>
  <c r="I177" i="6"/>
  <c r="J177" i="6" s="1"/>
  <c r="I176" i="6"/>
  <c r="I175" i="6"/>
  <c r="I174" i="6"/>
  <c r="I173" i="6"/>
  <c r="I172" i="6"/>
  <c r="I171" i="6"/>
  <c r="J171" i="6" s="1"/>
  <c r="I170" i="6"/>
  <c r="I169" i="6"/>
  <c r="I168" i="6"/>
  <c r="I167" i="6"/>
  <c r="I166" i="6"/>
  <c r="I165" i="6"/>
  <c r="I164" i="6"/>
  <c r="J164" i="6" s="1"/>
  <c r="I163" i="6"/>
  <c r="I162" i="6"/>
  <c r="I161" i="6"/>
  <c r="I160" i="6"/>
  <c r="I159" i="6"/>
  <c r="I158" i="6"/>
  <c r="J158" i="6" s="1"/>
  <c r="I157" i="6"/>
  <c r="I156" i="6"/>
  <c r="I155" i="6"/>
  <c r="I154" i="6"/>
  <c r="I153" i="6"/>
  <c r="I152" i="6"/>
  <c r="I151" i="6"/>
  <c r="J151" i="6" s="1"/>
  <c r="I150" i="6"/>
  <c r="I149" i="6"/>
  <c r="I148" i="6"/>
  <c r="I147" i="6"/>
  <c r="I146" i="6"/>
  <c r="I145" i="6"/>
  <c r="J145" i="6" s="1"/>
  <c r="I144" i="6"/>
  <c r="I143" i="6"/>
  <c r="I142" i="6"/>
  <c r="I141" i="6"/>
  <c r="I140" i="6"/>
  <c r="I139" i="6"/>
  <c r="I138" i="6"/>
  <c r="J138" i="6" s="1"/>
  <c r="I137" i="6"/>
  <c r="I136" i="6"/>
  <c r="I135" i="6"/>
  <c r="I134" i="6"/>
  <c r="I133" i="6"/>
  <c r="I132" i="6"/>
  <c r="J132" i="6" s="1"/>
  <c r="I131" i="6"/>
  <c r="I130" i="6"/>
  <c r="I129" i="6"/>
  <c r="I128" i="6"/>
  <c r="I127" i="6"/>
  <c r="I126" i="6"/>
  <c r="I125" i="6"/>
  <c r="J125" i="6" s="1"/>
  <c r="I124" i="6"/>
  <c r="I123" i="6"/>
  <c r="I122" i="6"/>
  <c r="I121" i="6"/>
  <c r="I120" i="6"/>
  <c r="I119" i="6"/>
  <c r="J119" i="6" s="1"/>
  <c r="I118" i="6"/>
  <c r="I117" i="6"/>
  <c r="I116" i="6"/>
  <c r="I115" i="6"/>
  <c r="I114" i="6"/>
  <c r="I113" i="6"/>
  <c r="I112" i="6"/>
  <c r="J112" i="6" s="1"/>
  <c r="N112" i="6" s="1"/>
  <c r="I111" i="6"/>
  <c r="I110" i="6"/>
  <c r="I109" i="6"/>
  <c r="I108" i="6"/>
  <c r="I107" i="6"/>
  <c r="I106" i="6"/>
  <c r="J106" i="6" s="1"/>
  <c r="N106" i="6" s="1"/>
  <c r="I105" i="6"/>
  <c r="I104" i="6"/>
  <c r="I103" i="6"/>
  <c r="I102" i="6"/>
  <c r="I101" i="6"/>
  <c r="I100" i="6"/>
  <c r="I99" i="6"/>
  <c r="J99" i="6" s="1"/>
  <c r="I98" i="6"/>
  <c r="I97" i="6"/>
  <c r="I96" i="6"/>
  <c r="I95" i="6"/>
  <c r="I94" i="6"/>
  <c r="I93" i="6"/>
  <c r="J93" i="6" s="1"/>
  <c r="I92" i="6"/>
  <c r="I91" i="6"/>
  <c r="I90" i="6"/>
  <c r="I89" i="6"/>
  <c r="I88" i="6"/>
  <c r="I87" i="6"/>
  <c r="I86" i="6"/>
  <c r="J86" i="6" s="1"/>
  <c r="I85" i="6"/>
  <c r="I84" i="6"/>
  <c r="I83" i="6"/>
  <c r="I82" i="6"/>
  <c r="I81" i="6"/>
  <c r="I80" i="6"/>
  <c r="J80" i="6" s="1"/>
  <c r="I79" i="6"/>
  <c r="I78" i="6"/>
  <c r="J78" i="6" s="1"/>
  <c r="I77" i="6"/>
  <c r="J77" i="6" s="1"/>
  <c r="I76" i="6"/>
  <c r="I75" i="6"/>
  <c r="I74" i="6"/>
  <c r="I73" i="6"/>
  <c r="J73" i="6" s="1"/>
  <c r="I72" i="6"/>
  <c r="I71" i="6"/>
  <c r="I70" i="6"/>
  <c r="I69" i="6"/>
  <c r="I68" i="6"/>
  <c r="I67" i="6"/>
  <c r="J67" i="6" s="1"/>
  <c r="I66" i="6"/>
  <c r="I65" i="6"/>
  <c r="I64" i="6"/>
  <c r="I63" i="6"/>
  <c r="I62" i="6"/>
  <c r="I61" i="6"/>
  <c r="I60" i="6"/>
  <c r="J60" i="6" s="1"/>
  <c r="I59" i="6"/>
  <c r="I58" i="6"/>
  <c r="I57" i="6"/>
  <c r="I56" i="6"/>
  <c r="I55" i="6"/>
  <c r="I54" i="6"/>
  <c r="J54" i="6" s="1"/>
  <c r="I53" i="6"/>
  <c r="I52" i="6"/>
  <c r="I51" i="6"/>
  <c r="I50" i="6"/>
  <c r="I49" i="6"/>
  <c r="I48" i="6"/>
  <c r="I47" i="6"/>
  <c r="J47" i="6" s="1"/>
  <c r="I46" i="6"/>
  <c r="I45" i="6"/>
  <c r="I44" i="6"/>
  <c r="J44" i="6" s="1"/>
  <c r="N44" i="6" s="1"/>
  <c r="I43" i="6"/>
  <c r="I42" i="6"/>
  <c r="J42" i="6" s="1"/>
  <c r="N42" i="6" s="1"/>
  <c r="I41" i="6"/>
  <c r="J41" i="6" s="1"/>
  <c r="I40" i="6"/>
  <c r="I39" i="6"/>
  <c r="I38" i="6"/>
  <c r="I37" i="6"/>
  <c r="I36" i="6"/>
  <c r="J36" i="6" s="1"/>
  <c r="N36" i="6" s="1"/>
  <c r="I35" i="6"/>
  <c r="I34" i="6"/>
  <c r="J34" i="6" s="1"/>
  <c r="I33" i="6"/>
  <c r="I32" i="6"/>
  <c r="I31" i="6"/>
  <c r="I30" i="6"/>
  <c r="J30" i="6" s="1"/>
  <c r="N30" i="6" s="1"/>
  <c r="I29" i="6"/>
  <c r="I28" i="6"/>
  <c r="J28" i="6" s="1"/>
  <c r="N28" i="6" s="1"/>
  <c r="I27" i="6"/>
  <c r="I26" i="6"/>
  <c r="I25" i="6"/>
  <c r="I24" i="6"/>
  <c r="I23" i="6"/>
  <c r="I21" i="6"/>
  <c r="J21" i="6" s="1"/>
  <c r="I20" i="6"/>
  <c r="J20" i="6" s="1"/>
  <c r="I19" i="6"/>
  <c r="I18" i="6"/>
  <c r="I17" i="6"/>
  <c r="I16" i="6"/>
  <c r="I15" i="6"/>
  <c r="J15" i="6" s="1"/>
  <c r="I14" i="6"/>
  <c r="I13" i="6"/>
  <c r="I12" i="6"/>
  <c r="I11" i="6"/>
  <c r="I10" i="6"/>
  <c r="I8" i="6"/>
  <c r="J8" i="6" s="1"/>
  <c r="I7" i="6"/>
  <c r="I6" i="6"/>
  <c r="J6" i="6" s="1"/>
  <c r="I5" i="6"/>
  <c r="I4" i="6"/>
  <c r="I3" i="6"/>
  <c r="I2" i="6"/>
  <c r="J2" i="6" s="1"/>
  <c r="I287" i="5"/>
  <c r="J287" i="5" s="1"/>
  <c r="I286" i="5"/>
  <c r="J286" i="5" s="1"/>
  <c r="I285" i="5"/>
  <c r="J285" i="5" s="1"/>
  <c r="I284" i="5"/>
  <c r="J284" i="5" s="1"/>
  <c r="I283" i="5"/>
  <c r="J283" i="5" s="1"/>
  <c r="I282" i="5"/>
  <c r="J282" i="5" s="1"/>
  <c r="I281" i="5"/>
  <c r="J281" i="5" s="1"/>
  <c r="I280" i="5"/>
  <c r="J280" i="5" s="1"/>
  <c r="I279" i="5"/>
  <c r="J279" i="5" s="1"/>
  <c r="I278" i="5"/>
  <c r="J278" i="5" s="1"/>
  <c r="I277" i="5"/>
  <c r="J277" i="5" s="1"/>
  <c r="I276" i="5"/>
  <c r="J276" i="5" s="1"/>
  <c r="I275" i="5"/>
  <c r="J275" i="5" s="1"/>
  <c r="I274" i="5"/>
  <c r="J274" i="5" s="1"/>
  <c r="I273" i="5"/>
  <c r="J273" i="5" s="1"/>
  <c r="I272" i="5"/>
  <c r="J272" i="5" s="1"/>
  <c r="I271" i="5"/>
  <c r="J271" i="5" s="1"/>
  <c r="I270" i="5"/>
  <c r="J270" i="5" s="1"/>
  <c r="I269" i="5"/>
  <c r="J269" i="5" s="1"/>
  <c r="I268" i="5"/>
  <c r="J268" i="5" s="1"/>
  <c r="I267" i="5"/>
  <c r="J267" i="5" s="1"/>
  <c r="I266" i="5"/>
  <c r="J266" i="5" s="1"/>
  <c r="I265" i="5"/>
  <c r="J265" i="5" s="1"/>
  <c r="I264" i="5"/>
  <c r="J264" i="5" s="1"/>
  <c r="I263" i="5"/>
  <c r="J263" i="5" s="1"/>
  <c r="I262" i="5"/>
  <c r="J262" i="5" s="1"/>
  <c r="I261" i="5"/>
  <c r="J261" i="5" s="1"/>
  <c r="I260" i="5"/>
  <c r="J260" i="5" s="1"/>
  <c r="I259" i="5"/>
  <c r="J259" i="5" s="1"/>
  <c r="I258" i="5"/>
  <c r="J258" i="5" s="1"/>
  <c r="I257" i="5"/>
  <c r="J257" i="5" s="1"/>
  <c r="I256" i="5"/>
  <c r="J256" i="5" s="1"/>
  <c r="I255" i="5"/>
  <c r="J255" i="5" s="1"/>
  <c r="I254" i="5"/>
  <c r="J254" i="5" s="1"/>
  <c r="I253" i="5"/>
  <c r="J253" i="5" s="1"/>
  <c r="I252" i="5"/>
  <c r="J252" i="5" s="1"/>
  <c r="I251" i="5"/>
  <c r="J251" i="5" s="1"/>
  <c r="I250" i="5"/>
  <c r="J250" i="5" s="1"/>
  <c r="I249" i="5"/>
  <c r="J249" i="5" s="1"/>
  <c r="I248" i="5"/>
  <c r="J248" i="5" s="1"/>
  <c r="I247" i="5"/>
  <c r="J247" i="5" s="1"/>
  <c r="I246" i="5"/>
  <c r="J246" i="5" s="1"/>
  <c r="I245" i="5"/>
  <c r="J245" i="5" s="1"/>
  <c r="I244" i="5"/>
  <c r="J244" i="5" s="1"/>
  <c r="I243" i="5"/>
  <c r="J243" i="5" s="1"/>
  <c r="I242" i="5"/>
  <c r="J242" i="5" s="1"/>
  <c r="I241" i="5"/>
  <c r="J241" i="5" s="1"/>
  <c r="I240" i="5"/>
  <c r="J240" i="5" s="1"/>
  <c r="I239" i="5"/>
  <c r="J239" i="5" s="1"/>
  <c r="I238" i="5"/>
  <c r="J238" i="5" s="1"/>
  <c r="I237" i="5"/>
  <c r="J237" i="5" s="1"/>
  <c r="I236" i="5"/>
  <c r="J236" i="5" s="1"/>
  <c r="I235" i="5"/>
  <c r="J235" i="5" s="1"/>
  <c r="I234" i="5"/>
  <c r="J234" i="5" s="1"/>
  <c r="I233" i="5"/>
  <c r="J233" i="5" s="1"/>
  <c r="I232" i="5"/>
  <c r="J232" i="5" s="1"/>
  <c r="I231" i="5"/>
  <c r="J231" i="5" s="1"/>
  <c r="I230" i="5"/>
  <c r="J230" i="5" s="1"/>
  <c r="I229" i="5"/>
  <c r="J229" i="5" s="1"/>
  <c r="I228" i="5"/>
  <c r="J228" i="5" s="1"/>
  <c r="I227" i="5"/>
  <c r="J227" i="5" s="1"/>
  <c r="I226" i="5"/>
  <c r="J226" i="5" s="1"/>
  <c r="I225" i="5"/>
  <c r="J225" i="5" s="1"/>
  <c r="I224" i="5"/>
  <c r="J224" i="5" s="1"/>
  <c r="I223" i="5"/>
  <c r="J223" i="5" s="1"/>
  <c r="I222" i="5"/>
  <c r="J222" i="5" s="1"/>
  <c r="I221" i="5"/>
  <c r="J221" i="5" s="1"/>
  <c r="I220" i="5"/>
  <c r="J220" i="5" s="1"/>
  <c r="I219" i="5"/>
  <c r="J219" i="5" s="1"/>
  <c r="I218" i="5"/>
  <c r="J218" i="5" s="1"/>
  <c r="I217" i="5"/>
  <c r="J217" i="5" s="1"/>
  <c r="I216" i="5"/>
  <c r="J216" i="5" s="1"/>
  <c r="I215" i="5"/>
  <c r="J215" i="5" s="1"/>
  <c r="I214" i="5"/>
  <c r="J214" i="5" s="1"/>
  <c r="I213" i="5"/>
  <c r="J213" i="5" s="1"/>
  <c r="I212" i="5"/>
  <c r="J212" i="5" s="1"/>
  <c r="I211" i="5"/>
  <c r="J211" i="5" s="1"/>
  <c r="I210" i="5"/>
  <c r="J210" i="5" s="1"/>
  <c r="I209" i="5"/>
  <c r="J209" i="5" s="1"/>
  <c r="I208" i="5"/>
  <c r="J208" i="5" s="1"/>
  <c r="I207" i="5"/>
  <c r="J207" i="5" s="1"/>
  <c r="I206" i="5"/>
  <c r="J206" i="5" s="1"/>
  <c r="I205" i="5"/>
  <c r="J205" i="5" s="1"/>
  <c r="I204" i="5"/>
  <c r="J204" i="5" s="1"/>
  <c r="I203" i="5"/>
  <c r="J203" i="5" s="1"/>
  <c r="I202" i="5"/>
  <c r="J202" i="5" s="1"/>
  <c r="I201" i="5"/>
  <c r="J201" i="5" s="1"/>
  <c r="I200" i="5"/>
  <c r="J200" i="5" s="1"/>
  <c r="I199" i="5"/>
  <c r="J199" i="5" s="1"/>
  <c r="I198" i="5"/>
  <c r="J198" i="5" s="1"/>
  <c r="I197" i="5"/>
  <c r="J197" i="5" s="1"/>
  <c r="I196" i="5"/>
  <c r="J196" i="5" s="1"/>
  <c r="I195" i="5"/>
  <c r="J195" i="5" s="1"/>
  <c r="I194" i="5"/>
  <c r="J194" i="5" s="1"/>
  <c r="I193" i="5"/>
  <c r="J193" i="5" s="1"/>
  <c r="I192" i="5"/>
  <c r="J192" i="5" s="1"/>
  <c r="I191" i="5"/>
  <c r="J191" i="5" s="1"/>
  <c r="I190" i="5"/>
  <c r="J190" i="5" s="1"/>
  <c r="I189" i="5"/>
  <c r="J189" i="5" s="1"/>
  <c r="I188" i="5"/>
  <c r="J188" i="5" s="1"/>
  <c r="I187" i="5"/>
  <c r="J187" i="5" s="1"/>
  <c r="I186" i="5"/>
  <c r="J186" i="5" s="1"/>
  <c r="I185" i="5"/>
  <c r="J185" i="5" s="1"/>
  <c r="I184" i="5"/>
  <c r="J184" i="5" s="1"/>
  <c r="I183" i="5"/>
  <c r="J183" i="5" s="1"/>
  <c r="I182" i="5"/>
  <c r="J182" i="5" s="1"/>
  <c r="I181" i="5"/>
  <c r="J181" i="5" s="1"/>
  <c r="I180" i="5"/>
  <c r="J180" i="5" s="1"/>
  <c r="I179" i="5"/>
  <c r="J179" i="5" s="1"/>
  <c r="I178" i="5"/>
  <c r="J178" i="5" s="1"/>
  <c r="I177" i="5"/>
  <c r="J177" i="5" s="1"/>
  <c r="I176" i="5"/>
  <c r="J176" i="5" s="1"/>
  <c r="I175" i="5"/>
  <c r="J175" i="5" s="1"/>
  <c r="I174" i="5"/>
  <c r="J174" i="5" s="1"/>
  <c r="I173" i="5"/>
  <c r="J173" i="5" s="1"/>
  <c r="I172" i="5"/>
  <c r="J172" i="5" s="1"/>
  <c r="I171" i="5"/>
  <c r="J171" i="5" s="1"/>
  <c r="I170" i="5"/>
  <c r="J170" i="5" s="1"/>
  <c r="I169" i="5"/>
  <c r="J169" i="5" s="1"/>
  <c r="I168" i="5"/>
  <c r="J168" i="5" s="1"/>
  <c r="I167" i="5"/>
  <c r="J167" i="5" s="1"/>
  <c r="I166" i="5"/>
  <c r="J166" i="5" s="1"/>
  <c r="I165" i="5"/>
  <c r="J165" i="5" s="1"/>
  <c r="I164" i="5"/>
  <c r="J164" i="5" s="1"/>
  <c r="I163" i="5"/>
  <c r="J163" i="5" s="1"/>
  <c r="I162" i="5"/>
  <c r="J162" i="5" s="1"/>
  <c r="I161" i="5"/>
  <c r="J161" i="5" s="1"/>
  <c r="I160" i="5"/>
  <c r="J160" i="5" s="1"/>
  <c r="I159" i="5"/>
  <c r="J159" i="5" s="1"/>
  <c r="I158" i="5"/>
  <c r="J158" i="5" s="1"/>
  <c r="I157" i="5"/>
  <c r="J157" i="5" s="1"/>
  <c r="I156" i="5"/>
  <c r="J156" i="5" s="1"/>
  <c r="I155" i="5"/>
  <c r="J155" i="5" s="1"/>
  <c r="I154" i="5"/>
  <c r="J154" i="5" s="1"/>
  <c r="I153" i="5"/>
  <c r="J153" i="5" s="1"/>
  <c r="I152" i="5"/>
  <c r="J152" i="5" s="1"/>
  <c r="I151" i="5"/>
  <c r="J151" i="5" s="1"/>
  <c r="I150" i="5"/>
  <c r="J150" i="5" s="1"/>
  <c r="I149" i="5"/>
  <c r="J149" i="5" s="1"/>
  <c r="I148" i="5"/>
  <c r="J148" i="5" s="1"/>
  <c r="I147" i="5"/>
  <c r="J147" i="5" s="1"/>
  <c r="I146" i="5"/>
  <c r="J146" i="5" s="1"/>
  <c r="I145" i="5"/>
  <c r="J145" i="5" s="1"/>
  <c r="I144" i="5"/>
  <c r="J144" i="5" s="1"/>
  <c r="I143" i="5"/>
  <c r="J143" i="5" s="1"/>
  <c r="I142" i="5"/>
  <c r="J142" i="5" s="1"/>
  <c r="I141" i="5"/>
  <c r="J141" i="5" s="1"/>
  <c r="I140" i="5"/>
  <c r="J140" i="5" s="1"/>
  <c r="I139" i="5"/>
  <c r="J139" i="5" s="1"/>
  <c r="I138" i="5"/>
  <c r="J138" i="5" s="1"/>
  <c r="I137" i="5"/>
  <c r="J137" i="5" s="1"/>
  <c r="I136" i="5"/>
  <c r="J136" i="5" s="1"/>
  <c r="I135" i="5"/>
  <c r="J135" i="5" s="1"/>
  <c r="N135" i="5" s="1"/>
  <c r="I134" i="5"/>
  <c r="J134" i="5" s="1"/>
  <c r="I133" i="5"/>
  <c r="J133" i="5" s="1"/>
  <c r="I132" i="5"/>
  <c r="J132" i="5" s="1"/>
  <c r="I131" i="5"/>
  <c r="J131" i="5" s="1"/>
  <c r="I130" i="5"/>
  <c r="J130" i="5" s="1"/>
  <c r="I129" i="5"/>
  <c r="J129" i="5" s="1"/>
  <c r="I128" i="5"/>
  <c r="J128" i="5" s="1"/>
  <c r="I127" i="5"/>
  <c r="J127" i="5" s="1"/>
  <c r="I126" i="5"/>
  <c r="J126" i="5" s="1"/>
  <c r="I125" i="5"/>
  <c r="J125" i="5" s="1"/>
  <c r="I124" i="5"/>
  <c r="J124" i="5" s="1"/>
  <c r="I123" i="5"/>
  <c r="J123" i="5" s="1"/>
  <c r="I122" i="5"/>
  <c r="J122" i="5" s="1"/>
  <c r="I121" i="5"/>
  <c r="J121" i="5" s="1"/>
  <c r="I120" i="5"/>
  <c r="J120" i="5" s="1"/>
  <c r="I119" i="5"/>
  <c r="J119" i="5" s="1"/>
  <c r="I118" i="5"/>
  <c r="J118" i="5" s="1"/>
  <c r="I117" i="5"/>
  <c r="J117" i="5" s="1"/>
  <c r="I116" i="5"/>
  <c r="J116" i="5" s="1"/>
  <c r="I115" i="5"/>
  <c r="J115" i="5" s="1"/>
  <c r="I114" i="5"/>
  <c r="J114" i="5" s="1"/>
  <c r="I113" i="5"/>
  <c r="J113" i="5" s="1"/>
  <c r="I112" i="5"/>
  <c r="J112" i="5" s="1"/>
  <c r="I111" i="5"/>
  <c r="J111" i="5" s="1"/>
  <c r="I110" i="5"/>
  <c r="J110" i="5" s="1"/>
  <c r="I109" i="5"/>
  <c r="J109" i="5" s="1"/>
  <c r="I108" i="5"/>
  <c r="J108" i="5" s="1"/>
  <c r="I107" i="5"/>
  <c r="J107" i="5" s="1"/>
  <c r="I106" i="5"/>
  <c r="J106" i="5" s="1"/>
  <c r="I105" i="5"/>
  <c r="J105" i="5" s="1"/>
  <c r="I104" i="5"/>
  <c r="J104" i="5" s="1"/>
  <c r="I103" i="5"/>
  <c r="J103" i="5" s="1"/>
  <c r="I102" i="5"/>
  <c r="J102" i="5" s="1"/>
  <c r="I101" i="5"/>
  <c r="J101" i="5" s="1"/>
  <c r="I100" i="5"/>
  <c r="J100" i="5" s="1"/>
  <c r="I99" i="5"/>
  <c r="J99" i="5" s="1"/>
  <c r="I98" i="5"/>
  <c r="J98" i="5" s="1"/>
  <c r="I97" i="5"/>
  <c r="J97" i="5" s="1"/>
  <c r="I96" i="5"/>
  <c r="J96" i="5" s="1"/>
  <c r="I95" i="5"/>
  <c r="J95" i="5" s="1"/>
  <c r="I94" i="5"/>
  <c r="J94" i="5" s="1"/>
  <c r="I93" i="5"/>
  <c r="J93" i="5" s="1"/>
  <c r="I92" i="5"/>
  <c r="J92" i="5" s="1"/>
  <c r="I91" i="5"/>
  <c r="J91" i="5" s="1"/>
  <c r="I90" i="5"/>
  <c r="J90" i="5" s="1"/>
  <c r="I89" i="5"/>
  <c r="J89" i="5" s="1"/>
  <c r="I88" i="5"/>
  <c r="J88" i="5" s="1"/>
  <c r="I87" i="5"/>
  <c r="J87" i="5" s="1"/>
  <c r="I86" i="5"/>
  <c r="J86" i="5" s="1"/>
  <c r="I85" i="5"/>
  <c r="J85" i="5" s="1"/>
  <c r="I84" i="5"/>
  <c r="J84" i="5" s="1"/>
  <c r="I83" i="5"/>
  <c r="J83" i="5" s="1"/>
  <c r="I82" i="5"/>
  <c r="J82" i="5" s="1"/>
  <c r="I81" i="5"/>
  <c r="J81" i="5" s="1"/>
  <c r="I80" i="5"/>
  <c r="J80" i="5" s="1"/>
  <c r="I79" i="5"/>
  <c r="J79" i="5" s="1"/>
  <c r="I78" i="5"/>
  <c r="J78" i="5" s="1"/>
  <c r="I77" i="5"/>
  <c r="J77" i="5" s="1"/>
  <c r="I76" i="5"/>
  <c r="J76" i="5" s="1"/>
  <c r="I75" i="5"/>
  <c r="J75" i="5" s="1"/>
  <c r="I74" i="5"/>
  <c r="J74" i="5" s="1"/>
  <c r="I73" i="5"/>
  <c r="J73" i="5" s="1"/>
  <c r="I72" i="5"/>
  <c r="J72" i="5" s="1"/>
  <c r="I71" i="5"/>
  <c r="J71" i="5" s="1"/>
  <c r="I70" i="5"/>
  <c r="J70" i="5" s="1"/>
  <c r="I69" i="5"/>
  <c r="J69" i="5" s="1"/>
  <c r="I68" i="5"/>
  <c r="J68" i="5" s="1"/>
  <c r="I67" i="5"/>
  <c r="J67" i="5" s="1"/>
  <c r="I66" i="5"/>
  <c r="J66" i="5" s="1"/>
  <c r="I65" i="5"/>
  <c r="J65" i="5" s="1"/>
  <c r="I64" i="5"/>
  <c r="J64" i="5" s="1"/>
  <c r="I63" i="5"/>
  <c r="J63" i="5" s="1"/>
  <c r="I62" i="5"/>
  <c r="J62" i="5" s="1"/>
  <c r="I61" i="5"/>
  <c r="J61" i="5" s="1"/>
  <c r="I60" i="5"/>
  <c r="J60" i="5" s="1"/>
  <c r="I59" i="5"/>
  <c r="J59" i="5" s="1"/>
  <c r="I58" i="5"/>
  <c r="J58" i="5" s="1"/>
  <c r="I57" i="5"/>
  <c r="J57" i="5" s="1"/>
  <c r="I56" i="5"/>
  <c r="J56" i="5" s="1"/>
  <c r="I55" i="5"/>
  <c r="J55" i="5" s="1"/>
  <c r="I54" i="5"/>
  <c r="J54" i="5" s="1"/>
  <c r="I53" i="5"/>
  <c r="J53" i="5" s="1"/>
  <c r="I52" i="5"/>
  <c r="J52" i="5" s="1"/>
  <c r="I51" i="5"/>
  <c r="J51" i="5" s="1"/>
  <c r="I50" i="5"/>
  <c r="J50" i="5" s="1"/>
  <c r="I49" i="5"/>
  <c r="J49" i="5" s="1"/>
  <c r="I48" i="5"/>
  <c r="J48" i="5" s="1"/>
  <c r="I47" i="5"/>
  <c r="J47" i="5" s="1"/>
  <c r="N47" i="5" s="1"/>
  <c r="I46" i="5"/>
  <c r="J46" i="5" s="1"/>
  <c r="I45" i="5"/>
  <c r="J45" i="5" s="1"/>
  <c r="I44" i="5"/>
  <c r="J44" i="5" s="1"/>
  <c r="I43" i="5"/>
  <c r="J43" i="5" s="1"/>
  <c r="I42" i="5"/>
  <c r="J42" i="5" s="1"/>
  <c r="I41" i="5"/>
  <c r="J41" i="5" s="1"/>
  <c r="I40" i="5"/>
  <c r="J40" i="5" s="1"/>
  <c r="I39" i="5"/>
  <c r="J39" i="5" s="1"/>
  <c r="I38" i="5"/>
  <c r="J38" i="5" s="1"/>
  <c r="I37" i="5"/>
  <c r="J37" i="5" s="1"/>
  <c r="I36" i="5"/>
  <c r="J36" i="5" s="1"/>
  <c r="I35" i="5"/>
  <c r="J35" i="5" s="1"/>
  <c r="I34" i="5"/>
  <c r="J34" i="5" s="1"/>
  <c r="I33" i="5"/>
  <c r="J33" i="5" s="1"/>
  <c r="I32" i="5"/>
  <c r="J32" i="5" s="1"/>
  <c r="I31" i="5"/>
  <c r="J31" i="5" s="1"/>
  <c r="I30" i="5"/>
  <c r="J30" i="5" s="1"/>
  <c r="I29" i="5"/>
  <c r="J29" i="5" s="1"/>
  <c r="I28" i="5"/>
  <c r="J28" i="5" s="1"/>
  <c r="I27" i="5"/>
  <c r="J27" i="5" s="1"/>
  <c r="I26" i="5"/>
  <c r="J26" i="5" s="1"/>
  <c r="I25" i="5"/>
  <c r="J25" i="5" s="1"/>
  <c r="I24" i="5"/>
  <c r="J24" i="5" s="1"/>
  <c r="I23" i="5"/>
  <c r="J23" i="5" s="1"/>
  <c r="I21" i="5"/>
  <c r="J21" i="5" s="1"/>
  <c r="I20" i="5"/>
  <c r="J20" i="5" s="1"/>
  <c r="I19" i="5"/>
  <c r="J19" i="5" s="1"/>
  <c r="I18" i="5"/>
  <c r="J18" i="5" s="1"/>
  <c r="I17" i="5"/>
  <c r="J17" i="5" s="1"/>
  <c r="I16" i="5"/>
  <c r="J16" i="5" s="1"/>
  <c r="I15" i="5"/>
  <c r="J15" i="5" s="1"/>
  <c r="I14" i="5"/>
  <c r="J14" i="5" s="1"/>
  <c r="I13" i="5"/>
  <c r="J13" i="5" s="1"/>
  <c r="I12" i="5"/>
  <c r="J12" i="5" s="1"/>
  <c r="I11" i="5"/>
  <c r="J11" i="5" s="1"/>
  <c r="I10" i="5"/>
  <c r="J10" i="5" s="1"/>
  <c r="I8" i="5"/>
  <c r="J8" i="5" s="1"/>
  <c r="I7" i="5"/>
  <c r="J7" i="5" s="1"/>
  <c r="I6" i="5"/>
  <c r="J6" i="5" s="1"/>
  <c r="I5" i="5"/>
  <c r="J5" i="5" s="1"/>
  <c r="I4" i="5"/>
  <c r="J4" i="5" s="1"/>
  <c r="I3" i="5"/>
  <c r="J3" i="5" s="1"/>
  <c r="N3" i="5" s="1"/>
  <c r="I2" i="5"/>
  <c r="J2" i="5" s="1"/>
  <c r="J287" i="4"/>
  <c r="K287" i="4" s="1"/>
  <c r="J286" i="4"/>
  <c r="K286" i="4" s="1"/>
  <c r="J285" i="4"/>
  <c r="K285" i="4" s="1"/>
  <c r="J284" i="4"/>
  <c r="K284" i="4" s="1"/>
  <c r="J283" i="4"/>
  <c r="K283" i="4" s="1"/>
  <c r="J282" i="4"/>
  <c r="K282" i="4" s="1"/>
  <c r="J281" i="4"/>
  <c r="K281" i="4" s="1"/>
  <c r="J280" i="4"/>
  <c r="K280" i="4" s="1"/>
  <c r="J279" i="4"/>
  <c r="K279" i="4" s="1"/>
  <c r="J278" i="4"/>
  <c r="K278" i="4" s="1"/>
  <c r="J277" i="4"/>
  <c r="K277" i="4" s="1"/>
  <c r="J276" i="4"/>
  <c r="K276" i="4" s="1"/>
  <c r="J275" i="4"/>
  <c r="K275" i="4" s="1"/>
  <c r="J274" i="4"/>
  <c r="K274" i="4" s="1"/>
  <c r="J273" i="4"/>
  <c r="K273" i="4" s="1"/>
  <c r="J272" i="4"/>
  <c r="K272" i="4" s="1"/>
  <c r="J271" i="4"/>
  <c r="K271" i="4" s="1"/>
  <c r="J270" i="4"/>
  <c r="K270" i="4" s="1"/>
  <c r="J269" i="4"/>
  <c r="K269" i="4" s="1"/>
  <c r="J268" i="4"/>
  <c r="K268" i="4" s="1"/>
  <c r="J267" i="4"/>
  <c r="K267" i="4" s="1"/>
  <c r="J266" i="4"/>
  <c r="K266" i="4" s="1"/>
  <c r="J265" i="4"/>
  <c r="K265" i="4" s="1"/>
  <c r="J264" i="4"/>
  <c r="K264" i="4" s="1"/>
  <c r="J263" i="4"/>
  <c r="K263" i="4" s="1"/>
  <c r="J262" i="4"/>
  <c r="K262" i="4" s="1"/>
  <c r="J261" i="4"/>
  <c r="K261" i="4" s="1"/>
  <c r="J260" i="4"/>
  <c r="K260" i="4" s="1"/>
  <c r="J259" i="4"/>
  <c r="K259" i="4" s="1"/>
  <c r="J258" i="4"/>
  <c r="K258" i="4" s="1"/>
  <c r="J257" i="4"/>
  <c r="K257" i="4" s="1"/>
  <c r="J256" i="4"/>
  <c r="K256" i="4" s="1"/>
  <c r="J255" i="4"/>
  <c r="K255" i="4" s="1"/>
  <c r="J254" i="4"/>
  <c r="K254" i="4" s="1"/>
  <c r="J253" i="4"/>
  <c r="K253" i="4" s="1"/>
  <c r="J252" i="4"/>
  <c r="K252" i="4" s="1"/>
  <c r="J251" i="4"/>
  <c r="K251" i="4" s="1"/>
  <c r="J250" i="4"/>
  <c r="K250" i="4" s="1"/>
  <c r="J249" i="4"/>
  <c r="K249" i="4" s="1"/>
  <c r="J248" i="4"/>
  <c r="K248" i="4" s="1"/>
  <c r="J247" i="4"/>
  <c r="K247" i="4" s="1"/>
  <c r="J246" i="4"/>
  <c r="K246" i="4" s="1"/>
  <c r="J245" i="4"/>
  <c r="K245" i="4" s="1"/>
  <c r="J244" i="4"/>
  <c r="K244" i="4" s="1"/>
  <c r="J243" i="4"/>
  <c r="K243" i="4" s="1"/>
  <c r="J242" i="4"/>
  <c r="K242" i="4" s="1"/>
  <c r="J241" i="4"/>
  <c r="K241" i="4" s="1"/>
  <c r="J240" i="4"/>
  <c r="K240" i="4" s="1"/>
  <c r="J239" i="4"/>
  <c r="K239" i="4" s="1"/>
  <c r="J238" i="4"/>
  <c r="K238" i="4" s="1"/>
  <c r="J237" i="4"/>
  <c r="K237" i="4" s="1"/>
  <c r="J235" i="4"/>
  <c r="K235" i="4" s="1"/>
  <c r="J234" i="4"/>
  <c r="K234" i="4" s="1"/>
  <c r="J233" i="4"/>
  <c r="K233" i="4" s="1"/>
  <c r="J232" i="4"/>
  <c r="K232" i="4" s="1"/>
  <c r="J231" i="4"/>
  <c r="K231" i="4" s="1"/>
  <c r="J230" i="4"/>
  <c r="K230" i="4" s="1"/>
  <c r="J229" i="4"/>
  <c r="K229" i="4" s="1"/>
  <c r="J228" i="4"/>
  <c r="K228" i="4" s="1"/>
  <c r="J227" i="4"/>
  <c r="K227" i="4" s="1"/>
  <c r="J226" i="4"/>
  <c r="K226" i="4" s="1"/>
  <c r="J225" i="4"/>
  <c r="K225" i="4" s="1"/>
  <c r="J224" i="4"/>
  <c r="K224" i="4" s="1"/>
  <c r="J223" i="4"/>
  <c r="J222" i="4"/>
  <c r="K222" i="4" s="1"/>
  <c r="J221" i="4"/>
  <c r="K221" i="4" s="1"/>
  <c r="J220" i="4"/>
  <c r="K220" i="4" s="1"/>
  <c r="J219" i="4"/>
  <c r="K219" i="4" s="1"/>
  <c r="J218" i="4"/>
  <c r="K218" i="4" s="1"/>
  <c r="J217" i="4"/>
  <c r="K217" i="4" s="1"/>
  <c r="J216" i="4"/>
  <c r="K216" i="4" s="1"/>
  <c r="J215" i="4"/>
  <c r="K215" i="4" s="1"/>
  <c r="J214" i="4"/>
  <c r="K214" i="4" s="1"/>
  <c r="J213" i="4"/>
  <c r="K213" i="4" s="1"/>
  <c r="J212" i="4"/>
  <c r="K212" i="4" s="1"/>
  <c r="J211" i="4"/>
  <c r="K211" i="4" s="1"/>
  <c r="J210" i="4"/>
  <c r="K210" i="4" s="1"/>
  <c r="J209" i="4"/>
  <c r="K209" i="4" s="1"/>
  <c r="J208" i="4"/>
  <c r="K208" i="4" s="1"/>
  <c r="J207" i="4"/>
  <c r="K207" i="4" s="1"/>
  <c r="J206" i="4"/>
  <c r="K206" i="4" s="1"/>
  <c r="J205" i="4"/>
  <c r="K205" i="4" s="1"/>
  <c r="J204" i="4"/>
  <c r="K204" i="4" s="1"/>
  <c r="J203" i="4"/>
  <c r="K203" i="4" s="1"/>
  <c r="J202" i="4"/>
  <c r="K202" i="4" s="1"/>
  <c r="J201" i="4"/>
  <c r="K201" i="4" s="1"/>
  <c r="J200" i="4"/>
  <c r="K200" i="4" s="1"/>
  <c r="J199" i="4"/>
  <c r="K199" i="4" s="1"/>
  <c r="J198" i="4"/>
  <c r="K198" i="4" s="1"/>
  <c r="J197" i="4"/>
  <c r="K197" i="4" s="1"/>
  <c r="J196" i="4"/>
  <c r="K196" i="4" s="1"/>
  <c r="J195" i="4"/>
  <c r="K195" i="4" s="1"/>
  <c r="J194" i="4"/>
  <c r="K194" i="4" s="1"/>
  <c r="J193" i="4"/>
  <c r="K193" i="4" s="1"/>
  <c r="J192" i="4"/>
  <c r="K192" i="4" s="1"/>
  <c r="J191" i="4"/>
  <c r="K191" i="4" s="1"/>
  <c r="J190" i="4"/>
  <c r="K190" i="4" s="1"/>
  <c r="J189" i="4"/>
  <c r="K189" i="4" s="1"/>
  <c r="J188" i="4"/>
  <c r="K188" i="4" s="1"/>
  <c r="J187" i="4"/>
  <c r="K187" i="4" s="1"/>
  <c r="J186" i="4"/>
  <c r="K186" i="4" s="1"/>
  <c r="J185" i="4"/>
  <c r="K185" i="4" s="1"/>
  <c r="J184" i="4"/>
  <c r="K184" i="4" s="1"/>
  <c r="J183" i="4"/>
  <c r="K183" i="4" s="1"/>
  <c r="J182" i="4"/>
  <c r="K182" i="4" s="1"/>
  <c r="J181" i="4"/>
  <c r="K181" i="4" s="1"/>
  <c r="J180" i="4"/>
  <c r="K180" i="4" s="1"/>
  <c r="J179" i="4"/>
  <c r="K179" i="4" s="1"/>
  <c r="J178" i="4"/>
  <c r="K178" i="4" s="1"/>
  <c r="J177" i="4"/>
  <c r="K177" i="4" s="1"/>
  <c r="J176" i="4"/>
  <c r="K176" i="4" s="1"/>
  <c r="J175" i="4"/>
  <c r="K175" i="4" s="1"/>
  <c r="J174" i="4"/>
  <c r="K174" i="4" s="1"/>
  <c r="J173" i="4"/>
  <c r="K173" i="4" s="1"/>
  <c r="J172" i="4"/>
  <c r="K172" i="4" s="1"/>
  <c r="J171" i="4"/>
  <c r="K171" i="4" s="1"/>
  <c r="J170" i="4"/>
  <c r="K170" i="4" s="1"/>
  <c r="J169" i="4"/>
  <c r="K169" i="4" s="1"/>
  <c r="J168" i="4"/>
  <c r="K168" i="4" s="1"/>
  <c r="J167" i="4"/>
  <c r="K167" i="4" s="1"/>
  <c r="J166" i="4"/>
  <c r="K166" i="4" s="1"/>
  <c r="J165" i="4"/>
  <c r="K165" i="4" s="1"/>
  <c r="J164" i="4"/>
  <c r="K164" i="4" s="1"/>
  <c r="J163" i="4"/>
  <c r="K163" i="4" s="1"/>
  <c r="J161" i="4"/>
  <c r="K161" i="4" s="1"/>
  <c r="J160" i="4"/>
  <c r="K160" i="4" s="1"/>
  <c r="J159" i="4"/>
  <c r="K159" i="4" s="1"/>
  <c r="J158" i="4"/>
  <c r="J157" i="4"/>
  <c r="K157" i="4" s="1"/>
  <c r="J156" i="4"/>
  <c r="K156" i="4" s="1"/>
  <c r="J155" i="4"/>
  <c r="K155" i="4" s="1"/>
  <c r="J154" i="4"/>
  <c r="K154" i="4" s="1"/>
  <c r="J153" i="4"/>
  <c r="K153" i="4" s="1"/>
  <c r="J152" i="4"/>
  <c r="K152" i="4" s="1"/>
  <c r="J151" i="4"/>
  <c r="K151" i="4" s="1"/>
  <c r="J150" i="4"/>
  <c r="K150" i="4" s="1"/>
  <c r="J149" i="4"/>
  <c r="K149" i="4" s="1"/>
  <c r="J148" i="4"/>
  <c r="K148" i="4" s="1"/>
  <c r="J147" i="4"/>
  <c r="K147" i="4" s="1"/>
  <c r="J146" i="4"/>
  <c r="K146" i="4" s="1"/>
  <c r="J145" i="4"/>
  <c r="K145" i="4" s="1"/>
  <c r="J144" i="4"/>
  <c r="K144" i="4" s="1"/>
  <c r="J143" i="4"/>
  <c r="K143" i="4" s="1"/>
  <c r="J142" i="4"/>
  <c r="K142" i="4" s="1"/>
  <c r="J141" i="4"/>
  <c r="K141" i="4" s="1"/>
  <c r="J140" i="4"/>
  <c r="K140" i="4" s="1"/>
  <c r="J139" i="4"/>
  <c r="K139" i="4" s="1"/>
  <c r="J138" i="4"/>
  <c r="K138" i="4" s="1"/>
  <c r="J137" i="4"/>
  <c r="K137" i="4" s="1"/>
  <c r="J136" i="4"/>
  <c r="K136" i="4" s="1"/>
  <c r="J135" i="4"/>
  <c r="K135" i="4" s="1"/>
  <c r="J134" i="4"/>
  <c r="K134" i="4" s="1"/>
  <c r="J133" i="4"/>
  <c r="K133" i="4" s="1"/>
  <c r="J132" i="4"/>
  <c r="K132" i="4" s="1"/>
  <c r="J131" i="4"/>
  <c r="K131" i="4" s="1"/>
  <c r="J130" i="4"/>
  <c r="K130" i="4" s="1"/>
  <c r="J129" i="4"/>
  <c r="K129" i="4" s="1"/>
  <c r="J128" i="4"/>
  <c r="K128" i="4" s="1"/>
  <c r="J127" i="4"/>
  <c r="K127" i="4" s="1"/>
  <c r="J126" i="4"/>
  <c r="K126" i="4" s="1"/>
  <c r="J125" i="4"/>
  <c r="K125" i="4" s="1"/>
  <c r="J124" i="4"/>
  <c r="K124" i="4" s="1"/>
  <c r="J123" i="4"/>
  <c r="K123" i="4" s="1"/>
  <c r="J122" i="4"/>
  <c r="K122" i="4" s="1"/>
  <c r="J121" i="4"/>
  <c r="K121" i="4" s="1"/>
  <c r="J120" i="4"/>
  <c r="K120" i="4" s="1"/>
  <c r="J119" i="4"/>
  <c r="K119" i="4" s="1"/>
  <c r="J118" i="4"/>
  <c r="K118" i="4" s="1"/>
  <c r="J117" i="4"/>
  <c r="K117" i="4" s="1"/>
  <c r="J116" i="4"/>
  <c r="K116" i="4" s="1"/>
  <c r="J115" i="4"/>
  <c r="K115" i="4" s="1"/>
  <c r="J114" i="4"/>
  <c r="K114" i="4" s="1"/>
  <c r="J113" i="4"/>
  <c r="K113" i="4" s="1"/>
  <c r="J112" i="4"/>
  <c r="K112" i="4" s="1"/>
  <c r="J111" i="4"/>
  <c r="K111" i="4" s="1"/>
  <c r="J110" i="4"/>
  <c r="K110" i="4" s="1"/>
  <c r="J109" i="4"/>
  <c r="K109" i="4" s="1"/>
  <c r="J108" i="4"/>
  <c r="K108" i="4" s="1"/>
  <c r="J107" i="4"/>
  <c r="K107" i="4" s="1"/>
  <c r="J106" i="4"/>
  <c r="K106" i="4" s="1"/>
  <c r="J105" i="4"/>
  <c r="K105" i="4" s="1"/>
  <c r="J104" i="4"/>
  <c r="K104" i="4" s="1"/>
  <c r="J103" i="4"/>
  <c r="K103" i="4" s="1"/>
  <c r="J102" i="4"/>
  <c r="K102" i="4" s="1"/>
  <c r="J101" i="4"/>
  <c r="K101" i="4" s="1"/>
  <c r="J100" i="4"/>
  <c r="K100" i="4" s="1"/>
  <c r="J99" i="4"/>
  <c r="K99" i="4" s="1"/>
  <c r="J98" i="4"/>
  <c r="K98" i="4" s="1"/>
  <c r="J97" i="4"/>
  <c r="K97" i="4" s="1"/>
  <c r="J96" i="4"/>
  <c r="K96" i="4" s="1"/>
  <c r="J95" i="4"/>
  <c r="K95" i="4" s="1"/>
  <c r="J94" i="4"/>
  <c r="K94" i="4" s="1"/>
  <c r="J93" i="4"/>
  <c r="K93" i="4" s="1"/>
  <c r="J92" i="4"/>
  <c r="K92" i="4" s="1"/>
  <c r="J91" i="4"/>
  <c r="K91" i="4" s="1"/>
  <c r="J90" i="4"/>
  <c r="K90" i="4" s="1"/>
  <c r="J89" i="4"/>
  <c r="K89" i="4" s="1"/>
  <c r="J88" i="4"/>
  <c r="K88" i="4" s="1"/>
  <c r="J87" i="4"/>
  <c r="K87" i="4" s="1"/>
  <c r="J86" i="4"/>
  <c r="J85" i="4"/>
  <c r="K85" i="4" s="1"/>
  <c r="J84" i="4"/>
  <c r="K84" i="4" s="1"/>
  <c r="J83" i="4"/>
  <c r="K83" i="4" s="1"/>
  <c r="J82" i="4"/>
  <c r="K82" i="4" s="1"/>
  <c r="J81" i="4"/>
  <c r="K81" i="4" s="1"/>
  <c r="J80" i="4"/>
  <c r="K80" i="4" s="1"/>
  <c r="J79" i="4"/>
  <c r="K79" i="4" s="1"/>
  <c r="J78" i="4"/>
  <c r="K78" i="4" s="1"/>
  <c r="J77" i="4"/>
  <c r="K77" i="4" s="1"/>
  <c r="J76" i="4"/>
  <c r="K76" i="4" s="1"/>
  <c r="J75" i="4"/>
  <c r="K75" i="4" s="1"/>
  <c r="J74" i="4"/>
  <c r="K74" i="4" s="1"/>
  <c r="J73" i="4"/>
  <c r="K73" i="4" s="1"/>
  <c r="J72" i="4"/>
  <c r="K72" i="4" s="1"/>
  <c r="J71" i="4"/>
  <c r="K71" i="4" s="1"/>
  <c r="J70" i="4"/>
  <c r="K70" i="4" s="1"/>
  <c r="J69" i="4"/>
  <c r="K69" i="4" s="1"/>
  <c r="J68" i="4"/>
  <c r="K68" i="4" s="1"/>
  <c r="J67" i="4"/>
  <c r="K67" i="4" s="1"/>
  <c r="J66" i="4"/>
  <c r="K66" i="4" s="1"/>
  <c r="J65" i="4"/>
  <c r="K65" i="4" s="1"/>
  <c r="J64" i="4"/>
  <c r="K64" i="4" s="1"/>
  <c r="J63" i="4"/>
  <c r="K63" i="4" s="1"/>
  <c r="J62" i="4"/>
  <c r="K62" i="4" s="1"/>
  <c r="J61" i="4"/>
  <c r="K61" i="4" s="1"/>
  <c r="J60" i="4"/>
  <c r="K60" i="4" s="1"/>
  <c r="J59" i="4"/>
  <c r="K59" i="4" s="1"/>
  <c r="J58" i="4"/>
  <c r="K58" i="4" s="1"/>
  <c r="J57" i="4"/>
  <c r="K57" i="4" s="1"/>
  <c r="J56" i="4"/>
  <c r="K56" i="4" s="1"/>
  <c r="J55" i="4"/>
  <c r="K55" i="4" s="1"/>
  <c r="J54" i="4"/>
  <c r="J53" i="4"/>
  <c r="K53" i="4" s="1"/>
  <c r="J52" i="4"/>
  <c r="K52" i="4" s="1"/>
  <c r="J51" i="4"/>
  <c r="K51" i="4" s="1"/>
  <c r="J50" i="4"/>
  <c r="K50" i="4" s="1"/>
  <c r="J49" i="4"/>
  <c r="K49" i="4" s="1"/>
  <c r="J48" i="4"/>
  <c r="K48" i="4" s="1"/>
  <c r="J47" i="4"/>
  <c r="K47" i="4" s="1"/>
  <c r="J46" i="4"/>
  <c r="K46" i="4" s="1"/>
  <c r="J45" i="4"/>
  <c r="K45" i="4" s="1"/>
  <c r="J44" i="4"/>
  <c r="K44" i="4" s="1"/>
  <c r="J43" i="4"/>
  <c r="K43" i="4" s="1"/>
  <c r="J42" i="4"/>
  <c r="K42" i="4" s="1"/>
  <c r="J41" i="4"/>
  <c r="K41" i="4" s="1"/>
  <c r="J40" i="4"/>
  <c r="K40" i="4" s="1"/>
  <c r="J39" i="4"/>
  <c r="K39" i="4" s="1"/>
  <c r="J38" i="4"/>
  <c r="K38" i="4" s="1"/>
  <c r="J37" i="4"/>
  <c r="K37" i="4" s="1"/>
  <c r="J36" i="4"/>
  <c r="K36" i="4" s="1"/>
  <c r="J35" i="4"/>
  <c r="K35" i="4" s="1"/>
  <c r="J34" i="4"/>
  <c r="K34" i="4" s="1"/>
  <c r="J33" i="4"/>
  <c r="K33" i="4" s="1"/>
  <c r="J32" i="4"/>
  <c r="K32" i="4" s="1"/>
  <c r="J31" i="4"/>
  <c r="K31" i="4" s="1"/>
  <c r="J30" i="4"/>
  <c r="K30" i="4" s="1"/>
  <c r="J29" i="4"/>
  <c r="K29" i="4" s="1"/>
  <c r="J28" i="4"/>
  <c r="K28" i="4" s="1"/>
  <c r="J27" i="4"/>
  <c r="K27" i="4" s="1"/>
  <c r="J26" i="4"/>
  <c r="K26" i="4" s="1"/>
  <c r="J25" i="4"/>
  <c r="K25" i="4" s="1"/>
  <c r="J24" i="4"/>
  <c r="K24" i="4" s="1"/>
  <c r="J23" i="4"/>
  <c r="K23" i="4" s="1"/>
  <c r="J21" i="4"/>
  <c r="K21" i="4" s="1"/>
  <c r="J20" i="4"/>
  <c r="K20" i="4" s="1"/>
  <c r="J19" i="4"/>
  <c r="K19" i="4" s="1"/>
  <c r="J18" i="4"/>
  <c r="K18" i="4" s="1"/>
  <c r="J17" i="4"/>
  <c r="K17" i="4" s="1"/>
  <c r="J16" i="4"/>
  <c r="K16" i="4" s="1"/>
  <c r="J15" i="4"/>
  <c r="K15" i="4" s="1"/>
  <c r="J14" i="4"/>
  <c r="K14" i="4" s="1"/>
  <c r="J13" i="4"/>
  <c r="K13" i="4" s="1"/>
  <c r="J12" i="4"/>
  <c r="K12" i="4" s="1"/>
  <c r="J11" i="4"/>
  <c r="K11" i="4" s="1"/>
  <c r="J10" i="4"/>
  <c r="K10" i="4" s="1"/>
  <c r="J8" i="4"/>
  <c r="K8" i="4" s="1"/>
  <c r="J7" i="4"/>
  <c r="K7" i="4" s="1"/>
  <c r="J6" i="4"/>
  <c r="K6" i="4" s="1"/>
  <c r="J5" i="4"/>
  <c r="K5" i="4" s="1"/>
  <c r="J4" i="4"/>
  <c r="K4" i="4" s="1"/>
  <c r="J3" i="4"/>
  <c r="K3" i="4" s="1"/>
  <c r="J2" i="4"/>
  <c r="K2" i="4" s="1"/>
  <c r="G7" i="15" l="1"/>
  <c r="K54" i="4"/>
  <c r="H9" i="15"/>
  <c r="K86" i="4"/>
  <c r="G20" i="15"/>
  <c r="K223" i="4"/>
  <c r="G15" i="15"/>
  <c r="K158" i="4"/>
  <c r="F14" i="1"/>
  <c r="J12" i="6"/>
  <c r="F87" i="1"/>
  <c r="J85" i="6"/>
  <c r="N85" i="6" s="1"/>
  <c r="F104" i="1"/>
  <c r="J102" i="6"/>
  <c r="F120" i="1"/>
  <c r="J118" i="6"/>
  <c r="F136" i="1"/>
  <c r="J134" i="6"/>
  <c r="F152" i="1"/>
  <c r="J150" i="6"/>
  <c r="F168" i="1"/>
  <c r="J166" i="6"/>
  <c r="F184" i="1"/>
  <c r="J182" i="6"/>
  <c r="F200" i="1"/>
  <c r="J198" i="6"/>
  <c r="F224" i="1"/>
  <c r="J222" i="6"/>
  <c r="F240" i="1"/>
  <c r="J238" i="6"/>
  <c r="F248" i="1"/>
  <c r="J246" i="6"/>
  <c r="F272" i="1"/>
  <c r="J270" i="6"/>
  <c r="F25" i="1"/>
  <c r="J23" i="6"/>
  <c r="F41" i="1"/>
  <c r="J39" i="6"/>
  <c r="F65" i="1"/>
  <c r="J63" i="6"/>
  <c r="F89" i="1"/>
  <c r="J87" i="6"/>
  <c r="F105" i="1"/>
  <c r="J103" i="6"/>
  <c r="F113" i="1"/>
  <c r="J111" i="6"/>
  <c r="N111" i="6" s="1"/>
  <c r="F129" i="1"/>
  <c r="J127" i="6"/>
  <c r="F145" i="1"/>
  <c r="J143" i="6"/>
  <c r="F201" i="1"/>
  <c r="J199" i="6"/>
  <c r="F26" i="1"/>
  <c r="J24" i="6"/>
  <c r="F34" i="1"/>
  <c r="J32" i="6"/>
  <c r="F42" i="1"/>
  <c r="J40" i="6"/>
  <c r="F50" i="1"/>
  <c r="J48" i="6"/>
  <c r="F58" i="1"/>
  <c r="J56" i="6"/>
  <c r="F66" i="1"/>
  <c r="J64" i="6"/>
  <c r="F74" i="1"/>
  <c r="J72" i="6"/>
  <c r="F90" i="1"/>
  <c r="J88" i="6"/>
  <c r="F98" i="1"/>
  <c r="J96" i="6"/>
  <c r="F106" i="1"/>
  <c r="J104" i="6"/>
  <c r="F122" i="1"/>
  <c r="J120" i="6"/>
  <c r="F130" i="1"/>
  <c r="J128" i="6"/>
  <c r="F138" i="1"/>
  <c r="J136" i="6"/>
  <c r="F146" i="1"/>
  <c r="J144" i="6"/>
  <c r="F154" i="1"/>
  <c r="J152" i="6"/>
  <c r="F162" i="1"/>
  <c r="J160" i="6"/>
  <c r="N160" i="6" s="1"/>
  <c r="F170" i="1"/>
  <c r="J168" i="6"/>
  <c r="F178" i="1"/>
  <c r="J176" i="6"/>
  <c r="F194" i="1"/>
  <c r="J192" i="6"/>
  <c r="F202" i="1"/>
  <c r="J200" i="6"/>
  <c r="N200" i="6" s="1"/>
  <c r="F210" i="1"/>
  <c r="J208" i="6"/>
  <c r="F226" i="1"/>
  <c r="J224" i="6"/>
  <c r="F234" i="1"/>
  <c r="J232" i="6"/>
  <c r="F242" i="1"/>
  <c r="J240" i="6"/>
  <c r="F250" i="1"/>
  <c r="J248" i="6"/>
  <c r="F258" i="1"/>
  <c r="J256" i="6"/>
  <c r="F266" i="1"/>
  <c r="J264" i="6"/>
  <c r="F274" i="1"/>
  <c r="J272" i="6"/>
  <c r="F282" i="1"/>
  <c r="J280" i="6"/>
  <c r="F9" i="1"/>
  <c r="J7" i="6"/>
  <c r="F51" i="1"/>
  <c r="J49" i="6"/>
  <c r="F59" i="1"/>
  <c r="J57" i="6"/>
  <c r="F67" i="1"/>
  <c r="J65" i="6"/>
  <c r="F83" i="1"/>
  <c r="J81" i="6"/>
  <c r="F107" i="1"/>
  <c r="J105" i="6"/>
  <c r="F115" i="1"/>
  <c r="J113" i="6"/>
  <c r="F123" i="1"/>
  <c r="J121" i="6"/>
  <c r="F131" i="1"/>
  <c r="J129" i="6"/>
  <c r="F139" i="1"/>
  <c r="J137" i="6"/>
  <c r="F155" i="1"/>
  <c r="J153" i="6"/>
  <c r="F163" i="1"/>
  <c r="J161" i="6"/>
  <c r="N161" i="6" s="1"/>
  <c r="F171" i="1"/>
  <c r="J169" i="6"/>
  <c r="F187" i="1"/>
  <c r="J185" i="6"/>
  <c r="F203" i="1"/>
  <c r="J201" i="6"/>
  <c r="F211" i="1"/>
  <c r="J209" i="6"/>
  <c r="F219" i="1"/>
  <c r="J217" i="6"/>
  <c r="F227" i="1"/>
  <c r="J225" i="6"/>
  <c r="N225" i="6" s="1"/>
  <c r="F235" i="1"/>
  <c r="J233" i="6"/>
  <c r="F243" i="1"/>
  <c r="J241" i="6"/>
  <c r="F259" i="1"/>
  <c r="J257" i="6"/>
  <c r="F267" i="1"/>
  <c r="J265" i="6"/>
  <c r="F275" i="1"/>
  <c r="J273" i="6"/>
  <c r="F76" i="1"/>
  <c r="J74" i="6"/>
  <c r="F92" i="1"/>
  <c r="J90" i="6"/>
  <c r="F116" i="1"/>
  <c r="J114" i="6"/>
  <c r="N114" i="6" s="1"/>
  <c r="F132" i="1"/>
  <c r="J130" i="6"/>
  <c r="F172" i="1"/>
  <c r="J170" i="6"/>
  <c r="F284" i="1"/>
  <c r="J282" i="6"/>
  <c r="F27" i="1"/>
  <c r="J25" i="6"/>
  <c r="F91" i="1"/>
  <c r="J89" i="6"/>
  <c r="F60" i="1"/>
  <c r="J58" i="6"/>
  <c r="F124" i="1"/>
  <c r="J122" i="6"/>
  <c r="F148" i="1"/>
  <c r="J146" i="6"/>
  <c r="F164" i="1"/>
  <c r="J162" i="6"/>
  <c r="F228" i="1"/>
  <c r="J226" i="6"/>
  <c r="N226" i="6" s="1"/>
  <c r="F236" i="1"/>
  <c r="J234" i="6"/>
  <c r="F252" i="1"/>
  <c r="J250" i="6"/>
  <c r="F260" i="1"/>
  <c r="J258" i="6"/>
  <c r="F276" i="1"/>
  <c r="J274" i="6"/>
  <c r="F12" i="1"/>
  <c r="J10" i="6"/>
  <c r="F29" i="1"/>
  <c r="J27" i="6"/>
  <c r="F45" i="1"/>
  <c r="J43" i="6"/>
  <c r="F53" i="1"/>
  <c r="J51" i="6"/>
  <c r="F61" i="1"/>
  <c r="J59" i="6"/>
  <c r="F77" i="1"/>
  <c r="J75" i="6"/>
  <c r="F85" i="1"/>
  <c r="J83" i="6"/>
  <c r="F93" i="1"/>
  <c r="J91" i="6"/>
  <c r="F109" i="1"/>
  <c r="J107" i="6"/>
  <c r="N107" i="6" s="1"/>
  <c r="F125" i="1"/>
  <c r="J123" i="6"/>
  <c r="F133" i="1"/>
  <c r="J131" i="6"/>
  <c r="F149" i="1"/>
  <c r="J147" i="6"/>
  <c r="F157" i="1"/>
  <c r="J155" i="6"/>
  <c r="F165" i="1"/>
  <c r="J163" i="6"/>
  <c r="N163" i="6" s="1"/>
  <c r="F181" i="1"/>
  <c r="J179" i="6"/>
  <c r="F197" i="1"/>
  <c r="J195" i="6"/>
  <c r="F213" i="1"/>
  <c r="J211" i="6"/>
  <c r="F221" i="1"/>
  <c r="J219" i="6"/>
  <c r="F229" i="1"/>
  <c r="J227" i="6"/>
  <c r="N227" i="6" s="1"/>
  <c r="F237" i="1"/>
  <c r="J235" i="6"/>
  <c r="F245" i="1"/>
  <c r="J243" i="6"/>
  <c r="F253" i="1"/>
  <c r="J251" i="6"/>
  <c r="F261" i="1"/>
  <c r="J259" i="6"/>
  <c r="F269" i="1"/>
  <c r="J267" i="6"/>
  <c r="F285" i="1"/>
  <c r="J283" i="6"/>
  <c r="F18" i="1"/>
  <c r="J16" i="6"/>
  <c r="F35" i="1"/>
  <c r="J33" i="6"/>
  <c r="F99" i="1"/>
  <c r="J97" i="6"/>
  <c r="F19" i="1"/>
  <c r="J17" i="6"/>
  <c r="F28" i="1"/>
  <c r="J26" i="6"/>
  <c r="F52" i="1"/>
  <c r="J50" i="6"/>
  <c r="F68" i="1"/>
  <c r="J66" i="6"/>
  <c r="F84" i="1"/>
  <c r="J82" i="6"/>
  <c r="F100" i="1"/>
  <c r="J98" i="6"/>
  <c r="F156" i="1"/>
  <c r="J154" i="6"/>
  <c r="F180" i="1"/>
  <c r="J178" i="6"/>
  <c r="F188" i="1"/>
  <c r="J186" i="6"/>
  <c r="F196" i="1"/>
  <c r="J194" i="6"/>
  <c r="F204" i="1"/>
  <c r="J202" i="6"/>
  <c r="F220" i="1"/>
  <c r="J218" i="6"/>
  <c r="F268" i="1"/>
  <c r="J266" i="6"/>
  <c r="F20" i="1"/>
  <c r="J18" i="6"/>
  <c r="F37" i="1"/>
  <c r="J35" i="6"/>
  <c r="N35" i="6" s="1"/>
  <c r="F117" i="1"/>
  <c r="J115" i="6"/>
  <c r="F141" i="1"/>
  <c r="J139" i="6"/>
  <c r="F189" i="1"/>
  <c r="J187" i="6"/>
  <c r="F13" i="1"/>
  <c r="J11" i="6"/>
  <c r="F21" i="1"/>
  <c r="J19" i="6"/>
  <c r="F54" i="1"/>
  <c r="J52" i="6"/>
  <c r="F70" i="1"/>
  <c r="J68" i="6"/>
  <c r="F78" i="1"/>
  <c r="J76" i="6"/>
  <c r="F86" i="1"/>
  <c r="J84" i="6"/>
  <c r="F94" i="1"/>
  <c r="J92" i="6"/>
  <c r="F102" i="1"/>
  <c r="J100" i="6"/>
  <c r="F110" i="1"/>
  <c r="J108" i="6"/>
  <c r="N108" i="6" s="1"/>
  <c r="F118" i="1"/>
  <c r="J116" i="6"/>
  <c r="F126" i="1"/>
  <c r="J124" i="6"/>
  <c r="F142" i="1"/>
  <c r="J140" i="6"/>
  <c r="F150" i="1"/>
  <c r="J148" i="6"/>
  <c r="F158" i="1"/>
  <c r="J156" i="6"/>
  <c r="F174" i="1"/>
  <c r="J172" i="6"/>
  <c r="F182" i="1"/>
  <c r="J180" i="6"/>
  <c r="F190" i="1"/>
  <c r="J188" i="6"/>
  <c r="F198" i="1"/>
  <c r="J196" i="6"/>
  <c r="F206" i="1"/>
  <c r="J204" i="6"/>
  <c r="F214" i="1"/>
  <c r="J212" i="6"/>
  <c r="F222" i="1"/>
  <c r="J220" i="6"/>
  <c r="F230" i="1"/>
  <c r="J228" i="6"/>
  <c r="F246" i="1"/>
  <c r="J244" i="6"/>
  <c r="F254" i="1"/>
  <c r="J252" i="6"/>
  <c r="F262" i="1"/>
  <c r="J260" i="6"/>
  <c r="F278" i="1"/>
  <c r="J276" i="6"/>
  <c r="F286" i="1"/>
  <c r="J284" i="6"/>
  <c r="F5" i="1"/>
  <c r="J3" i="6"/>
  <c r="F31" i="1"/>
  <c r="J29" i="6"/>
  <c r="F39" i="1"/>
  <c r="J37" i="6"/>
  <c r="F47" i="1"/>
  <c r="J45" i="6"/>
  <c r="F55" i="1"/>
  <c r="J53" i="6"/>
  <c r="F63" i="1"/>
  <c r="J61" i="6"/>
  <c r="F103" i="1"/>
  <c r="J101" i="6"/>
  <c r="F111" i="1"/>
  <c r="J109" i="6"/>
  <c r="N109" i="6" s="1"/>
  <c r="F119" i="1"/>
  <c r="J117" i="6"/>
  <c r="F135" i="1"/>
  <c r="J133" i="6"/>
  <c r="F143" i="1"/>
  <c r="J141" i="6"/>
  <c r="F151" i="1"/>
  <c r="J149" i="6"/>
  <c r="F159" i="1"/>
  <c r="J157" i="6"/>
  <c r="F167" i="1"/>
  <c r="J165" i="6"/>
  <c r="F175" i="1"/>
  <c r="J173" i="6"/>
  <c r="F183" i="1"/>
  <c r="J181" i="6"/>
  <c r="F191" i="1"/>
  <c r="J189" i="6"/>
  <c r="F207" i="1"/>
  <c r="J205" i="6"/>
  <c r="F215" i="1"/>
  <c r="J213" i="6"/>
  <c r="F223" i="1"/>
  <c r="J221" i="6"/>
  <c r="F239" i="1"/>
  <c r="J237" i="6"/>
  <c r="F247" i="1"/>
  <c r="J245" i="6"/>
  <c r="F255" i="1"/>
  <c r="J253" i="6"/>
  <c r="F263" i="1"/>
  <c r="J261" i="6"/>
  <c r="F271" i="1"/>
  <c r="J269" i="6"/>
  <c r="F279" i="1"/>
  <c r="J277" i="6"/>
  <c r="F287" i="1"/>
  <c r="J285" i="6"/>
  <c r="F71" i="1"/>
  <c r="J69" i="6"/>
  <c r="F6" i="1"/>
  <c r="J4" i="6"/>
  <c r="F15" i="1"/>
  <c r="J13" i="6"/>
  <c r="F40" i="1"/>
  <c r="J38" i="6"/>
  <c r="F112" i="1"/>
  <c r="J110" i="6"/>
  <c r="N110" i="6" s="1"/>
  <c r="F144" i="1"/>
  <c r="J142" i="6"/>
  <c r="F216" i="1"/>
  <c r="J214" i="6"/>
  <c r="F232" i="1"/>
  <c r="J230" i="6"/>
  <c r="F256" i="1"/>
  <c r="J254" i="6"/>
  <c r="F288" i="1"/>
  <c r="J286" i="6"/>
  <c r="F48" i="1"/>
  <c r="J46" i="6"/>
  <c r="F64" i="1"/>
  <c r="J62" i="6"/>
  <c r="F72" i="1"/>
  <c r="J70" i="6"/>
  <c r="F96" i="1"/>
  <c r="J94" i="6"/>
  <c r="F128" i="1"/>
  <c r="J126" i="6"/>
  <c r="F176" i="1"/>
  <c r="J174" i="6"/>
  <c r="F208" i="1"/>
  <c r="J206" i="6"/>
  <c r="F280" i="1"/>
  <c r="J278" i="6"/>
  <c r="F7" i="1"/>
  <c r="J5" i="6"/>
  <c r="F16" i="1"/>
  <c r="J14" i="6"/>
  <c r="F33" i="1"/>
  <c r="J31" i="6"/>
  <c r="F57" i="1"/>
  <c r="J55" i="6"/>
  <c r="F73" i="1"/>
  <c r="J71" i="6"/>
  <c r="F81" i="1"/>
  <c r="J79" i="6"/>
  <c r="F97" i="1"/>
  <c r="J95" i="6"/>
  <c r="F137" i="1"/>
  <c r="J135" i="6"/>
  <c r="F161" i="1"/>
  <c r="J159" i="6"/>
  <c r="N159" i="6" s="1"/>
  <c r="F169" i="1"/>
  <c r="J167" i="6"/>
  <c r="F177" i="1"/>
  <c r="J175" i="6"/>
  <c r="F185" i="1"/>
  <c r="J183" i="6"/>
  <c r="F193" i="1"/>
  <c r="J191" i="6"/>
  <c r="F209" i="1"/>
  <c r="J207" i="6"/>
  <c r="F217" i="1"/>
  <c r="J215" i="6"/>
  <c r="F233" i="1"/>
  <c r="J231" i="6"/>
  <c r="F241" i="1"/>
  <c r="J239" i="6"/>
  <c r="F249" i="1"/>
  <c r="J247" i="6"/>
  <c r="F265" i="1"/>
  <c r="J263" i="6"/>
  <c r="F273" i="1"/>
  <c r="J271" i="6"/>
  <c r="F281" i="1"/>
  <c r="J279" i="6"/>
  <c r="F289" i="1"/>
  <c r="J287" i="6"/>
  <c r="G131" i="1"/>
  <c r="J129" i="7"/>
  <c r="G99" i="1"/>
  <c r="J97" i="7"/>
  <c r="G285" i="1"/>
  <c r="J283" i="7"/>
  <c r="G261" i="1"/>
  <c r="J259" i="7"/>
  <c r="G229" i="1"/>
  <c r="J227" i="7"/>
  <c r="N227" i="7" s="1"/>
  <c r="G189" i="1"/>
  <c r="J187" i="7"/>
  <c r="G149" i="1"/>
  <c r="J147" i="7"/>
  <c r="G146" i="1"/>
  <c r="J144" i="7"/>
  <c r="G138" i="1"/>
  <c r="J136" i="7"/>
  <c r="G130" i="1"/>
  <c r="J128" i="7"/>
  <c r="G122" i="1"/>
  <c r="J120" i="7"/>
  <c r="G106" i="1"/>
  <c r="J104" i="7"/>
  <c r="G98" i="1"/>
  <c r="J96" i="7"/>
  <c r="G90" i="1"/>
  <c r="J88" i="7"/>
  <c r="G73" i="1"/>
  <c r="J71" i="7"/>
  <c r="G65" i="1"/>
  <c r="J63" i="7"/>
  <c r="G41" i="1"/>
  <c r="J39" i="7"/>
  <c r="G33" i="1"/>
  <c r="J31" i="7"/>
  <c r="G25" i="1"/>
  <c r="J23" i="7"/>
  <c r="G16" i="1"/>
  <c r="J14" i="7"/>
  <c r="G7" i="1"/>
  <c r="J5" i="7"/>
  <c r="G284" i="1"/>
  <c r="J282" i="7"/>
  <c r="G276" i="1"/>
  <c r="J274" i="7"/>
  <c r="G268" i="1"/>
  <c r="J266" i="7"/>
  <c r="G260" i="1"/>
  <c r="J258" i="7"/>
  <c r="G252" i="1"/>
  <c r="J250" i="7"/>
  <c r="N250" i="7" s="1"/>
  <c r="G236" i="1"/>
  <c r="J234" i="7"/>
  <c r="G228" i="1"/>
  <c r="J226" i="7"/>
  <c r="G220" i="1"/>
  <c r="J218" i="7"/>
  <c r="G204" i="1"/>
  <c r="J202" i="7"/>
  <c r="G196" i="1"/>
  <c r="J194" i="7"/>
  <c r="G188" i="1"/>
  <c r="J186" i="7"/>
  <c r="G180" i="1"/>
  <c r="J178" i="7"/>
  <c r="G172" i="1"/>
  <c r="J170" i="7"/>
  <c r="G164" i="1"/>
  <c r="J162" i="7"/>
  <c r="G156" i="1"/>
  <c r="J154" i="7"/>
  <c r="G148" i="1"/>
  <c r="J146" i="7"/>
  <c r="G8" i="1"/>
  <c r="J6" i="7"/>
  <c r="G269" i="1"/>
  <c r="J267" i="7"/>
  <c r="G237" i="1"/>
  <c r="J235" i="7"/>
  <c r="G6" i="1"/>
  <c r="J4" i="7"/>
  <c r="G275" i="1"/>
  <c r="J273" i="7"/>
  <c r="G267" i="1"/>
  <c r="J265" i="7"/>
  <c r="G259" i="1"/>
  <c r="J257" i="7"/>
  <c r="G243" i="1"/>
  <c r="J241" i="7"/>
  <c r="G235" i="1"/>
  <c r="J233" i="7"/>
  <c r="G227" i="1"/>
  <c r="J225" i="7"/>
  <c r="G219" i="1"/>
  <c r="J217" i="7"/>
  <c r="G211" i="1"/>
  <c r="J209" i="7"/>
  <c r="G203" i="1"/>
  <c r="J201" i="7"/>
  <c r="G195" i="1"/>
  <c r="J193" i="7"/>
  <c r="G187" i="1"/>
  <c r="J185" i="7"/>
  <c r="G163" i="1"/>
  <c r="J161" i="7"/>
  <c r="G155" i="1"/>
  <c r="J153" i="7"/>
  <c r="G139" i="1"/>
  <c r="J137" i="7"/>
  <c r="G83" i="1"/>
  <c r="J81" i="7"/>
  <c r="G253" i="1"/>
  <c r="J251" i="7"/>
  <c r="N251" i="7" s="1"/>
  <c r="G213" i="1"/>
  <c r="J211" i="7"/>
  <c r="N211" i="7" s="1"/>
  <c r="G157" i="1"/>
  <c r="J155" i="7"/>
  <c r="G145" i="1"/>
  <c r="J143" i="7"/>
  <c r="G137" i="1"/>
  <c r="J135" i="7"/>
  <c r="G129" i="1"/>
  <c r="J127" i="7"/>
  <c r="G113" i="1"/>
  <c r="J111" i="7"/>
  <c r="G105" i="1"/>
  <c r="J103" i="7"/>
  <c r="G97" i="1"/>
  <c r="J95" i="7"/>
  <c r="N95" i="7" s="1"/>
  <c r="G81" i="1"/>
  <c r="J79" i="7"/>
  <c r="G72" i="1"/>
  <c r="J70" i="7"/>
  <c r="G64" i="1"/>
  <c r="J62" i="7"/>
  <c r="G48" i="1"/>
  <c r="J46" i="7"/>
  <c r="G15" i="1"/>
  <c r="J13" i="7"/>
  <c r="G144" i="1"/>
  <c r="J142" i="7"/>
  <c r="G136" i="1"/>
  <c r="J134" i="7"/>
  <c r="G128" i="1"/>
  <c r="J126" i="7"/>
  <c r="G120" i="1"/>
  <c r="J118" i="7"/>
  <c r="G112" i="1"/>
  <c r="J110" i="7"/>
  <c r="G104" i="1"/>
  <c r="J102" i="7"/>
  <c r="G96" i="1"/>
  <c r="J94" i="7"/>
  <c r="N94" i="7" s="1"/>
  <c r="G80" i="1"/>
  <c r="J78" i="7"/>
  <c r="G71" i="1"/>
  <c r="J69" i="7"/>
  <c r="G63" i="1"/>
  <c r="J61" i="7"/>
  <c r="G55" i="1"/>
  <c r="J53" i="7"/>
  <c r="G47" i="1"/>
  <c r="J45" i="7"/>
  <c r="G39" i="1"/>
  <c r="J37" i="7"/>
  <c r="G31" i="1"/>
  <c r="J29" i="7"/>
  <c r="G22" i="1"/>
  <c r="J20" i="7"/>
  <c r="G14" i="1"/>
  <c r="J12" i="7"/>
  <c r="G5" i="1"/>
  <c r="J3" i="7"/>
  <c r="G282" i="1"/>
  <c r="J280" i="7"/>
  <c r="G274" i="1"/>
  <c r="J272" i="7"/>
  <c r="G266" i="1"/>
  <c r="J264" i="7"/>
  <c r="G258" i="1"/>
  <c r="J256" i="7"/>
  <c r="G250" i="1"/>
  <c r="J248" i="7"/>
  <c r="G242" i="1"/>
  <c r="J240" i="7"/>
  <c r="G234" i="1"/>
  <c r="J232" i="7"/>
  <c r="G226" i="1"/>
  <c r="J224" i="7"/>
  <c r="G210" i="1"/>
  <c r="J208" i="7"/>
  <c r="G202" i="1"/>
  <c r="J200" i="7"/>
  <c r="G194" i="1"/>
  <c r="J192" i="7"/>
  <c r="G178" i="1"/>
  <c r="J176" i="7"/>
  <c r="N176" i="7" s="1"/>
  <c r="G170" i="1"/>
  <c r="J168" i="7"/>
  <c r="G162" i="1"/>
  <c r="J160" i="7"/>
  <c r="G154" i="1"/>
  <c r="J152" i="7"/>
  <c r="G123" i="1"/>
  <c r="J121" i="7"/>
  <c r="G107" i="1"/>
  <c r="J105" i="7"/>
  <c r="G50" i="1"/>
  <c r="J48" i="7"/>
  <c r="G143" i="1"/>
  <c r="J141" i="7"/>
  <c r="G135" i="1"/>
  <c r="J133" i="7"/>
  <c r="G119" i="1"/>
  <c r="J117" i="7"/>
  <c r="G111" i="1"/>
  <c r="J109" i="7"/>
  <c r="G103" i="1"/>
  <c r="J101" i="7"/>
  <c r="G54" i="1"/>
  <c r="J52" i="7"/>
  <c r="G46" i="1"/>
  <c r="J44" i="7"/>
  <c r="G21" i="1"/>
  <c r="J19" i="7"/>
  <c r="G13" i="1"/>
  <c r="J11" i="7"/>
  <c r="G289" i="1"/>
  <c r="J287" i="7"/>
  <c r="G281" i="1"/>
  <c r="J279" i="7"/>
  <c r="G273" i="1"/>
  <c r="J271" i="7"/>
  <c r="G265" i="1"/>
  <c r="J263" i="7"/>
  <c r="G249" i="1"/>
  <c r="J247" i="7"/>
  <c r="G241" i="1"/>
  <c r="J239" i="7"/>
  <c r="G233" i="1"/>
  <c r="J231" i="7"/>
  <c r="G217" i="1"/>
  <c r="J215" i="7"/>
  <c r="G209" i="1"/>
  <c r="J207" i="7"/>
  <c r="G201" i="1"/>
  <c r="J199" i="7"/>
  <c r="G193" i="1"/>
  <c r="J191" i="7"/>
  <c r="G185" i="1"/>
  <c r="J183" i="7"/>
  <c r="G177" i="1"/>
  <c r="J175" i="7"/>
  <c r="G169" i="1"/>
  <c r="J167" i="7"/>
  <c r="G161" i="1"/>
  <c r="J159" i="7"/>
  <c r="G91" i="1"/>
  <c r="J89" i="7"/>
  <c r="G87" i="1"/>
  <c r="J85" i="7"/>
  <c r="N85" i="7" s="1"/>
  <c r="G142" i="1"/>
  <c r="J140" i="7"/>
  <c r="G126" i="1"/>
  <c r="J124" i="7"/>
  <c r="G118" i="1"/>
  <c r="J116" i="7"/>
  <c r="G110" i="1"/>
  <c r="J108" i="7"/>
  <c r="G102" i="1"/>
  <c r="J100" i="7"/>
  <c r="G94" i="1"/>
  <c r="J92" i="7"/>
  <c r="G86" i="1"/>
  <c r="J84" i="7"/>
  <c r="N84" i="7" s="1"/>
  <c r="G78" i="1"/>
  <c r="J76" i="7"/>
  <c r="G53" i="1"/>
  <c r="J51" i="7"/>
  <c r="G45" i="1"/>
  <c r="J43" i="7"/>
  <c r="G37" i="1"/>
  <c r="J35" i="7"/>
  <c r="G29" i="1"/>
  <c r="J27" i="7"/>
  <c r="G20" i="1"/>
  <c r="J18" i="7"/>
  <c r="G12" i="1"/>
  <c r="J10" i="7"/>
  <c r="G288" i="1"/>
  <c r="J286" i="7"/>
  <c r="G280" i="1"/>
  <c r="J278" i="7"/>
  <c r="G272" i="1"/>
  <c r="J270" i="7"/>
  <c r="G256" i="1"/>
  <c r="J254" i="7"/>
  <c r="G248" i="1"/>
  <c r="J246" i="7"/>
  <c r="G240" i="1"/>
  <c r="J238" i="7"/>
  <c r="G232" i="1"/>
  <c r="J230" i="7"/>
  <c r="G224" i="1"/>
  <c r="J222" i="7"/>
  <c r="G216" i="1"/>
  <c r="J214" i="7"/>
  <c r="N214" i="7" s="1"/>
  <c r="G208" i="1"/>
  <c r="J206" i="7"/>
  <c r="G200" i="1"/>
  <c r="J198" i="7"/>
  <c r="G184" i="1"/>
  <c r="J182" i="7"/>
  <c r="G176" i="1"/>
  <c r="J174" i="7"/>
  <c r="N174" i="7" s="1"/>
  <c r="G168" i="1"/>
  <c r="J166" i="7"/>
  <c r="G152" i="1"/>
  <c r="J150" i="7"/>
  <c r="G115" i="1"/>
  <c r="J113" i="7"/>
  <c r="G74" i="1"/>
  <c r="J72" i="7"/>
  <c r="G42" i="1"/>
  <c r="J40" i="7"/>
  <c r="G245" i="1"/>
  <c r="J243" i="7"/>
  <c r="G197" i="1"/>
  <c r="J195" i="7"/>
  <c r="G181" i="1"/>
  <c r="J179" i="7"/>
  <c r="G70" i="1"/>
  <c r="J68" i="7"/>
  <c r="G141" i="1"/>
  <c r="J139" i="7"/>
  <c r="G133" i="1"/>
  <c r="J131" i="7"/>
  <c r="G125" i="1"/>
  <c r="J123" i="7"/>
  <c r="G117" i="1"/>
  <c r="J115" i="7"/>
  <c r="G109" i="1"/>
  <c r="J107" i="7"/>
  <c r="G93" i="1"/>
  <c r="J91" i="7"/>
  <c r="N91" i="7" s="1"/>
  <c r="G77" i="1"/>
  <c r="J75" i="7"/>
  <c r="G68" i="1"/>
  <c r="J66" i="7"/>
  <c r="G60" i="1"/>
  <c r="J58" i="7"/>
  <c r="G52" i="1"/>
  <c r="J50" i="7"/>
  <c r="G44" i="1"/>
  <c r="J42" i="7"/>
  <c r="G28" i="1"/>
  <c r="J26" i="7"/>
  <c r="G19" i="1"/>
  <c r="J17" i="7"/>
  <c r="G287" i="1"/>
  <c r="J285" i="7"/>
  <c r="G279" i="1"/>
  <c r="J277" i="7"/>
  <c r="G271" i="1"/>
  <c r="J269" i="7"/>
  <c r="G263" i="1"/>
  <c r="J261" i="7"/>
  <c r="G255" i="1"/>
  <c r="J253" i="7"/>
  <c r="G247" i="1"/>
  <c r="J245" i="7"/>
  <c r="G239" i="1"/>
  <c r="J237" i="7"/>
  <c r="N237" i="7" s="1"/>
  <c r="G223" i="1"/>
  <c r="J221" i="7"/>
  <c r="N221" i="7" s="1"/>
  <c r="G215" i="1"/>
  <c r="J213" i="7"/>
  <c r="G207" i="1"/>
  <c r="J205" i="7"/>
  <c r="G191" i="1"/>
  <c r="J189" i="7"/>
  <c r="G183" i="1"/>
  <c r="J181" i="7"/>
  <c r="G175" i="1"/>
  <c r="J173" i="7"/>
  <c r="G167" i="1"/>
  <c r="J165" i="7"/>
  <c r="G159" i="1"/>
  <c r="J157" i="7"/>
  <c r="G151" i="1"/>
  <c r="J149" i="7"/>
  <c r="G66" i="1"/>
  <c r="J64" i="7"/>
  <c r="G58" i="1"/>
  <c r="J56" i="7"/>
  <c r="G26" i="1"/>
  <c r="J24" i="7"/>
  <c r="G221" i="1"/>
  <c r="J219" i="7"/>
  <c r="G165" i="1"/>
  <c r="J163" i="7"/>
  <c r="G79" i="1"/>
  <c r="J77" i="7"/>
  <c r="G132" i="1"/>
  <c r="J130" i="7"/>
  <c r="G124" i="1"/>
  <c r="J122" i="7"/>
  <c r="G116" i="1"/>
  <c r="J114" i="7"/>
  <c r="G100" i="1"/>
  <c r="J98" i="7"/>
  <c r="G92" i="1"/>
  <c r="J90" i="7"/>
  <c r="G84" i="1"/>
  <c r="J82" i="7"/>
  <c r="N82" i="7" s="1"/>
  <c r="G67" i="1"/>
  <c r="J65" i="7"/>
  <c r="G59" i="1"/>
  <c r="J57" i="7"/>
  <c r="G51" i="1"/>
  <c r="J49" i="7"/>
  <c r="G35" i="1"/>
  <c r="J33" i="7"/>
  <c r="G27" i="1"/>
  <c r="J25" i="7"/>
  <c r="G18" i="1"/>
  <c r="J16" i="7"/>
  <c r="G9" i="1"/>
  <c r="J7" i="7"/>
  <c r="G286" i="1"/>
  <c r="J284" i="7"/>
  <c r="G278" i="1"/>
  <c r="J276" i="7"/>
  <c r="G262" i="1"/>
  <c r="J260" i="7"/>
  <c r="G254" i="1"/>
  <c r="J252" i="7"/>
  <c r="G246" i="1"/>
  <c r="J244" i="7"/>
  <c r="G230" i="1"/>
  <c r="J228" i="7"/>
  <c r="G222" i="1"/>
  <c r="J220" i="7"/>
  <c r="G214" i="1"/>
  <c r="J212" i="7"/>
  <c r="G206" i="1"/>
  <c r="J204" i="7"/>
  <c r="G198" i="1"/>
  <c r="J196" i="7"/>
  <c r="G190" i="1"/>
  <c r="J188" i="7"/>
  <c r="G182" i="1"/>
  <c r="J180" i="7"/>
  <c r="G174" i="1"/>
  <c r="J172" i="7"/>
  <c r="G158" i="1"/>
  <c r="J156" i="7"/>
  <c r="G150" i="1"/>
  <c r="J148" i="7"/>
  <c r="L11" i="15"/>
  <c r="K5" i="15"/>
  <c r="G9" i="15"/>
  <c r="H11" i="15"/>
  <c r="H16" i="15"/>
  <c r="H21" i="15"/>
  <c r="H6" i="15"/>
  <c r="G12" i="15"/>
  <c r="H14" i="15"/>
  <c r="G17" i="15"/>
  <c r="H19" i="15"/>
  <c r="G22" i="15"/>
  <c r="H24" i="15"/>
  <c r="H8" i="15"/>
  <c r="G14" i="15"/>
  <c r="G19" i="15"/>
  <c r="G24" i="15"/>
  <c r="G6" i="15"/>
  <c r="G11" i="15"/>
  <c r="H13" i="15"/>
  <c r="G16" i="15"/>
  <c r="H18" i="15"/>
  <c r="H23" i="15"/>
  <c r="G8" i="15"/>
  <c r="H10" i="15"/>
  <c r="H7" i="15"/>
  <c r="G13" i="15"/>
  <c r="H15" i="15"/>
  <c r="G18" i="15"/>
  <c r="H20" i="15"/>
  <c r="G23" i="15"/>
  <c r="G3" i="15"/>
  <c r="G5" i="15"/>
  <c r="G10" i="15"/>
  <c r="H12" i="15"/>
  <c r="H17" i="15"/>
  <c r="H22" i="15"/>
  <c r="E54" i="1"/>
  <c r="E94" i="1"/>
  <c r="E118" i="1"/>
  <c r="E158" i="1"/>
  <c r="E190" i="1"/>
  <c r="E206" i="1"/>
  <c r="E230" i="1"/>
  <c r="E278" i="1"/>
  <c r="E31" i="1"/>
  <c r="E63" i="1"/>
  <c r="E87" i="1"/>
  <c r="E119" i="1"/>
  <c r="E159" i="1"/>
  <c r="E175" i="1"/>
  <c r="E207" i="1"/>
  <c r="E239" i="1"/>
  <c r="E271" i="1"/>
  <c r="E64" i="1"/>
  <c r="E96" i="1"/>
  <c r="E136" i="1"/>
  <c r="E152" i="1"/>
  <c r="E184" i="1"/>
  <c r="E216" i="1"/>
  <c r="E288" i="1"/>
  <c r="E70" i="1"/>
  <c r="E110" i="1"/>
  <c r="E198" i="1"/>
  <c r="E222" i="1"/>
  <c r="E254" i="1"/>
  <c r="E286" i="1"/>
  <c r="E22" i="1"/>
  <c r="E55" i="1"/>
  <c r="E79" i="1"/>
  <c r="E103" i="1"/>
  <c r="E143" i="1"/>
  <c r="E183" i="1"/>
  <c r="E279" i="1"/>
  <c r="E104" i="1"/>
  <c r="E208" i="1"/>
  <c r="E232" i="1"/>
  <c r="E256" i="1"/>
  <c r="E272" i="1"/>
  <c r="E280" i="1"/>
  <c r="E7" i="1"/>
  <c r="E16" i="1"/>
  <c r="E25" i="1"/>
  <c r="E33" i="1"/>
  <c r="E57" i="1"/>
  <c r="E65" i="1"/>
  <c r="E73" i="1"/>
  <c r="E81" i="1"/>
  <c r="E89" i="1"/>
  <c r="E97" i="1"/>
  <c r="E105" i="1"/>
  <c r="E113" i="1"/>
  <c r="E129" i="1"/>
  <c r="E145" i="1"/>
  <c r="E161" i="1"/>
  <c r="E169" i="1"/>
  <c r="E177" i="1"/>
  <c r="E185" i="1"/>
  <c r="E193" i="1"/>
  <c r="E201" i="1"/>
  <c r="E209" i="1"/>
  <c r="E217" i="1"/>
  <c r="E233" i="1"/>
  <c r="E241" i="1"/>
  <c r="E249" i="1"/>
  <c r="E265" i="1"/>
  <c r="E273" i="1"/>
  <c r="E281" i="1"/>
  <c r="E289" i="1"/>
  <c r="E21" i="1"/>
  <c r="E46" i="1"/>
  <c r="E78" i="1"/>
  <c r="E102" i="1"/>
  <c r="E126" i="1"/>
  <c r="E142" i="1"/>
  <c r="E174" i="1"/>
  <c r="E214" i="1"/>
  <c r="E5" i="1"/>
  <c r="E39" i="1"/>
  <c r="E135" i="1"/>
  <c r="E167" i="1"/>
  <c r="E191" i="1"/>
  <c r="E215" i="1"/>
  <c r="E247" i="1"/>
  <c r="E263" i="1"/>
  <c r="E15" i="1"/>
  <c r="E72" i="1"/>
  <c r="E120" i="1"/>
  <c r="E168" i="1"/>
  <c r="E224" i="1"/>
  <c r="E34" i="1"/>
  <c r="E42" i="1"/>
  <c r="E58" i="1"/>
  <c r="E90" i="1"/>
  <c r="E98" i="1"/>
  <c r="E106" i="1"/>
  <c r="E122" i="1"/>
  <c r="E130" i="1"/>
  <c r="E138" i="1"/>
  <c r="E146" i="1"/>
  <c r="E154" i="1"/>
  <c r="E162" i="1"/>
  <c r="E170" i="1"/>
  <c r="E178" i="1"/>
  <c r="E194" i="1"/>
  <c r="E202" i="1"/>
  <c r="E210" i="1"/>
  <c r="E226" i="1"/>
  <c r="E234" i="1"/>
  <c r="E242" i="1"/>
  <c r="E250" i="1"/>
  <c r="E258" i="1"/>
  <c r="E266" i="1"/>
  <c r="E274" i="1"/>
  <c r="E282" i="1"/>
  <c r="E246" i="1"/>
  <c r="E144" i="1"/>
  <c r="E248" i="1"/>
  <c r="E66" i="1"/>
  <c r="E27" i="1"/>
  <c r="E35" i="1"/>
  <c r="E51" i="1"/>
  <c r="E59" i="1"/>
  <c r="E67" i="1"/>
  <c r="E83" i="1"/>
  <c r="E91" i="1"/>
  <c r="E99" i="1"/>
  <c r="E107" i="1"/>
  <c r="E115" i="1"/>
  <c r="E123" i="1"/>
  <c r="E131" i="1"/>
  <c r="E139" i="1"/>
  <c r="E155" i="1"/>
  <c r="E163" i="1"/>
  <c r="E171" i="1"/>
  <c r="E187" i="1"/>
  <c r="E203" i="1"/>
  <c r="E211" i="1"/>
  <c r="E219" i="1"/>
  <c r="E227" i="1"/>
  <c r="E235" i="1"/>
  <c r="E243" i="1"/>
  <c r="E259" i="1"/>
  <c r="E267" i="1"/>
  <c r="E275" i="1"/>
  <c r="E86" i="1"/>
  <c r="E6" i="1"/>
  <c r="E48" i="1"/>
  <c r="E112" i="1"/>
  <c r="E176" i="1"/>
  <c r="E240" i="1"/>
  <c r="E26" i="1"/>
  <c r="E50" i="1"/>
  <c r="E74" i="1"/>
  <c r="E18" i="1"/>
  <c r="E19" i="1"/>
  <c r="E28" i="1"/>
  <c r="E52" i="1"/>
  <c r="E60" i="1"/>
  <c r="E68" i="1"/>
  <c r="E76" i="1"/>
  <c r="E84" i="1"/>
  <c r="E92" i="1"/>
  <c r="E100" i="1"/>
  <c r="E116" i="1"/>
  <c r="E124" i="1"/>
  <c r="E132" i="1"/>
  <c r="E148" i="1"/>
  <c r="E156" i="1"/>
  <c r="E164" i="1"/>
  <c r="E172" i="1"/>
  <c r="E180" i="1"/>
  <c r="E188" i="1"/>
  <c r="E196" i="1"/>
  <c r="E204" i="1"/>
  <c r="E220" i="1"/>
  <c r="E228" i="1"/>
  <c r="E236" i="1"/>
  <c r="E252" i="1"/>
  <c r="E260" i="1"/>
  <c r="E268" i="1"/>
  <c r="E276" i="1"/>
  <c r="E284" i="1"/>
  <c r="E13" i="1"/>
  <c r="E150" i="1"/>
  <c r="E182" i="1"/>
  <c r="E262" i="1"/>
  <c r="E14" i="1"/>
  <c r="E47" i="1"/>
  <c r="E71" i="1"/>
  <c r="E111" i="1"/>
  <c r="E151" i="1"/>
  <c r="E223" i="1"/>
  <c r="E255" i="1"/>
  <c r="E287" i="1"/>
  <c r="E80" i="1"/>
  <c r="E128" i="1"/>
  <c r="E200" i="1"/>
  <c r="E12" i="1"/>
  <c r="E20" i="1"/>
  <c r="E29" i="1"/>
  <c r="E37" i="1"/>
  <c r="E45" i="1"/>
  <c r="E53" i="1"/>
  <c r="E61" i="1"/>
  <c r="E77" i="1"/>
  <c r="E85" i="1"/>
  <c r="E93" i="1"/>
  <c r="E109" i="1"/>
  <c r="E117" i="1"/>
  <c r="E125" i="1"/>
  <c r="E133" i="1"/>
  <c r="E141" i="1"/>
  <c r="E149" i="1"/>
  <c r="E157" i="1"/>
  <c r="E165" i="1"/>
  <c r="E181" i="1"/>
  <c r="E189" i="1"/>
  <c r="E197" i="1"/>
  <c r="E213" i="1"/>
  <c r="E221" i="1"/>
  <c r="E229" i="1"/>
  <c r="E237" i="1"/>
  <c r="E245" i="1"/>
  <c r="E253" i="1"/>
  <c r="E261" i="1"/>
  <c r="E269" i="1"/>
  <c r="E285" i="1"/>
  <c r="F6" i="13"/>
  <c r="F6" i="10"/>
  <c r="D245" i="1"/>
  <c r="G4" i="16" s="1"/>
  <c r="I3" i="15"/>
  <c r="E4" i="1"/>
  <c r="S5" i="13"/>
  <c r="S5" i="10"/>
  <c r="E8" i="1"/>
  <c r="W5" i="13"/>
  <c r="W5" i="10"/>
  <c r="E9" i="1"/>
  <c r="J3" i="15"/>
  <c r="E10" i="1"/>
  <c r="I4" i="15"/>
  <c r="E17" i="1"/>
  <c r="J4" i="15"/>
  <c r="E23" i="1"/>
  <c r="I5" i="15"/>
  <c r="E30" i="1"/>
  <c r="K5" i="13"/>
  <c r="K5" i="10"/>
  <c r="E32" i="1"/>
  <c r="J5" i="15"/>
  <c r="E36" i="1"/>
  <c r="K6" i="13"/>
  <c r="K6" i="10"/>
  <c r="E38" i="1"/>
  <c r="S6" i="13"/>
  <c r="E40" i="1"/>
  <c r="S6" i="10"/>
  <c r="W6" i="13"/>
  <c r="E41" i="1"/>
  <c r="W6" i="10"/>
  <c r="I6" i="15"/>
  <c r="E43" i="1"/>
  <c r="G5" i="13"/>
  <c r="E44" i="1"/>
  <c r="G5" i="10"/>
  <c r="J6" i="15"/>
  <c r="C6" i="13"/>
  <c r="E49" i="1"/>
  <c r="C6" i="10"/>
  <c r="I7" i="15"/>
  <c r="E56" i="1"/>
  <c r="J7" i="15"/>
  <c r="E62" i="1"/>
  <c r="I8" i="15"/>
  <c r="E69" i="1"/>
  <c r="J8" i="15"/>
  <c r="E75" i="1"/>
  <c r="I9" i="15"/>
  <c r="E82" i="1"/>
  <c r="J9" i="15"/>
  <c r="E88" i="1"/>
  <c r="I10" i="15"/>
  <c r="E95" i="1"/>
  <c r="J10" i="15"/>
  <c r="E101" i="1"/>
  <c r="I11" i="15"/>
  <c r="E108" i="1"/>
  <c r="J11" i="15"/>
  <c r="E114" i="1"/>
  <c r="I12" i="15"/>
  <c r="E121" i="1"/>
  <c r="J12" i="15"/>
  <c r="E127" i="1"/>
  <c r="I13" i="15"/>
  <c r="E134" i="1"/>
  <c r="O5" i="13"/>
  <c r="E137" i="1"/>
  <c r="O5" i="10"/>
  <c r="J13" i="15"/>
  <c r="E140" i="1"/>
  <c r="I14" i="15"/>
  <c r="E147" i="1"/>
  <c r="J14" i="15"/>
  <c r="E153" i="1"/>
  <c r="I15" i="15"/>
  <c r="E160" i="1"/>
  <c r="J15" i="15"/>
  <c r="E166" i="1"/>
  <c r="I16" i="15"/>
  <c r="E173" i="1"/>
  <c r="J16" i="15"/>
  <c r="E179" i="1"/>
  <c r="I17" i="15"/>
  <c r="E186" i="1"/>
  <c r="J17" i="15"/>
  <c r="E192" i="1"/>
  <c r="O6" i="13"/>
  <c r="E195" i="1"/>
  <c r="O6" i="10"/>
  <c r="I18" i="15"/>
  <c r="E199" i="1"/>
  <c r="J18" i="15"/>
  <c r="E205" i="1"/>
  <c r="I19" i="15"/>
  <c r="E212" i="1"/>
  <c r="J19" i="15"/>
  <c r="E218" i="1"/>
  <c r="I20" i="15"/>
  <c r="E225" i="1"/>
  <c r="J20" i="15"/>
  <c r="E231" i="1"/>
  <c r="I21" i="15"/>
  <c r="E238" i="1"/>
  <c r="J21" i="15"/>
  <c r="E244" i="1"/>
  <c r="I22" i="15"/>
  <c r="E251" i="1"/>
  <c r="J22" i="15"/>
  <c r="E257" i="1"/>
  <c r="I23" i="15"/>
  <c r="E264" i="1"/>
  <c r="J23" i="15"/>
  <c r="E270" i="1"/>
  <c r="I24" i="15"/>
  <c r="E277" i="1"/>
  <c r="J24" i="15"/>
  <c r="E283" i="1"/>
  <c r="F4" i="1"/>
  <c r="K3" i="15"/>
  <c r="F10" i="1"/>
  <c r="L3" i="15"/>
  <c r="F17" i="1"/>
  <c r="K4" i="15"/>
  <c r="F23" i="1"/>
  <c r="L4" i="15"/>
  <c r="F36" i="1"/>
  <c r="L5" i="15"/>
  <c r="F43" i="1"/>
  <c r="K6" i="15"/>
  <c r="F49" i="1"/>
  <c r="L6" i="15"/>
  <c r="F56" i="1"/>
  <c r="K7" i="15"/>
  <c r="F62" i="1"/>
  <c r="L7" i="15"/>
  <c r="F69" i="1"/>
  <c r="K8" i="15"/>
  <c r="F75" i="1"/>
  <c r="L8" i="15"/>
  <c r="F82" i="1"/>
  <c r="K9" i="15"/>
  <c r="F88" i="1"/>
  <c r="L9" i="15"/>
  <c r="F95" i="1"/>
  <c r="K10" i="15"/>
  <c r="F101" i="1"/>
  <c r="L10" i="15"/>
  <c r="F108" i="1"/>
  <c r="K11" i="15"/>
  <c r="F121" i="1"/>
  <c r="K12" i="15"/>
  <c r="F127" i="1"/>
  <c r="L12" i="15"/>
  <c r="F134" i="1"/>
  <c r="K13" i="15"/>
  <c r="F140" i="1"/>
  <c r="L13" i="15"/>
  <c r="F147" i="1"/>
  <c r="K14" i="15"/>
  <c r="F153" i="1"/>
  <c r="L14" i="15"/>
  <c r="F160" i="1"/>
  <c r="K15" i="15"/>
  <c r="F166" i="1"/>
  <c r="L15" i="15"/>
  <c r="F173" i="1"/>
  <c r="K16" i="15"/>
  <c r="F179" i="1"/>
  <c r="L16" i="15"/>
  <c r="F186" i="1"/>
  <c r="K17" i="15"/>
  <c r="F192" i="1"/>
  <c r="L17" i="15"/>
  <c r="F199" i="1"/>
  <c r="K18" i="15"/>
  <c r="F205" i="1"/>
  <c r="L18" i="15"/>
  <c r="F212" i="1"/>
  <c r="K19" i="15"/>
  <c r="F218" i="1"/>
  <c r="L19" i="15"/>
  <c r="F225" i="1"/>
  <c r="K20" i="15"/>
  <c r="F231" i="1"/>
  <c r="L20" i="15"/>
  <c r="F238" i="1"/>
  <c r="K21" i="15"/>
  <c r="F244" i="1"/>
  <c r="L21" i="15"/>
  <c r="F251" i="1"/>
  <c r="K22" i="15"/>
  <c r="F257" i="1"/>
  <c r="L22" i="15"/>
  <c r="F264" i="1"/>
  <c r="K23" i="15"/>
  <c r="F270" i="1"/>
  <c r="L23" i="15"/>
  <c r="F277" i="1"/>
  <c r="K24" i="15"/>
  <c r="F283" i="1"/>
  <c r="L24" i="15"/>
  <c r="M3" i="15"/>
  <c r="G4" i="1"/>
  <c r="N13" i="15"/>
  <c r="G140" i="1"/>
  <c r="M13" i="15"/>
  <c r="G134" i="1"/>
  <c r="N12" i="15"/>
  <c r="G127" i="1"/>
  <c r="M12" i="15"/>
  <c r="G121" i="1"/>
  <c r="N11" i="15"/>
  <c r="G114" i="1"/>
  <c r="M11" i="15"/>
  <c r="G108" i="1"/>
  <c r="N10" i="15"/>
  <c r="G101" i="1"/>
  <c r="M10" i="15"/>
  <c r="G95" i="1"/>
  <c r="I6" i="13"/>
  <c r="G89" i="1"/>
  <c r="I6" i="10"/>
  <c r="N9" i="15"/>
  <c r="G88" i="1"/>
  <c r="Q5" i="13"/>
  <c r="G85" i="1"/>
  <c r="Q5" i="10"/>
  <c r="M9" i="15"/>
  <c r="G82" i="1"/>
  <c r="G76" i="1"/>
  <c r="N8" i="15"/>
  <c r="M8" i="15"/>
  <c r="G69" i="1"/>
  <c r="N7" i="15"/>
  <c r="G62" i="1"/>
  <c r="Y5" i="13"/>
  <c r="G61" i="1"/>
  <c r="Y5" i="10"/>
  <c r="I5" i="13"/>
  <c r="G57" i="1"/>
  <c r="I5" i="10"/>
  <c r="M7" i="15"/>
  <c r="G56" i="1"/>
  <c r="N6" i="15"/>
  <c r="E6" i="13"/>
  <c r="G49" i="1"/>
  <c r="E6" i="10"/>
  <c r="M6" i="15"/>
  <c r="G43" i="1"/>
  <c r="U6" i="13"/>
  <c r="G40" i="1"/>
  <c r="U6" i="10"/>
  <c r="M6" i="13"/>
  <c r="G38" i="1"/>
  <c r="M6" i="10"/>
  <c r="N5" i="15"/>
  <c r="G36" i="1"/>
  <c r="U5" i="13"/>
  <c r="G34" i="1"/>
  <c r="U5" i="10"/>
  <c r="M5" i="13"/>
  <c r="G32" i="1"/>
  <c r="M5" i="10"/>
  <c r="M5" i="15"/>
  <c r="E5" i="13"/>
  <c r="G30" i="1"/>
  <c r="E5" i="10"/>
  <c r="N4" i="15"/>
  <c r="G23" i="1"/>
  <c r="M4" i="15"/>
  <c r="G17" i="1"/>
  <c r="N3" i="15"/>
  <c r="G10" i="1"/>
  <c r="N24" i="15"/>
  <c r="G283" i="1"/>
  <c r="M24" i="15"/>
  <c r="G277" i="1"/>
  <c r="N23" i="15"/>
  <c r="G270" i="1"/>
  <c r="M23" i="15"/>
  <c r="G264" i="1"/>
  <c r="N22" i="15"/>
  <c r="G257" i="1"/>
  <c r="M22" i="15"/>
  <c r="G251" i="1"/>
  <c r="N21" i="15"/>
  <c r="G244" i="1"/>
  <c r="M21" i="15"/>
  <c r="G238" i="1"/>
  <c r="N20" i="15"/>
  <c r="G231" i="1"/>
  <c r="M20" i="15"/>
  <c r="G225" i="1"/>
  <c r="N19" i="15"/>
  <c r="G218" i="1"/>
  <c r="M19" i="15"/>
  <c r="G212" i="1"/>
  <c r="N18" i="15"/>
  <c r="G205" i="1"/>
  <c r="M18" i="15"/>
  <c r="G199" i="1"/>
  <c r="N17" i="15"/>
  <c r="G192" i="1"/>
  <c r="M17" i="15"/>
  <c r="G186" i="1"/>
  <c r="N16" i="15"/>
  <c r="G179" i="1"/>
  <c r="M16" i="15"/>
  <c r="G173" i="1"/>
  <c r="Y6" i="13"/>
  <c r="G171" i="1"/>
  <c r="Y6" i="10"/>
  <c r="N15" i="15"/>
  <c r="G166" i="1"/>
  <c r="M15" i="15"/>
  <c r="G160" i="1"/>
  <c r="N14" i="15"/>
  <c r="G153" i="1"/>
  <c r="M14" i="15"/>
  <c r="G147" i="1"/>
  <c r="E3" i="15"/>
  <c r="C4" i="1"/>
  <c r="F24" i="15"/>
  <c r="C283" i="1"/>
  <c r="E24" i="15"/>
  <c r="C277" i="1"/>
  <c r="F23" i="15"/>
  <c r="C270" i="1"/>
  <c r="E23" i="15"/>
  <c r="C264" i="1"/>
  <c r="F22" i="15"/>
  <c r="C257" i="1"/>
  <c r="D6" i="16"/>
  <c r="E22" i="15"/>
  <c r="C251" i="1"/>
  <c r="F21" i="15"/>
  <c r="C244" i="1"/>
  <c r="E21" i="15"/>
  <c r="C238" i="1"/>
  <c r="F20" i="15"/>
  <c r="C231" i="1"/>
  <c r="E20" i="15"/>
  <c r="C225" i="1"/>
  <c r="F19" i="15"/>
  <c r="C218" i="1"/>
  <c r="E19" i="15"/>
  <c r="C212" i="1"/>
  <c r="F18" i="15"/>
  <c r="C205" i="1"/>
  <c r="E18" i="15"/>
  <c r="C199" i="1"/>
  <c r="F17" i="15"/>
  <c r="C192" i="1"/>
  <c r="E17" i="15"/>
  <c r="C186" i="1"/>
  <c r="F16" i="15"/>
  <c r="C179" i="1"/>
  <c r="E16" i="15"/>
  <c r="C173" i="1"/>
  <c r="F15" i="15"/>
  <c r="C166" i="1"/>
  <c r="E15" i="15"/>
  <c r="C160" i="1"/>
  <c r="F14" i="15"/>
  <c r="C153" i="1"/>
  <c r="E14" i="15"/>
  <c r="C147" i="1"/>
  <c r="F13" i="15"/>
  <c r="C140" i="1"/>
  <c r="E13" i="15"/>
  <c r="C134" i="1"/>
  <c r="F12" i="15"/>
  <c r="C127" i="1"/>
  <c r="E12" i="15"/>
  <c r="C121" i="1"/>
  <c r="F11" i="15"/>
  <c r="C114" i="1"/>
  <c r="E11" i="15"/>
  <c r="C108" i="1"/>
  <c r="F10" i="15"/>
  <c r="C101" i="1"/>
  <c r="E10" i="15"/>
  <c r="C95" i="1"/>
  <c r="F9" i="15"/>
  <c r="C88" i="1"/>
  <c r="E9" i="15"/>
  <c r="C82" i="1"/>
  <c r="F8" i="15"/>
  <c r="C75" i="1"/>
  <c r="E8" i="15"/>
  <c r="C69" i="1"/>
  <c r="F7" i="15"/>
  <c r="C62" i="1"/>
  <c r="E7" i="15"/>
  <c r="C56" i="1"/>
  <c r="F6" i="15"/>
  <c r="C49" i="1"/>
  <c r="D4" i="16"/>
  <c r="E6" i="15"/>
  <c r="C43" i="1"/>
  <c r="F5" i="15"/>
  <c r="C36" i="1"/>
  <c r="E5" i="15"/>
  <c r="C30" i="1"/>
  <c r="F4" i="15"/>
  <c r="C23" i="1"/>
  <c r="E4" i="15"/>
  <c r="C17" i="1"/>
  <c r="E8" i="16"/>
  <c r="E7" i="16"/>
  <c r="E6" i="16"/>
  <c r="E5" i="16"/>
  <c r="F3" i="15"/>
  <c r="C10" i="1"/>
  <c r="D5" i="16"/>
  <c r="G21" i="15"/>
  <c r="X5" i="13"/>
  <c r="X5" i="10"/>
  <c r="F22" i="1"/>
  <c r="P6" i="13"/>
  <c r="P6" i="10"/>
  <c r="F195" i="1"/>
  <c r="L5" i="13"/>
  <c r="L5" i="10"/>
  <c r="F32" i="1"/>
  <c r="H5" i="13"/>
  <c r="F44" i="1"/>
  <c r="H5" i="10"/>
  <c r="X6" i="13"/>
  <c r="F80" i="1"/>
  <c r="X6" i="10"/>
  <c r="T6" i="13"/>
  <c r="F79" i="1"/>
  <c r="T6" i="10"/>
  <c r="T5" i="13"/>
  <c r="T5" i="10"/>
  <c r="F8" i="1"/>
  <c r="D5" i="13"/>
  <c r="D5" i="10"/>
  <c r="F30" i="1"/>
  <c r="L6" i="13"/>
  <c r="F38" i="1"/>
  <c r="L6" i="10"/>
  <c r="P5" i="13"/>
  <c r="F46" i="1"/>
  <c r="P5" i="10"/>
  <c r="D6" i="13"/>
  <c r="F114" i="1"/>
  <c r="D6" i="10"/>
  <c r="K7" i="16" l="1"/>
  <c r="J5" i="16"/>
  <c r="K4" i="16"/>
  <c r="I4" i="16"/>
  <c r="H6" i="16"/>
  <c r="H5" i="16"/>
  <c r="J6" i="16"/>
  <c r="J7" i="16"/>
  <c r="K5" i="16"/>
  <c r="K8" i="16"/>
  <c r="K6" i="16"/>
  <c r="J4" i="16"/>
  <c r="J8" i="16"/>
  <c r="L5" i="16"/>
  <c r="M5" i="16"/>
  <c r="L4" i="16"/>
  <c r="M4" i="16"/>
  <c r="I8" i="16"/>
  <c r="H7" i="16"/>
  <c r="H4" i="16"/>
  <c r="I7" i="16"/>
  <c r="I6" i="16"/>
  <c r="I5" i="16"/>
  <c r="H8" i="16"/>
  <c r="E3" i="16"/>
  <c r="D3" i="16"/>
  <c r="V54" i="13"/>
  <c r="M54" i="13"/>
  <c r="Q48" i="13"/>
  <c r="H48" i="13"/>
  <c r="E9" i="13"/>
  <c r="S48" i="13"/>
  <c r="J48" i="13"/>
  <c r="U48" i="13"/>
  <c r="L48" i="13"/>
  <c r="S54" i="13"/>
  <c r="J54" i="13"/>
  <c r="U54" i="13"/>
  <c r="L54" i="13"/>
  <c r="Q54" i="13"/>
  <c r="H54" i="13"/>
  <c r="E10" i="13"/>
  <c r="R48" i="13"/>
  <c r="I48" i="13"/>
  <c r="V48" i="13"/>
  <c r="M48" i="13"/>
  <c r="T48" i="13"/>
  <c r="K48" i="13"/>
  <c r="R54" i="13"/>
  <c r="I54" i="13"/>
  <c r="K3" i="16"/>
  <c r="J3" i="16"/>
  <c r="T52" i="13"/>
  <c r="K52" i="13"/>
  <c r="T46" i="13"/>
  <c r="K46" i="13"/>
  <c r="Q52" i="13"/>
  <c r="H52" i="13"/>
  <c r="C10" i="13"/>
  <c r="R46" i="13"/>
  <c r="I46" i="13"/>
  <c r="C9" i="13"/>
  <c r="V52" i="13"/>
  <c r="M52" i="13"/>
  <c r="U52" i="13"/>
  <c r="L52" i="13"/>
  <c r="S52" i="13"/>
  <c r="J52" i="13"/>
  <c r="S46" i="13"/>
  <c r="J46" i="13"/>
  <c r="I3" i="16"/>
  <c r="V46" i="13"/>
  <c r="M46" i="13"/>
  <c r="U46" i="13"/>
  <c r="L46" i="13"/>
  <c r="H3" i="16"/>
  <c r="R51" i="13"/>
  <c r="I55" i="13"/>
  <c r="E51" i="13"/>
  <c r="D51" i="13" s="1"/>
  <c r="B10" i="13"/>
  <c r="I51" i="13"/>
  <c r="T47" i="13"/>
  <c r="K49" i="13"/>
  <c r="K47" i="13"/>
  <c r="C53" i="13"/>
  <c r="B53" i="13" s="1"/>
  <c r="T53" i="13"/>
  <c r="K53" i="13"/>
  <c r="K55" i="13"/>
  <c r="E53" i="13"/>
  <c r="D53" i="13" s="1"/>
  <c r="D10" i="13"/>
  <c r="H55" i="13"/>
  <c r="H53" i="13"/>
  <c r="Q53" i="13"/>
  <c r="E50" i="13"/>
  <c r="D50" i="13" s="1"/>
  <c r="Z6" i="13"/>
  <c r="L49" i="13"/>
  <c r="L47" i="13"/>
  <c r="U47" i="13"/>
  <c r="C54" i="13"/>
  <c r="B54" i="13" s="1"/>
  <c r="J47" i="13"/>
  <c r="S47" i="13"/>
  <c r="J49" i="13"/>
  <c r="C52" i="13"/>
  <c r="B52" i="13" s="1"/>
  <c r="L55" i="13"/>
  <c r="L53" i="13"/>
  <c r="U53" i="13"/>
  <c r="E54" i="13"/>
  <c r="D54" i="13" s="1"/>
  <c r="Q49" i="13"/>
  <c r="H49" i="13"/>
  <c r="Q47" i="13"/>
  <c r="H47" i="13"/>
  <c r="C50" i="13"/>
  <c r="B50" i="13" s="1"/>
  <c r="D9" i="13"/>
  <c r="Z5" i="13"/>
  <c r="R49" i="13"/>
  <c r="I49" i="13"/>
  <c r="I47" i="13"/>
  <c r="R47" i="13"/>
  <c r="C51" i="13"/>
  <c r="B51" i="13" s="1"/>
  <c r="J53" i="13"/>
  <c r="S53" i="13"/>
  <c r="J55" i="13"/>
  <c r="E52" i="13"/>
  <c r="D52" i="13" s="1"/>
  <c r="M55" i="13"/>
  <c r="M53" i="13"/>
  <c r="V53" i="13"/>
  <c r="E55" i="13"/>
  <c r="D55" i="13" s="1"/>
  <c r="M49" i="13"/>
  <c r="V47" i="13"/>
  <c r="M47" i="13"/>
  <c r="C55" i="13"/>
  <c r="B55" i="13" s="1"/>
  <c r="U49" i="13" l="1"/>
  <c r="R55" i="13"/>
  <c r="S49" i="13"/>
  <c r="T55" i="13"/>
  <c r="V49" i="13"/>
  <c r="Q55" i="13"/>
  <c r="U55" i="13"/>
  <c r="T49" i="13"/>
  <c r="V55" i="13"/>
  <c r="S55" i="13"/>
  <c r="D45" i="13"/>
  <c r="E45" i="13"/>
  <c r="C46" i="13"/>
  <c r="B46" i="13"/>
  <c r="D46" i="13"/>
  <c r="E46" i="13"/>
  <c r="E48" i="13"/>
  <c r="D48" i="13"/>
  <c r="B48" i="13"/>
  <c r="C48" i="13"/>
  <c r="B47" i="13"/>
  <c r="C47" i="13"/>
  <c r="D43" i="13"/>
  <c r="E43" i="13"/>
  <c r="C43" i="13"/>
  <c r="B43" i="13"/>
  <c r="E47" i="13"/>
  <c r="D47" i="13"/>
</calcChain>
</file>

<file path=xl/comments1.xml><?xml version="1.0" encoding="utf-8"?>
<comments xmlns="http://schemas.openxmlformats.org/spreadsheetml/2006/main">
  <authors>
    <author>Marc Verhougstraete</author>
  </authors>
  <commentList>
    <comment ref="I1" authorId="0" shapeId="0">
      <text>
        <r>
          <rPr>
            <b/>
            <sz val="9"/>
            <color indexed="81"/>
            <rFont val="Tahoma"/>
            <family val="2"/>
          </rPr>
          <t>Marc Verhougstraete:</t>
        </r>
        <r>
          <rPr>
            <sz val="9"/>
            <color indexed="81"/>
            <rFont val="Tahoma"/>
            <family val="2"/>
          </rPr>
          <t xml:space="preserve">
Georgia results = CFU/elution volume
NOT --&gt; CFU/ml</t>
        </r>
      </text>
    </comment>
  </commentList>
</comments>
</file>

<file path=xl/comments2.xml><?xml version="1.0" encoding="utf-8"?>
<comments xmlns="http://schemas.openxmlformats.org/spreadsheetml/2006/main">
  <authors>
    <author>Marc Verhougstraete</author>
  </authors>
  <commentList>
    <comment ref="G3" authorId="0" shapeId="0">
      <text>
        <r>
          <rPr>
            <b/>
            <sz val="9"/>
            <color indexed="81"/>
            <rFont val="Tahoma"/>
            <charset val="1"/>
          </rPr>
          <t>Marc Verhougstraete:</t>
        </r>
        <r>
          <rPr>
            <sz val="9"/>
            <color indexed="81"/>
            <rFont val="Tahoma"/>
            <charset val="1"/>
          </rPr>
          <t xml:space="preserve">
This is based on the unconfirmed concentrations</t>
        </r>
      </text>
    </comment>
  </commentList>
</comments>
</file>

<file path=xl/sharedStrings.xml><?xml version="1.0" encoding="utf-8"?>
<sst xmlns="http://schemas.openxmlformats.org/spreadsheetml/2006/main" count="8907" uniqueCount="840">
  <si>
    <t xml:space="preserve">Room Paramters </t>
  </si>
  <si>
    <t>Elution Volume</t>
  </si>
  <si>
    <t>Surface Area Dimensions (in)</t>
  </si>
  <si>
    <t>Notes</t>
  </si>
  <si>
    <t>Sample ID</t>
  </si>
  <si>
    <t>Infection Organism</t>
  </si>
  <si>
    <t>Location</t>
  </si>
  <si>
    <t>Date Collected</t>
  </si>
  <si>
    <t>Date Processed</t>
  </si>
  <si>
    <t>Before/After Cleaning</t>
  </si>
  <si>
    <t>Room Number</t>
  </si>
  <si>
    <t>Temp (°C)</t>
  </si>
  <si>
    <t>Humidity (%)</t>
  </si>
  <si>
    <t>Cleaning Duration (min)</t>
  </si>
  <si>
    <t xml:space="preserve">ATP (RLU) </t>
  </si>
  <si>
    <t>Before centrifugation</t>
  </si>
  <si>
    <t xml:space="preserve">After centrifugation </t>
  </si>
  <si>
    <t>Length</t>
  </si>
  <si>
    <t>Width</t>
  </si>
  <si>
    <t>Height</t>
  </si>
  <si>
    <t>Diameter</t>
  </si>
  <si>
    <t>Sponge stick type</t>
  </si>
  <si>
    <t>VRE supplement concentration (g/L)</t>
  </si>
  <si>
    <t>A1AI</t>
  </si>
  <si>
    <t>Chair hand rail</t>
  </si>
  <si>
    <t>B</t>
  </si>
  <si>
    <t>Letheen</t>
  </si>
  <si>
    <t>A1BI</t>
  </si>
  <si>
    <t>Toilet chair handle</t>
  </si>
  <si>
    <t>A1CI</t>
  </si>
  <si>
    <t>Nurse tap</t>
  </si>
  <si>
    <t>A1DI</t>
  </si>
  <si>
    <t>desk</t>
  </si>
  <si>
    <t>A1EI</t>
  </si>
  <si>
    <t>bathroom counter sink</t>
  </si>
  <si>
    <t>external length: 14; internal length: 10</t>
  </si>
  <si>
    <t>external width: 20; internal width: 12</t>
  </si>
  <si>
    <t>area to be calculated by substracting internal in^2 from external in^2</t>
  </si>
  <si>
    <t>A1FI</t>
  </si>
  <si>
    <t>toilet grab bar</t>
  </si>
  <si>
    <t>A1AII</t>
  </si>
  <si>
    <t>A</t>
  </si>
  <si>
    <t>A1BII</t>
  </si>
  <si>
    <t>Item missing from room after cleaning</t>
  </si>
  <si>
    <t>n/a</t>
  </si>
  <si>
    <t>A1CII</t>
  </si>
  <si>
    <t>A1DII</t>
  </si>
  <si>
    <t>A1EII</t>
  </si>
  <si>
    <t>A1FII</t>
  </si>
  <si>
    <t>FB1</t>
  </si>
  <si>
    <t>Air</t>
  </si>
  <si>
    <t>A2AI</t>
  </si>
  <si>
    <t>A2BI</t>
  </si>
  <si>
    <t>toilet assist</t>
  </si>
  <si>
    <t>A2CI</t>
  </si>
  <si>
    <t>A2DI</t>
  </si>
  <si>
    <t>A2EI</t>
  </si>
  <si>
    <t>A2FI</t>
  </si>
  <si>
    <t>A2AII</t>
  </si>
  <si>
    <t>A2BII</t>
  </si>
  <si>
    <t>A2CII</t>
  </si>
  <si>
    <t>A2DII</t>
  </si>
  <si>
    <t>A2EII</t>
  </si>
  <si>
    <t>A2FII</t>
  </si>
  <si>
    <t>FB2</t>
  </si>
  <si>
    <t>A3AI</t>
  </si>
  <si>
    <t>NB</t>
  </si>
  <si>
    <t>A3BI</t>
  </si>
  <si>
    <t>grab bar near bed area</t>
  </si>
  <si>
    <t>A3CI</t>
  </si>
  <si>
    <t>A3DI</t>
  </si>
  <si>
    <t>A3EI</t>
  </si>
  <si>
    <t>A3FI</t>
  </si>
  <si>
    <t>A3AII</t>
  </si>
  <si>
    <t>A3BII</t>
  </si>
  <si>
    <t>A3CII</t>
  </si>
  <si>
    <t>A3DII</t>
  </si>
  <si>
    <t>A3EII</t>
  </si>
  <si>
    <t>A3FII</t>
  </si>
  <si>
    <t>FB3</t>
  </si>
  <si>
    <t>A4AI</t>
  </si>
  <si>
    <t>A4BI</t>
  </si>
  <si>
    <t>bed rail</t>
  </si>
  <si>
    <t>A4CI</t>
  </si>
  <si>
    <t>A4DI</t>
  </si>
  <si>
    <t>A4EI</t>
  </si>
  <si>
    <t>A4FI</t>
  </si>
  <si>
    <t>A4AII</t>
  </si>
  <si>
    <t>A4BII</t>
  </si>
  <si>
    <t>A4CII</t>
  </si>
  <si>
    <t>A4DII</t>
  </si>
  <si>
    <t>A4EII</t>
  </si>
  <si>
    <t>A4FII</t>
  </si>
  <si>
    <t>FB4</t>
  </si>
  <si>
    <t>A5AI</t>
  </si>
  <si>
    <t>A5BI</t>
  </si>
  <si>
    <t>A5CI</t>
  </si>
  <si>
    <t>Alanis pump</t>
  </si>
  <si>
    <t>unrecorded</t>
  </si>
  <si>
    <t>A5DI</t>
  </si>
  <si>
    <t>A5EI</t>
  </si>
  <si>
    <t>A5FI</t>
  </si>
  <si>
    <t>A5AII</t>
  </si>
  <si>
    <t>A5BII</t>
  </si>
  <si>
    <t>A5CII</t>
  </si>
  <si>
    <t>A5DII</t>
  </si>
  <si>
    <t>A5EII</t>
  </si>
  <si>
    <t>A5FII</t>
  </si>
  <si>
    <t>FB5</t>
  </si>
  <si>
    <t>A6AI</t>
  </si>
  <si>
    <t>end when amanda texted</t>
  </si>
  <si>
    <t>A6BI</t>
  </si>
  <si>
    <t>A6CI</t>
  </si>
  <si>
    <t>A6DI</t>
  </si>
  <si>
    <t>A6EI</t>
  </si>
  <si>
    <t>A6FI</t>
  </si>
  <si>
    <t>A6AII</t>
  </si>
  <si>
    <t>A6BII</t>
  </si>
  <si>
    <t>A6CII</t>
  </si>
  <si>
    <t>A6DII</t>
  </si>
  <si>
    <t>A6EII</t>
  </si>
  <si>
    <t>A6FII</t>
  </si>
  <si>
    <t>FB6</t>
  </si>
  <si>
    <t>A7AI</t>
  </si>
  <si>
    <t>chair rail</t>
  </si>
  <si>
    <t>A7BI</t>
  </si>
  <si>
    <t>Bed hand rail</t>
  </si>
  <si>
    <t>A7CI</t>
  </si>
  <si>
    <t>nurse tap</t>
  </si>
  <si>
    <t>A7DI</t>
  </si>
  <si>
    <t>A7EI</t>
  </si>
  <si>
    <t>bathroom counter sink</t>
  </si>
  <si>
    <t>A7FI</t>
  </si>
  <si>
    <t>bathroom toilet grab bar</t>
  </si>
  <si>
    <t>A7AII</t>
  </si>
  <si>
    <t>A7BII</t>
  </si>
  <si>
    <t>A7CII</t>
  </si>
  <si>
    <t>A7DII</t>
  </si>
  <si>
    <t>A7EII</t>
  </si>
  <si>
    <t>A7FII</t>
  </si>
  <si>
    <t>FB7</t>
  </si>
  <si>
    <t>A8AI</t>
  </si>
  <si>
    <t>A8BI</t>
  </si>
  <si>
    <t>A8CI</t>
  </si>
  <si>
    <t>A8DI</t>
  </si>
  <si>
    <t>A8EI</t>
  </si>
  <si>
    <t>A8FI</t>
  </si>
  <si>
    <t>A8AII</t>
  </si>
  <si>
    <t>A8BII</t>
  </si>
  <si>
    <t>A8CII</t>
  </si>
  <si>
    <t>A8DII</t>
  </si>
  <si>
    <t>A8EII</t>
  </si>
  <si>
    <t>A8FII</t>
  </si>
  <si>
    <t>FB8</t>
  </si>
  <si>
    <t>A9AI</t>
  </si>
  <si>
    <t>MRSA</t>
  </si>
  <si>
    <t>A9BI</t>
  </si>
  <si>
    <t>A9CI</t>
  </si>
  <si>
    <t>A9DI</t>
  </si>
  <si>
    <t>A9EI</t>
  </si>
  <si>
    <t>A9FI</t>
  </si>
  <si>
    <t>A9AII</t>
  </si>
  <si>
    <t>A9BII</t>
  </si>
  <si>
    <t>A9CII</t>
  </si>
  <si>
    <t>A9DII</t>
  </si>
  <si>
    <t>A9EII</t>
  </si>
  <si>
    <t>A9FII</t>
  </si>
  <si>
    <t>FB9</t>
  </si>
  <si>
    <t>A10AI</t>
  </si>
  <si>
    <t>MDRO</t>
  </si>
  <si>
    <t>A10BI</t>
  </si>
  <si>
    <t>A10CI</t>
  </si>
  <si>
    <t>A10DI</t>
  </si>
  <si>
    <t>A10EI</t>
  </si>
  <si>
    <t>A10FI</t>
  </si>
  <si>
    <t>A10AII</t>
  </si>
  <si>
    <t>A10BII</t>
  </si>
  <si>
    <t>A10CII</t>
  </si>
  <si>
    <t>A10DII</t>
  </si>
  <si>
    <t>A10EII</t>
  </si>
  <si>
    <t>A10FII</t>
  </si>
  <si>
    <t>FB10</t>
  </si>
  <si>
    <t>A11AI</t>
  </si>
  <si>
    <t>C diff</t>
  </si>
  <si>
    <t>A11BI</t>
  </si>
  <si>
    <t>A11CI</t>
  </si>
  <si>
    <t>A11DI</t>
  </si>
  <si>
    <t>A11EI</t>
  </si>
  <si>
    <t>A11FI</t>
  </si>
  <si>
    <t>A11AII</t>
  </si>
  <si>
    <t>A11BII</t>
  </si>
  <si>
    <t>A11CII</t>
  </si>
  <si>
    <t>A11DII</t>
  </si>
  <si>
    <t>A11EII</t>
  </si>
  <si>
    <t>A11FII</t>
  </si>
  <si>
    <t>FB11</t>
  </si>
  <si>
    <t>A12AI</t>
  </si>
  <si>
    <t>A12BI</t>
  </si>
  <si>
    <t>A12CI</t>
  </si>
  <si>
    <t>A12DI</t>
  </si>
  <si>
    <t>A12EI</t>
  </si>
  <si>
    <t>A12FI</t>
  </si>
  <si>
    <t>A12AII</t>
  </si>
  <si>
    <t>A12BII</t>
  </si>
  <si>
    <t>A12CII</t>
  </si>
  <si>
    <t>A12DII</t>
  </si>
  <si>
    <t>A12EII</t>
  </si>
  <si>
    <t>A12FII</t>
  </si>
  <si>
    <t>FB12</t>
  </si>
  <si>
    <t>A13AI</t>
  </si>
  <si>
    <t>A13BI</t>
  </si>
  <si>
    <t>A13CI</t>
  </si>
  <si>
    <t>A13DI</t>
  </si>
  <si>
    <t>A13EI</t>
  </si>
  <si>
    <t>A13FI</t>
  </si>
  <si>
    <t>A13AII</t>
  </si>
  <si>
    <t>A13BII</t>
  </si>
  <si>
    <t>A13CII</t>
  </si>
  <si>
    <t>A13DII</t>
  </si>
  <si>
    <t>A13EII</t>
  </si>
  <si>
    <t>A13FII</t>
  </si>
  <si>
    <t>FB13</t>
  </si>
  <si>
    <t>A14AI</t>
  </si>
  <si>
    <t>VRE</t>
  </si>
  <si>
    <t>A14BI</t>
  </si>
  <si>
    <t>A14CI</t>
  </si>
  <si>
    <t>A14DI</t>
  </si>
  <si>
    <t>A14EI</t>
  </si>
  <si>
    <t>A14FI</t>
  </si>
  <si>
    <t>A14AII</t>
  </si>
  <si>
    <t>A14BII</t>
  </si>
  <si>
    <t>A14CII</t>
  </si>
  <si>
    <t>A14DII</t>
  </si>
  <si>
    <t>A14EII</t>
  </si>
  <si>
    <t>A14FII</t>
  </si>
  <si>
    <t>FB14</t>
  </si>
  <si>
    <t>A15AI</t>
  </si>
  <si>
    <t>A15BI</t>
  </si>
  <si>
    <t>A15CI</t>
  </si>
  <si>
    <t>A15DI</t>
  </si>
  <si>
    <t>A15EI</t>
  </si>
  <si>
    <t>A15FI</t>
  </si>
  <si>
    <t>A15AII</t>
  </si>
  <si>
    <t>A15BII</t>
  </si>
  <si>
    <t>A15CII</t>
  </si>
  <si>
    <t>A15DII</t>
  </si>
  <si>
    <t>A15EII</t>
  </si>
  <si>
    <t>A15FII</t>
  </si>
  <si>
    <t>FB15</t>
  </si>
  <si>
    <t>A16AI</t>
  </si>
  <si>
    <t>A16BI</t>
  </si>
  <si>
    <t>A16CI</t>
  </si>
  <si>
    <t>A16DI</t>
  </si>
  <si>
    <t>A16EI</t>
  </si>
  <si>
    <t>A16FI</t>
  </si>
  <si>
    <t>A16AII</t>
  </si>
  <si>
    <t>A16BII</t>
  </si>
  <si>
    <t>A16CII</t>
  </si>
  <si>
    <t>A16DII</t>
  </si>
  <si>
    <t>A16EII</t>
  </si>
  <si>
    <t>A16FII</t>
  </si>
  <si>
    <t>FB16</t>
  </si>
  <si>
    <t>A17AI</t>
  </si>
  <si>
    <t>A17BI</t>
  </si>
  <si>
    <t>A17CI</t>
  </si>
  <si>
    <t>A17DI</t>
  </si>
  <si>
    <t>A17EI</t>
  </si>
  <si>
    <t>A17FI</t>
  </si>
  <si>
    <t>A17AII</t>
  </si>
  <si>
    <t>A17BII</t>
  </si>
  <si>
    <t>A17CII</t>
  </si>
  <si>
    <t>A17DII</t>
  </si>
  <si>
    <t>A17EII</t>
  </si>
  <si>
    <t>A17FII</t>
  </si>
  <si>
    <t>FB17</t>
  </si>
  <si>
    <t>A18AI</t>
  </si>
  <si>
    <t>A18BI</t>
  </si>
  <si>
    <t>A18CI</t>
  </si>
  <si>
    <t>A18DI</t>
  </si>
  <si>
    <t>A18EI</t>
  </si>
  <si>
    <t>A18FI</t>
  </si>
  <si>
    <t>A18AII</t>
  </si>
  <si>
    <t>A18BII</t>
  </si>
  <si>
    <t>A18CII</t>
  </si>
  <si>
    <t>A18DII</t>
  </si>
  <si>
    <t>A18EII</t>
  </si>
  <si>
    <t>A18FII</t>
  </si>
  <si>
    <t>FB18</t>
  </si>
  <si>
    <t>A19AI</t>
  </si>
  <si>
    <t>A19BI</t>
  </si>
  <si>
    <t>A19CI</t>
  </si>
  <si>
    <t>A19DI</t>
  </si>
  <si>
    <t>A19EI</t>
  </si>
  <si>
    <t>A19FI</t>
  </si>
  <si>
    <t>A19AII</t>
  </si>
  <si>
    <t>A19BII</t>
  </si>
  <si>
    <t>A19CII</t>
  </si>
  <si>
    <t>A19DII</t>
  </si>
  <si>
    <t>A19EII</t>
  </si>
  <si>
    <t>A19FII</t>
  </si>
  <si>
    <t>FB19</t>
  </si>
  <si>
    <t>A20AI</t>
  </si>
  <si>
    <t>A20BI</t>
  </si>
  <si>
    <t>A20CI</t>
  </si>
  <si>
    <t>A20DI</t>
  </si>
  <si>
    <t>A20EI</t>
  </si>
  <si>
    <t>A20FI</t>
  </si>
  <si>
    <t>A20AII</t>
  </si>
  <si>
    <t>A20BII</t>
  </si>
  <si>
    <t>A20CII</t>
  </si>
  <si>
    <t>A20DII</t>
  </si>
  <si>
    <t>A20EII</t>
  </si>
  <si>
    <t>A20FII</t>
  </si>
  <si>
    <t>FB20</t>
  </si>
  <si>
    <t>A21AI</t>
  </si>
  <si>
    <t>A21BI</t>
  </si>
  <si>
    <t>A21CI</t>
  </si>
  <si>
    <t>A21DI</t>
  </si>
  <si>
    <t>A21EI</t>
  </si>
  <si>
    <t>A21FI</t>
  </si>
  <si>
    <t>A21AII</t>
  </si>
  <si>
    <t>A21BII</t>
  </si>
  <si>
    <t>A21CII</t>
  </si>
  <si>
    <t>A21DII</t>
  </si>
  <si>
    <t>A21EII</t>
  </si>
  <si>
    <t>A21FII</t>
  </si>
  <si>
    <t>FB21</t>
  </si>
  <si>
    <t>A22AI</t>
  </si>
  <si>
    <t>A22BI</t>
  </si>
  <si>
    <t>A22CI</t>
  </si>
  <si>
    <t>A22DI</t>
  </si>
  <si>
    <t>A22EI</t>
  </si>
  <si>
    <t>A22FI</t>
  </si>
  <si>
    <t>A22AII</t>
  </si>
  <si>
    <t>A22BII</t>
  </si>
  <si>
    <t>A22CII</t>
  </si>
  <si>
    <t>A22DII</t>
  </si>
  <si>
    <t>A22EII</t>
  </si>
  <si>
    <t>A22FII</t>
  </si>
  <si>
    <t>FB22</t>
  </si>
  <si>
    <t>LB</t>
  </si>
  <si>
    <t>Results</t>
  </si>
  <si>
    <t>Dilutions Counted</t>
  </si>
  <si>
    <t>Incubation</t>
  </si>
  <si>
    <t>Count</t>
  </si>
  <si>
    <t>Dilutions Plated</t>
  </si>
  <si>
    <t>Dilution 1</t>
  </si>
  <si>
    <t>Dilution 2</t>
  </si>
  <si>
    <t>CFU/mL</t>
  </si>
  <si>
    <t>Date</t>
  </si>
  <si>
    <t>Time</t>
  </si>
  <si>
    <t>*-1 to -5</t>
  </si>
  <si>
    <t>unknown</t>
  </si>
  <si>
    <t>A1E1</t>
  </si>
  <si>
    <t>*-1</t>
  </si>
  <si>
    <t>?</t>
  </si>
  <si>
    <t>mold</t>
  </si>
  <si>
    <t>*-1 to -3</t>
  </si>
  <si>
    <t>12pm</t>
  </si>
  <si>
    <t>9:00AM</t>
  </si>
  <si>
    <t>1:00PM</t>
  </si>
  <si>
    <t>air</t>
  </si>
  <si>
    <t>12:30PM</t>
  </si>
  <si>
    <t>2:00pm</t>
  </si>
  <si>
    <t>2:30PM</t>
  </si>
  <si>
    <t>2:30pm</t>
  </si>
  <si>
    <t>3:00PM</t>
  </si>
  <si>
    <t>1:00pm</t>
  </si>
  <si>
    <t xml:space="preserve">Plate 1 (500 µL) </t>
  </si>
  <si>
    <t xml:space="preserve">Plate 2 (500 µL) </t>
  </si>
  <si>
    <t>Frozen colonies (how many should have been sent to NSF based on plate count)</t>
  </si>
  <si>
    <t>Confirmed colonies sent to NSF</t>
  </si>
  <si>
    <t>Number confirmed as presumptive species</t>
  </si>
  <si>
    <t>2:00PM</t>
  </si>
  <si>
    <t>7:00pm</t>
  </si>
  <si>
    <t>Average ATP (RLU/100cm2)</t>
  </si>
  <si>
    <t>Average HPC (CFU/mL)</t>
  </si>
  <si>
    <t>Average Acinetobacter sp. (CFU/mL)</t>
  </si>
  <si>
    <t>Average Clostridium difficile (CFU/mL)</t>
  </si>
  <si>
    <t>Average Methicillan Resistant Staphylococcus aureus (CFU/mL)</t>
  </si>
  <si>
    <t>Average Vancomycin Resistant Enterococcus faecium/faecalis (CFU/mL)</t>
  </si>
  <si>
    <t>Surface</t>
  </si>
  <si>
    <t>Pre</t>
  </si>
  <si>
    <t>Post</t>
  </si>
  <si>
    <t>Bed rail</t>
  </si>
  <si>
    <t>Desk</t>
  </si>
  <si>
    <t>Bathroom counter sink</t>
  </si>
  <si>
    <t>Toilet grab bar</t>
  </si>
  <si>
    <t>HAI Organism Results (CFU/mL)</t>
  </si>
  <si>
    <t>ATP (RLU)</t>
  </si>
  <si>
    <t>HPC (CFU/mL)</t>
  </si>
  <si>
    <t>Acinetobacter genus</t>
  </si>
  <si>
    <t>C. diff</t>
  </si>
  <si>
    <t>Blue cells = value may change</t>
  </si>
  <si>
    <t xml:space="preserve">n/a = item was taken out of room during cleaning so the sample doesn't exist </t>
  </si>
  <si>
    <t>Total</t>
  </si>
  <si>
    <t># pos.</t>
  </si>
  <si>
    <t xml:space="preserve"># pos. </t>
  </si>
  <si>
    <t>AB</t>
  </si>
  <si>
    <t>MALDI results</t>
  </si>
  <si>
    <t>Is this 18?</t>
  </si>
  <si>
    <t>A13EI 1</t>
  </si>
  <si>
    <t>A1BI 1</t>
  </si>
  <si>
    <t>Clostridium difficile</t>
  </si>
  <si>
    <t>A1EI 1</t>
  </si>
  <si>
    <t>A3AI 1</t>
  </si>
  <si>
    <t>Staphylococcus epidermidis</t>
  </si>
  <si>
    <t>D9</t>
  </si>
  <si>
    <t>A13EI 2</t>
  </si>
  <si>
    <t>A1BI 2</t>
  </si>
  <si>
    <t>A2FI 1</t>
  </si>
  <si>
    <t>Staphylococcus warneri</t>
  </si>
  <si>
    <t>A3AI 2</t>
  </si>
  <si>
    <t>c diff</t>
  </si>
  <si>
    <t>mrsa</t>
  </si>
  <si>
    <t>vre</t>
  </si>
  <si>
    <t>A13EI 3</t>
  </si>
  <si>
    <t>A1BI 3</t>
  </si>
  <si>
    <t>A2FI 2</t>
  </si>
  <si>
    <t>A3CI 1</t>
  </si>
  <si>
    <t>Enterococcus faecalis</t>
  </si>
  <si>
    <t>A3EI 2</t>
  </si>
  <si>
    <t>A7AII 1</t>
  </si>
  <si>
    <t>A19BII 1</t>
  </si>
  <si>
    <t>Acinetobacter pittii</t>
  </si>
  <si>
    <t>A2FI 3</t>
  </si>
  <si>
    <t>A3EI 1</t>
  </si>
  <si>
    <t>Enterococcus faecium</t>
  </si>
  <si>
    <t>Duplicate</t>
  </si>
  <si>
    <t>A3EII 1</t>
  </si>
  <si>
    <t>A13FII 1</t>
  </si>
  <si>
    <t>A19BII 2</t>
  </si>
  <si>
    <t>A1FI 1</t>
  </si>
  <si>
    <t>Staphylococcus aureus</t>
  </si>
  <si>
    <t>Missing</t>
  </si>
  <si>
    <t>A11DI 3</t>
  </si>
  <si>
    <t>A6EII 2</t>
  </si>
  <si>
    <t>A18FI 1</t>
  </si>
  <si>
    <t>A19BII 3</t>
  </si>
  <si>
    <t>A1FI 2</t>
  </si>
  <si>
    <t>A3EI 3</t>
  </si>
  <si>
    <t>A9CII 2</t>
  </si>
  <si>
    <t>A1FI 3</t>
  </si>
  <si>
    <t>A3AI 3</t>
  </si>
  <si>
    <t>A3CII 1</t>
  </si>
  <si>
    <t>Exist but aren't on the data sheets</t>
  </si>
  <si>
    <t>A13FI 3</t>
  </si>
  <si>
    <t>A3CII 2</t>
  </si>
  <si>
    <t>A18CI 1</t>
  </si>
  <si>
    <t>A3CI 2</t>
  </si>
  <si>
    <t>A3CII 3</t>
  </si>
  <si>
    <t>A13EI C diff 1</t>
  </si>
  <si>
    <t>A18CII 1</t>
  </si>
  <si>
    <t>A3CI 3</t>
  </si>
  <si>
    <t>A3BII 1</t>
  </si>
  <si>
    <t>A3EII 2</t>
  </si>
  <si>
    <t>A1EI MRSA 2</t>
  </si>
  <si>
    <t>A3BII 2</t>
  </si>
  <si>
    <t>A3EII 3</t>
  </si>
  <si>
    <t>A1EI MRSA 3</t>
  </si>
  <si>
    <t>A3BII 3</t>
  </si>
  <si>
    <t>A4CI 1</t>
  </si>
  <si>
    <t>Paenibacillus urinalis</t>
  </si>
  <si>
    <t>A18AI MRSA 2</t>
  </si>
  <si>
    <t>A4AII 1</t>
  </si>
  <si>
    <t>Streptococcus mitis</t>
  </si>
  <si>
    <t>A19CII MRSA 1</t>
  </si>
  <si>
    <t>Staphylococcus caprae</t>
  </si>
  <si>
    <t>A5BI 1</t>
  </si>
  <si>
    <t>A5EI 1</t>
  </si>
  <si>
    <t>Paenibacillus pabuli</t>
  </si>
  <si>
    <t>A4BI 1</t>
  </si>
  <si>
    <t>A5FI 1</t>
  </si>
  <si>
    <t>A3FII 1</t>
  </si>
  <si>
    <t>A4DI 1</t>
  </si>
  <si>
    <t>A5EII 1</t>
  </si>
  <si>
    <t>Bacillus licheniformis</t>
  </si>
  <si>
    <t>Clostridium innocuum</t>
  </si>
  <si>
    <t>A4DI 2</t>
  </si>
  <si>
    <t>A7AI 1</t>
  </si>
  <si>
    <t>A4DI 3</t>
  </si>
  <si>
    <t>A7AI 2</t>
  </si>
  <si>
    <t>A9EI 1</t>
  </si>
  <si>
    <t>Lactobacillus rhamnosus</t>
  </si>
  <si>
    <t>A6EII 1</t>
  </si>
  <si>
    <t>A7CI 1</t>
  </si>
  <si>
    <t>A9EI 2</t>
  </si>
  <si>
    <t>A7CI 2</t>
  </si>
  <si>
    <t>A9EI 3</t>
  </si>
  <si>
    <t>A6FII 1</t>
  </si>
  <si>
    <t>Microbacterium oxydans</t>
  </si>
  <si>
    <t>A7DI 1</t>
  </si>
  <si>
    <t>A11DI 1</t>
  </si>
  <si>
    <t>A7FI 1</t>
  </si>
  <si>
    <t>A7DI 2</t>
  </si>
  <si>
    <t>A11DI 2</t>
  </si>
  <si>
    <t>A9AI 1</t>
  </si>
  <si>
    <t>A7DI 3</t>
  </si>
  <si>
    <t>A9AI 2</t>
  </si>
  <si>
    <t>A7EI 1</t>
  </si>
  <si>
    <t>A14BI 1</t>
  </si>
  <si>
    <t>A9AI 3</t>
  </si>
  <si>
    <t>A7EI 2</t>
  </si>
  <si>
    <t>A14FI 1</t>
  </si>
  <si>
    <t>A9BI 1</t>
  </si>
  <si>
    <t>A7EI 3</t>
  </si>
  <si>
    <t>A14FI 2</t>
  </si>
  <si>
    <t>A9CI 1</t>
  </si>
  <si>
    <t>A14FI 3</t>
  </si>
  <si>
    <t>A9CI 2</t>
  </si>
  <si>
    <t>A7FI 2</t>
  </si>
  <si>
    <t>A15DII 1</t>
  </si>
  <si>
    <t>A9CI 3</t>
  </si>
  <si>
    <t>A7FI 3</t>
  </si>
  <si>
    <t>A16DI 1</t>
  </si>
  <si>
    <t>A9DI 1</t>
  </si>
  <si>
    <t>A16DI 2</t>
  </si>
  <si>
    <t>A9DI 2</t>
  </si>
  <si>
    <t>A7BII 1</t>
  </si>
  <si>
    <t>A16DI 3</t>
  </si>
  <si>
    <t>A7BII 2</t>
  </si>
  <si>
    <t>A17CII 1</t>
  </si>
  <si>
    <t>A7BII 3</t>
  </si>
  <si>
    <t>A17FII 1</t>
  </si>
  <si>
    <t>A8BI 1</t>
  </si>
  <si>
    <t>A20BI 1</t>
  </si>
  <si>
    <t>A9FI 1</t>
  </si>
  <si>
    <t>A8CI 1</t>
  </si>
  <si>
    <t>A9FI 2</t>
  </si>
  <si>
    <t>A9FI 3</t>
  </si>
  <si>
    <t>A14DI 1</t>
  </si>
  <si>
    <t>A9AII 1</t>
  </si>
  <si>
    <t>A9AII 2</t>
  </si>
  <si>
    <t>A9AII 3</t>
  </si>
  <si>
    <t>A9CII 1</t>
  </si>
  <si>
    <t>A17AI 1</t>
  </si>
  <si>
    <t>A17AI 2</t>
  </si>
  <si>
    <t>A9CII 3</t>
  </si>
  <si>
    <t>A17BI 1</t>
  </si>
  <si>
    <t>A13AI 1</t>
  </si>
  <si>
    <t>A17DI 1</t>
  </si>
  <si>
    <t>A13AI 2</t>
  </si>
  <si>
    <t>A17EI 1</t>
  </si>
  <si>
    <t>A13AI 3</t>
  </si>
  <si>
    <t>A17EI 2</t>
  </si>
  <si>
    <t>A13BI 1</t>
  </si>
  <si>
    <t>A17BII 1</t>
  </si>
  <si>
    <t>A13CI 1</t>
  </si>
  <si>
    <t>A17EII 1</t>
  </si>
  <si>
    <t>A13CI 2</t>
  </si>
  <si>
    <t>A13CI 3</t>
  </si>
  <si>
    <t>A17FII 2</t>
  </si>
  <si>
    <t>A13DI 1</t>
  </si>
  <si>
    <t>A17FII 3</t>
  </si>
  <si>
    <t>A13DI 2</t>
  </si>
  <si>
    <t>A18AI 1</t>
  </si>
  <si>
    <t>Kocuria palustris</t>
  </si>
  <si>
    <t>A13DI 3</t>
  </si>
  <si>
    <t>A18AI 2</t>
  </si>
  <si>
    <t>A18AI 3</t>
  </si>
  <si>
    <t>A18DI 1</t>
  </si>
  <si>
    <t>A18DI 2</t>
  </si>
  <si>
    <t>A13FI 1</t>
  </si>
  <si>
    <t>A18DI 3</t>
  </si>
  <si>
    <t>A13FI 2</t>
  </si>
  <si>
    <t>A18EI 1</t>
  </si>
  <si>
    <t>A18EI 2</t>
  </si>
  <si>
    <t>A18EI 3</t>
  </si>
  <si>
    <t>A14BI 2</t>
  </si>
  <si>
    <t>A14BI 3</t>
  </si>
  <si>
    <t>A19BI 1</t>
  </si>
  <si>
    <t>A19BI 2</t>
  </si>
  <si>
    <t>A14DI 2</t>
  </si>
  <si>
    <t>A20BI 2</t>
  </si>
  <si>
    <t>A20BI 3</t>
  </si>
  <si>
    <t>A20CI 1</t>
  </si>
  <si>
    <t>A20CI 2</t>
  </si>
  <si>
    <t>A20CI 3</t>
  </si>
  <si>
    <t>A18BI 1</t>
  </si>
  <si>
    <t>Corynebacterium afermentans</t>
  </si>
  <si>
    <t>A18 1</t>
  </si>
  <si>
    <t>A18CI 2</t>
  </si>
  <si>
    <t>A18CI 3</t>
  </si>
  <si>
    <t>A18CII 2</t>
  </si>
  <si>
    <t>A19AI 1</t>
  </si>
  <si>
    <t>Corynebacterium coyleae</t>
  </si>
  <si>
    <t>A19AI 2</t>
  </si>
  <si>
    <t>A19AI 3</t>
  </si>
  <si>
    <t>A19AII 1</t>
  </si>
  <si>
    <t>Corynebacterium jeikeium</t>
  </si>
  <si>
    <t>A19AII 2</t>
  </si>
  <si>
    <t>A19AII 3</t>
  </si>
  <si>
    <t>A19DII 1</t>
  </si>
  <si>
    <t>Bacillus cereus</t>
  </si>
  <si>
    <t>A19DII 2</t>
  </si>
  <si>
    <t>A19FII 1</t>
  </si>
  <si>
    <t>A19FII 2</t>
  </si>
  <si>
    <t>A19FII 3</t>
  </si>
  <si>
    <t>A20AI 1</t>
  </si>
  <si>
    <t>A20AI 2</t>
  </si>
  <si>
    <t>A20AI 3</t>
  </si>
  <si>
    <t>Corynebacterium striatum</t>
  </si>
  <si>
    <t>Corynebacterium tuberculostearicum</t>
  </si>
  <si>
    <t>A20DI 1</t>
  </si>
  <si>
    <t>A20DI 2</t>
  </si>
  <si>
    <t>A20DI 3</t>
  </si>
  <si>
    <t>A20FI 1</t>
  </si>
  <si>
    <t>Corynebacterium sp.</t>
  </si>
  <si>
    <t>A20FI 2</t>
  </si>
  <si>
    <t>A20FI 3</t>
  </si>
  <si>
    <t>A20AII 1</t>
  </si>
  <si>
    <t>A20AII 2</t>
  </si>
  <si>
    <t>A20AII 3</t>
  </si>
  <si>
    <t>A20BII 1</t>
  </si>
  <si>
    <t>A20BII 2</t>
  </si>
  <si>
    <t>A20BII 3</t>
  </si>
  <si>
    <t>A21DI 1</t>
  </si>
  <si>
    <t>A21EI 1</t>
  </si>
  <si>
    <t>A21BII 1</t>
  </si>
  <si>
    <t>A22EI 1</t>
  </si>
  <si>
    <t>A22FI 1</t>
  </si>
  <si>
    <t>A22FI 2</t>
  </si>
  <si>
    <t>AverageMethicillan Resistant Staphylococcus aureus (CFU/mL)</t>
  </si>
  <si>
    <t>Room</t>
  </si>
  <si>
    <t xml:space="preserve">Cleaning Duration </t>
  </si>
  <si>
    <t>No A1BII data</t>
  </si>
  <si>
    <t>No A2BII data</t>
  </si>
  <si>
    <t>Unknown</t>
  </si>
  <si>
    <t>No A11FII ATP data</t>
  </si>
  <si>
    <t>No A14FI ATP data</t>
  </si>
  <si>
    <t>Desk Surface</t>
  </si>
  <si>
    <t>Bathroom sink counter</t>
  </si>
  <si>
    <t>Toilet Grab Bar</t>
  </si>
  <si>
    <t>Total pre observations</t>
  </si>
  <si>
    <t>Acinetobacter</t>
  </si>
  <si>
    <t xml:space="preserve">C. difficile </t>
  </si>
  <si>
    <t>Total pre chair hand rail observations</t>
  </si>
  <si>
    <t>Total pre bed rail observations</t>
  </si>
  <si>
    <t>Total pre nurse tap observations</t>
  </si>
  <si>
    <t>Total pre desk surface observations</t>
  </si>
  <si>
    <t>Total pre bathroom sick counter observations</t>
  </si>
  <si>
    <t>Total pre toilet grab bar observations</t>
  </si>
  <si>
    <t>Total post observations</t>
  </si>
  <si>
    <t>May (n=3)</t>
  </si>
  <si>
    <t>Total post chair hand rail observations</t>
  </si>
  <si>
    <t>Total post bed rail observations</t>
  </si>
  <si>
    <t>Total post nurse tap observations</t>
  </si>
  <si>
    <t>Total post desk surface observations</t>
  </si>
  <si>
    <t>Total post bathroom sick counter observations</t>
  </si>
  <si>
    <t>June (n=5)</t>
  </si>
  <si>
    <t>Total post toilet grab bar observations</t>
  </si>
  <si>
    <t>Observation frequency tables made by excluding any surface that was not one of the main 6 surfaces and cases where an item was missing. However, when counting observations the item that was present before cleaning was still counted even if it was missing after.</t>
  </si>
  <si>
    <t>Therefore, percent frequency was calculated by dividing by the total number of observations also excluding missing</t>
  </si>
  <si>
    <t>July (n=8)</t>
  </si>
  <si>
    <t>August (n=2)</t>
  </si>
  <si>
    <t>September (n=4)</t>
  </si>
  <si>
    <t>% frequency divided by total</t>
  </si>
  <si>
    <t>pre n</t>
  </si>
  <si>
    <t>post n</t>
  </si>
  <si>
    <t>% frequency divided by observations per surface</t>
  </si>
  <si>
    <t>Observation by organism and surface</t>
  </si>
  <si>
    <t>Any pathogen, any surface</t>
  </si>
  <si>
    <t>Desk surface</t>
  </si>
  <si>
    <t>Pre-clean</t>
  </si>
  <si>
    <t>Any pathogen</t>
  </si>
  <si>
    <t>Post-clean</t>
  </si>
  <si>
    <t>Area actually sampled</t>
  </si>
  <si>
    <t>cm^2</t>
  </si>
  <si>
    <t>CFU/100 cm^2</t>
  </si>
  <si>
    <t>Confirmed concentrations (CFU/100 cm2)</t>
  </si>
  <si>
    <t>G-1-A-1</t>
  </si>
  <si>
    <t>G-1-A-2</t>
  </si>
  <si>
    <t>G-1-B-1</t>
  </si>
  <si>
    <t>G-1-B-2</t>
  </si>
  <si>
    <t>G-1-C-1</t>
  </si>
  <si>
    <t>G-1-C-2</t>
  </si>
  <si>
    <t>G-1-D-1</t>
  </si>
  <si>
    <t>G-1-D-2</t>
  </si>
  <si>
    <t>G-1-E-1</t>
  </si>
  <si>
    <t>G-1-E-2</t>
  </si>
  <si>
    <t>G-1-F-1</t>
  </si>
  <si>
    <t>G-1-F-2</t>
  </si>
  <si>
    <t>G-2-A-1</t>
  </si>
  <si>
    <t>G-2-A-2</t>
  </si>
  <si>
    <t>G-2-B-1</t>
  </si>
  <si>
    <t>G-2-B-2</t>
  </si>
  <si>
    <t>G-2-C-1</t>
  </si>
  <si>
    <t>G-2-C-2</t>
  </si>
  <si>
    <t>G-2-D-1</t>
  </si>
  <si>
    <t>G-2-D-2</t>
  </si>
  <si>
    <t>G-2-E-1</t>
  </si>
  <si>
    <t>G-2-E-2</t>
  </si>
  <si>
    <t>G-2-F-1</t>
  </si>
  <si>
    <t>G-2-F-2</t>
  </si>
  <si>
    <t>G-3-A-1</t>
  </si>
  <si>
    <t>G-3-A-2</t>
  </si>
  <si>
    <t>G-3-B-1</t>
  </si>
  <si>
    <t>G-3-B-2</t>
  </si>
  <si>
    <t>G-3-C-1</t>
  </si>
  <si>
    <t>G-3-C-2</t>
  </si>
  <si>
    <t>G-3-D-1</t>
  </si>
  <si>
    <t>G-3-D-2</t>
  </si>
  <si>
    <t>G-3-E-1</t>
  </si>
  <si>
    <t>G-3-E-2</t>
  </si>
  <si>
    <t>G-3-F-1</t>
  </si>
  <si>
    <t>G-3-F-2</t>
  </si>
  <si>
    <t>G-4-A-1</t>
  </si>
  <si>
    <t>G-4-A-2</t>
  </si>
  <si>
    <t>G-4-B-1</t>
  </si>
  <si>
    <t>G-4-B-2</t>
  </si>
  <si>
    <t>G-4-C-1</t>
  </si>
  <si>
    <t>G-4-C-2</t>
  </si>
  <si>
    <t>G-4-D-1</t>
  </si>
  <si>
    <t>G-4-D-2</t>
  </si>
  <si>
    <t>G-4-E-1</t>
  </si>
  <si>
    <t>G-4-E-2</t>
  </si>
  <si>
    <t>G-4-F-1</t>
  </si>
  <si>
    <t>G-4-F-2</t>
  </si>
  <si>
    <t>G-5-A-1</t>
  </si>
  <si>
    <t>G-5-A-2</t>
  </si>
  <si>
    <t>G-5-B-1</t>
  </si>
  <si>
    <t>G-5-B-2</t>
  </si>
  <si>
    <t>G-5-C-1</t>
  </si>
  <si>
    <t>G-5-C-2</t>
  </si>
  <si>
    <t>G-5-D-1</t>
  </si>
  <si>
    <t>G-5-D-2</t>
  </si>
  <si>
    <t>G-5-E-1</t>
  </si>
  <si>
    <t>G-5-E-2</t>
  </si>
  <si>
    <t>G-5-F-1</t>
  </si>
  <si>
    <t>G-5-F-2</t>
  </si>
  <si>
    <t>G-6-A-1</t>
  </si>
  <si>
    <t>G-6-C-1</t>
  </si>
  <si>
    <t>G-6-C-2</t>
  </si>
  <si>
    <t>G-6-D-1</t>
  </si>
  <si>
    <t>G-6-D-2</t>
  </si>
  <si>
    <t>G-6-E-1</t>
  </si>
  <si>
    <t>G-6-E-2</t>
  </si>
  <si>
    <t>G-6-F-1</t>
  </si>
  <si>
    <t>G-6-F-2</t>
  </si>
  <si>
    <t>G-7-A-1</t>
  </si>
  <si>
    <t>G-7-A-2</t>
  </si>
  <si>
    <t>G-7-B-1</t>
  </si>
  <si>
    <t>G-7-B-2</t>
  </si>
  <si>
    <t>G-7-C-1</t>
  </si>
  <si>
    <t>G-7-C-2</t>
  </si>
  <si>
    <t>G-7-D-1</t>
  </si>
  <si>
    <t>G-7-D-2</t>
  </si>
  <si>
    <t>G-7-E-1</t>
  </si>
  <si>
    <t>G-7-E-2</t>
  </si>
  <si>
    <t>G-7-F-1</t>
  </si>
  <si>
    <t>G-7-F-2</t>
  </si>
  <si>
    <t>G-8-A-1</t>
  </si>
  <si>
    <t>G-8-A-2</t>
  </si>
  <si>
    <t>G-8-B-1</t>
  </si>
  <si>
    <t>G-8-C-1</t>
  </si>
  <si>
    <t>G-8-D-1</t>
  </si>
  <si>
    <t>G-8-D-2</t>
  </si>
  <si>
    <t>G-8-E-1</t>
  </si>
  <si>
    <t>G-8-E-2</t>
  </si>
  <si>
    <t>G-8-F-1</t>
  </si>
  <si>
    <t>G-8-F-2</t>
  </si>
  <si>
    <t>G-9-A-1</t>
  </si>
  <si>
    <t>G-9-A-2</t>
  </si>
  <si>
    <t>G-9-B-1</t>
  </si>
  <si>
    <t>G-9-B-2</t>
  </si>
  <si>
    <t>G-9-C-1</t>
  </si>
  <si>
    <t>G-9-C-2</t>
  </si>
  <si>
    <t>G-9-D-1</t>
  </si>
  <si>
    <t>G-9-D-2</t>
  </si>
  <si>
    <t>G-9-E-1</t>
  </si>
  <si>
    <t>G-9-E-2</t>
  </si>
  <si>
    <t>G-9-F-1</t>
  </si>
  <si>
    <t>G-9-F-2</t>
  </si>
  <si>
    <t>G-10-A-1</t>
  </si>
  <si>
    <t>G-10-A-2</t>
  </si>
  <si>
    <t>G-10-B-1</t>
  </si>
  <si>
    <t>G-10-B-2</t>
  </si>
  <si>
    <t>G-10-C-1</t>
  </si>
  <si>
    <t>G-10-C-2</t>
  </si>
  <si>
    <t>G-10-D-1</t>
  </si>
  <si>
    <t>G-10-D-2</t>
  </si>
  <si>
    <t>G-10-E-1</t>
  </si>
  <si>
    <t>G-10-E-2</t>
  </si>
  <si>
    <t>G-10-F-1</t>
  </si>
  <si>
    <t>G-10-F-2</t>
  </si>
  <si>
    <t>G-11-A-1</t>
  </si>
  <si>
    <t>G-11-A-2</t>
  </si>
  <si>
    <t>G-11-B-1</t>
  </si>
  <si>
    <t>G-11-B-2</t>
  </si>
  <si>
    <t>G-11-C-1</t>
  </si>
  <si>
    <t>G-11-C-2</t>
  </si>
  <si>
    <t>G-11-D-1</t>
  </si>
  <si>
    <t>G-11-D-2</t>
  </si>
  <si>
    <t>G-11-E-1</t>
  </si>
  <si>
    <t>G-11-E-2</t>
  </si>
  <si>
    <t>G-11-F-1</t>
  </si>
  <si>
    <t>G-11-F-2</t>
  </si>
  <si>
    <t>G-12-A-1</t>
  </si>
  <si>
    <t>G-12-A-2</t>
  </si>
  <si>
    <t>G-12-B-1</t>
  </si>
  <si>
    <t>G-12-B-2</t>
  </si>
  <si>
    <t>G-12-C-1</t>
  </si>
  <si>
    <t>G-12-C-2</t>
  </si>
  <si>
    <t>G-12-D-1</t>
  </si>
  <si>
    <t>G-12-D-2</t>
  </si>
  <si>
    <t>G-12-E-1</t>
  </si>
  <si>
    <t>G-12-E-2</t>
  </si>
  <si>
    <t>G-12-F-1</t>
  </si>
  <si>
    <t>G-12-F-2</t>
  </si>
  <si>
    <t>G-13-A-1</t>
  </si>
  <si>
    <t>G-13-A-2</t>
  </si>
  <si>
    <t>G-13-B-1</t>
  </si>
  <si>
    <t>G-13-B-2</t>
  </si>
  <si>
    <t>G-13-C-1</t>
  </si>
  <si>
    <t>G-13-C-2</t>
  </si>
  <si>
    <t>G-13-D-1</t>
  </si>
  <si>
    <t>G-13-D-2</t>
  </si>
  <si>
    <t>G-13-E-1</t>
  </si>
  <si>
    <t>G-13-E-2</t>
  </si>
  <si>
    <t>G-13-F-1</t>
  </si>
  <si>
    <t>G-13-F-2</t>
  </si>
  <si>
    <t>O-1-A-I</t>
  </si>
  <si>
    <t>O-1-A-II</t>
  </si>
  <si>
    <t>Chair armrest</t>
  </si>
  <si>
    <t>O-1-B-I</t>
  </si>
  <si>
    <t>O-1-B-II</t>
  </si>
  <si>
    <t>O-1-C-I</t>
  </si>
  <si>
    <t>O-1-C-II</t>
  </si>
  <si>
    <t>Call button/remote</t>
  </si>
  <si>
    <t>O-1-D-I</t>
  </si>
  <si>
    <t>O-1-D-II</t>
  </si>
  <si>
    <t>Desk near patient bed</t>
  </si>
  <si>
    <t>O-1-E-I</t>
  </si>
  <si>
    <t>O-1-E-II</t>
  </si>
  <si>
    <t>Sink counter</t>
  </si>
  <si>
    <t>O-1-F-I</t>
  </si>
  <si>
    <t>O-1-F-II</t>
  </si>
  <si>
    <t>Bathroom grab bar</t>
  </si>
  <si>
    <t>Nurse Tap</t>
  </si>
  <si>
    <t xml:space="preserve">Desk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</si>
</sst>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h:mm;@"/>
    <numFmt numFmtId="165" formatCode="0.0"/>
    <numFmt numFmtId="166" formatCode="0.000"/>
  </numFmts>
  <fonts count="13">
    <font>
      <sz val="11"/>
      <color theme="1"/>
      <name val="Calibri"/>
      <family val="2"/>
      <scheme val="minor"/>
    </font>
    <font>
      <sz val="11"/>
      <name val="Calibri"/>
      <family val="2"/>
      <scheme val="minor"/>
    </font>
    <font>
      <i/>
      <sz val="11"/>
      <color theme="1"/>
      <name val="Calibri"/>
      <family val="2"/>
      <scheme val="minor"/>
    </font>
    <font>
      <sz val="11"/>
      <color rgb="FFFFFF00"/>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1"/>
      <color theme="1"/>
      <name val="Gill Sans Nova"/>
      <family val="2"/>
    </font>
    <font>
      <sz val="9"/>
      <color indexed="81"/>
      <name val="Tahoma"/>
      <family val="2"/>
    </font>
    <font>
      <b/>
      <sz val="9"/>
      <color indexed="81"/>
      <name val="Tahoma"/>
      <family val="2"/>
    </font>
    <font>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0000"/>
        <bgColor indexed="64"/>
      </patternFill>
    </fill>
    <fill>
      <patternFill patternType="solid">
        <fgColor theme="5" tint="0.79998168889431442"/>
        <bgColor indexed="64"/>
      </patternFill>
    </fill>
    <fill>
      <patternFill patternType="solid">
        <fgColor rgb="FF00B0F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C6EFCE"/>
      </patternFill>
    </fill>
    <fill>
      <patternFill patternType="solid">
        <fgColor rgb="FFFFEB9C"/>
      </patternFill>
    </fill>
    <fill>
      <patternFill patternType="solid">
        <fgColor theme="4"/>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rgb="FF000000"/>
      </bottom>
      <diagonal/>
    </border>
    <border>
      <left/>
      <right/>
      <top/>
      <bottom style="thin">
        <color rgb="FF000000"/>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5" fillId="13" borderId="0" applyNumberFormat="0" applyBorder="0" applyAlignment="0" applyProtection="0"/>
    <xf numFmtId="0" fontId="6" fillId="14" borderId="0" applyNumberFormat="0" applyBorder="0" applyAlignment="0" applyProtection="0"/>
    <xf numFmtId="9" fontId="10" fillId="0" borderId="0" applyFont="0" applyFill="0" applyBorder="0" applyAlignment="0" applyProtection="0"/>
  </cellStyleXfs>
  <cellXfs count="236">
    <xf numFmtId="0" fontId="0" fillId="0" borderId="0" xfId="0"/>
    <xf numFmtId="0" fontId="0" fillId="0" borderId="0" xfId="0" applyFill="1"/>
    <xf numFmtId="14" fontId="0" fillId="0" borderId="0" xfId="0" applyNumberFormat="1" applyFill="1"/>
    <xf numFmtId="0" fontId="0" fillId="0" borderId="0" xfId="0" applyNumberFormat="1" applyFill="1"/>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14" fontId="0" fillId="0" borderId="4" xfId="0" applyNumberFormat="1" applyFill="1" applyBorder="1"/>
    <xf numFmtId="0" fontId="0" fillId="0" borderId="5" xfId="0" applyFill="1" applyBorder="1"/>
    <xf numFmtId="0" fontId="0" fillId="2" borderId="0" xfId="0" applyFill="1"/>
    <xf numFmtId="0" fontId="0" fillId="0" borderId="0" xfId="0" applyFill="1" applyAlignment="1">
      <alignment wrapText="1"/>
    </xf>
    <xf numFmtId="0" fontId="0" fillId="0" borderId="0" xfId="0" applyFill="1" applyBorder="1"/>
    <xf numFmtId="14" fontId="0" fillId="0" borderId="0" xfId="0" applyNumberFormat="1"/>
    <xf numFmtId="0" fontId="0" fillId="0" borderId="0" xfId="0" applyNumberFormat="1"/>
    <xf numFmtId="164" fontId="0" fillId="0" borderId="0" xfId="0" applyNumberFormat="1"/>
    <xf numFmtId="0" fontId="0" fillId="0" borderId="4" xfId="0" applyBorder="1"/>
    <xf numFmtId="0" fontId="0" fillId="0" borderId="7" xfId="0" applyBorder="1"/>
    <xf numFmtId="164" fontId="0" fillId="0" borderId="0" xfId="0" applyNumberFormat="1" applyFill="1"/>
    <xf numFmtId="0" fontId="0" fillId="3" borderId="0" xfId="0" applyFill="1"/>
    <xf numFmtId="0" fontId="0" fillId="4" borderId="0" xfId="0" applyFill="1"/>
    <xf numFmtId="0" fontId="0" fillId="0" borderId="2" xfId="0" applyBorder="1" applyAlignment="1">
      <alignment horizontal="center"/>
    </xf>
    <xf numFmtId="1" fontId="0" fillId="0" borderId="0" xfId="0" applyNumberFormat="1"/>
    <xf numFmtId="1" fontId="0" fillId="4" borderId="0" xfId="0" applyNumberFormat="1" applyFill="1"/>
    <xf numFmtId="0" fontId="0" fillId="6" borderId="0" xfId="0" applyFill="1"/>
    <xf numFmtId="0" fontId="0" fillId="7" borderId="0" xfId="0" applyFill="1"/>
    <xf numFmtId="0" fontId="0" fillId="8" borderId="0" xfId="0" applyFill="1"/>
    <xf numFmtId="0" fontId="1" fillId="7" borderId="0" xfId="0" applyFont="1" applyFill="1"/>
    <xf numFmtId="0" fontId="0" fillId="0" borderId="0" xfId="0" applyBorder="1"/>
    <xf numFmtId="0" fontId="0" fillId="0" borderId="0" xfId="0" applyAlignment="1"/>
    <xf numFmtId="0" fontId="2" fillId="0" borderId="0" xfId="0" applyFont="1" applyAlignment="1"/>
    <xf numFmtId="0" fontId="2" fillId="0" borderId="0" xfId="0" applyFont="1"/>
    <xf numFmtId="0" fontId="0" fillId="9" borderId="0" xfId="0" applyNumberFormat="1" applyFill="1"/>
    <xf numFmtId="0" fontId="0" fillId="9" borderId="4" xfId="0" applyNumberFormat="1" applyFill="1" applyBorder="1"/>
    <xf numFmtId="14" fontId="0" fillId="9" borderId="0" xfId="0" applyNumberFormat="1" applyFill="1"/>
    <xf numFmtId="0" fontId="3" fillId="2" borderId="0" xfId="0" applyFont="1" applyFill="1"/>
    <xf numFmtId="1" fontId="0" fillId="9" borderId="4" xfId="0" applyNumberFormat="1" applyFill="1" applyBorder="1"/>
    <xf numFmtId="1" fontId="0" fillId="9" borderId="0" xfId="0" applyNumberFormat="1" applyFill="1"/>
    <xf numFmtId="0" fontId="0" fillId="10" borderId="0" xfId="0" applyFill="1"/>
    <xf numFmtId="0" fontId="0" fillId="10" borderId="0" xfId="0" applyFill="1" applyBorder="1"/>
    <xf numFmtId="14" fontId="0" fillId="0" borderId="0" xfId="0" applyNumberFormat="1" applyFill="1" applyBorder="1"/>
    <xf numFmtId="164" fontId="0" fillId="0" borderId="0" xfId="0" applyNumberFormat="1" applyFill="1" applyBorder="1"/>
    <xf numFmtId="14" fontId="0" fillId="10" borderId="0" xfId="0" applyNumberFormat="1" applyFill="1" applyBorder="1"/>
    <xf numFmtId="164" fontId="0" fillId="10" borderId="0" xfId="0" applyNumberFormat="1" applyFill="1" applyBorder="1"/>
    <xf numFmtId="14" fontId="0" fillId="10" borderId="0" xfId="0" applyNumberFormat="1" applyFont="1" applyFill="1" applyBorder="1"/>
    <xf numFmtId="0" fontId="0" fillId="5" borderId="0" xfId="0" applyFill="1" applyBorder="1"/>
    <xf numFmtId="14" fontId="0" fillId="5" borderId="0" xfId="0" applyNumberFormat="1" applyFill="1" applyBorder="1"/>
    <xf numFmtId="164" fontId="0" fillId="5" borderId="0" xfId="0" applyNumberFormat="1" applyFill="1" applyBorder="1"/>
    <xf numFmtId="0" fontId="0" fillId="10" borderId="0" xfId="0" applyFill="1" applyBorder="1" applyAlignment="1">
      <alignment wrapText="1"/>
    </xf>
    <xf numFmtId="0" fontId="0" fillId="0" borderId="0" xfId="0" applyFill="1" applyBorder="1" applyAlignment="1">
      <alignment wrapText="1"/>
    </xf>
    <xf numFmtId="0" fontId="0" fillId="3" borderId="0" xfId="0" applyFill="1" applyBorder="1"/>
    <xf numFmtId="14" fontId="0" fillId="3" borderId="0" xfId="0" applyNumberFormat="1" applyFill="1" applyBorder="1"/>
    <xf numFmtId="164" fontId="0" fillId="3" borderId="0" xfId="0" applyNumberFormat="1" applyFill="1" applyBorder="1"/>
    <xf numFmtId="0" fontId="0" fillId="11" borderId="0" xfId="0" applyFill="1" applyBorder="1"/>
    <xf numFmtId="14" fontId="0" fillId="11" borderId="0" xfId="0" applyNumberFormat="1" applyFill="1" applyBorder="1"/>
    <xf numFmtId="164" fontId="0" fillId="11" borderId="0" xfId="0" applyNumberFormat="1" applyFill="1" applyBorder="1"/>
    <xf numFmtId="0" fontId="4" fillId="0" borderId="0" xfId="0" applyFont="1"/>
    <xf numFmtId="0" fontId="4" fillId="5" borderId="0" xfId="0" applyFont="1" applyFill="1" applyBorder="1"/>
    <xf numFmtId="14" fontId="4" fillId="5" borderId="0" xfId="0" applyNumberFormat="1" applyFont="1" applyFill="1" applyBorder="1"/>
    <xf numFmtId="164" fontId="4" fillId="5" borderId="0" xfId="0" applyNumberFormat="1" applyFont="1" applyFill="1" applyBorder="1"/>
    <xf numFmtId="0" fontId="4" fillId="3" borderId="0" xfId="0" applyFont="1" applyFill="1" applyBorder="1"/>
    <xf numFmtId="14" fontId="4" fillId="3" borderId="0" xfId="0" applyNumberFormat="1" applyFont="1" applyFill="1" applyBorder="1"/>
    <xf numFmtId="164" fontId="4" fillId="3" borderId="0" xfId="0" applyNumberFormat="1" applyFont="1" applyFill="1" applyBorder="1"/>
    <xf numFmtId="0" fontId="4" fillId="0" borderId="0" xfId="0" applyFont="1" applyFill="1" applyBorder="1"/>
    <xf numFmtId="14" fontId="4" fillId="0" borderId="0" xfId="0" applyNumberFormat="1" applyFont="1" applyFill="1" applyBorder="1"/>
    <xf numFmtId="164" fontId="4" fillId="0" borderId="0" xfId="0" applyNumberFormat="1" applyFont="1" applyFill="1" applyBorder="1"/>
    <xf numFmtId="0" fontId="4" fillId="11" borderId="0" xfId="0" applyFont="1" applyFill="1" applyBorder="1"/>
    <xf numFmtId="14" fontId="4" fillId="11" borderId="0" xfId="0" applyNumberFormat="1" applyFont="1" applyFill="1" applyBorder="1"/>
    <xf numFmtId="164" fontId="4" fillId="11" borderId="0" xfId="0" applyNumberFormat="1" applyFont="1" applyFill="1" applyBorder="1"/>
    <xf numFmtId="0" fontId="4" fillId="3" borderId="0" xfId="0" applyFont="1" applyFill="1" applyBorder="1" applyAlignment="1">
      <alignment wrapText="1"/>
    </xf>
    <xf numFmtId="0" fontId="4" fillId="0" borderId="0" xfId="0" applyFont="1" applyFill="1" applyBorder="1" applyAlignment="1">
      <alignment wrapText="1"/>
    </xf>
    <xf numFmtId="0" fontId="4" fillId="5" borderId="0" xfId="0" applyFont="1" applyFill="1" applyBorder="1" applyAlignment="1">
      <alignment wrapText="1"/>
    </xf>
    <xf numFmtId="0" fontId="4" fillId="11" borderId="0" xfId="0" applyFont="1" applyFill="1" applyBorder="1" applyAlignment="1">
      <alignment wrapText="1"/>
    </xf>
    <xf numFmtId="0" fontId="4" fillId="10" borderId="0" xfId="0" applyFont="1" applyFill="1" applyBorder="1"/>
    <xf numFmtId="14" fontId="4" fillId="10" borderId="0" xfId="0" applyNumberFormat="1" applyFont="1" applyFill="1" applyBorder="1"/>
    <xf numFmtId="164" fontId="4" fillId="10" borderId="0" xfId="0" applyNumberFormat="1" applyFont="1" applyFill="1" applyBorder="1"/>
    <xf numFmtId="0" fontId="4" fillId="4" borderId="0" xfId="0" applyFont="1" applyFill="1" applyBorder="1"/>
    <xf numFmtId="14" fontId="4" fillId="4" borderId="0" xfId="0" applyNumberFormat="1" applyFont="1" applyFill="1" applyBorder="1"/>
    <xf numFmtId="164" fontId="4" fillId="4" borderId="0" xfId="0" applyNumberFormat="1" applyFont="1" applyFill="1" applyBorder="1"/>
    <xf numFmtId="0" fontId="0" fillId="4" borderId="0" xfId="0" applyFill="1" applyBorder="1"/>
    <xf numFmtId="14" fontId="0" fillId="4" borderId="0" xfId="0" applyNumberFormat="1" applyFill="1" applyBorder="1"/>
    <xf numFmtId="164" fontId="0" fillId="4" borderId="0" xfId="0" applyNumberFormat="1" applyFill="1" applyBorder="1"/>
    <xf numFmtId="0" fontId="0" fillId="10" borderId="0" xfId="0" applyFont="1" applyFill="1" applyBorder="1"/>
    <xf numFmtId="164" fontId="0" fillId="10" borderId="0" xfId="0" applyNumberFormat="1" applyFont="1" applyFill="1" applyBorder="1"/>
    <xf numFmtId="0" fontId="0" fillId="5" borderId="0" xfId="0" applyFont="1" applyFill="1" applyBorder="1"/>
    <xf numFmtId="14" fontId="0" fillId="5" borderId="0" xfId="0" applyNumberFormat="1" applyFont="1" applyFill="1" applyBorder="1"/>
    <xf numFmtId="164" fontId="0" fillId="5" borderId="0" xfId="0" applyNumberFormat="1" applyFont="1" applyFill="1" applyBorder="1"/>
    <xf numFmtId="0" fontId="0" fillId="0" borderId="0" xfId="0" applyFont="1" applyFill="1" applyBorder="1"/>
    <xf numFmtId="14" fontId="0" fillId="0" borderId="0" xfId="0" applyNumberFormat="1" applyFont="1" applyFill="1" applyBorder="1"/>
    <xf numFmtId="164" fontId="0" fillId="0" borderId="0" xfId="0" applyNumberFormat="1" applyFont="1" applyFill="1" applyBorder="1"/>
    <xf numFmtId="0" fontId="0" fillId="4" borderId="0" xfId="0" applyFont="1" applyFill="1" applyBorder="1"/>
    <xf numFmtId="14" fontId="0" fillId="4" borderId="0" xfId="0" applyNumberFormat="1" applyFont="1" applyFill="1" applyBorder="1"/>
    <xf numFmtId="164" fontId="0" fillId="4" borderId="0" xfId="0" applyNumberFormat="1" applyFont="1" applyFill="1" applyBorder="1"/>
    <xf numFmtId="0" fontId="0" fillId="3" borderId="0" xfId="0" applyFont="1" applyFill="1" applyBorder="1"/>
    <xf numFmtId="14" fontId="0" fillId="3" borderId="0" xfId="0" applyNumberFormat="1" applyFont="1" applyFill="1" applyBorder="1"/>
    <xf numFmtId="164" fontId="0" fillId="3" borderId="0" xfId="0" applyNumberFormat="1" applyFont="1" applyFill="1" applyBorder="1"/>
    <xf numFmtId="0" fontId="0" fillId="0" borderId="0" xfId="0" applyFont="1" applyBorder="1"/>
    <xf numFmtId="14" fontId="0" fillId="0" borderId="0" xfId="0" applyNumberFormat="1" applyFont="1" applyBorder="1"/>
    <xf numFmtId="164" fontId="0" fillId="0" borderId="0" xfId="0" applyNumberFormat="1" applyFont="1" applyBorder="1"/>
    <xf numFmtId="0" fontId="0" fillId="12" borderId="0" xfId="0" applyFill="1" applyBorder="1"/>
    <xf numFmtId="14" fontId="0" fillId="12" borderId="0" xfId="0" applyNumberFormat="1" applyFill="1" applyBorder="1"/>
    <xf numFmtId="164" fontId="0" fillId="12" borderId="0" xfId="0" applyNumberFormat="1" applyFill="1" applyBorder="1"/>
    <xf numFmtId="0" fontId="4" fillId="12" borderId="0" xfId="0" applyFont="1" applyFill="1" applyBorder="1"/>
    <xf numFmtId="14" fontId="4" fillId="12" borderId="0" xfId="0" applyNumberFormat="1" applyFont="1" applyFill="1" applyBorder="1"/>
    <xf numFmtId="164" fontId="4" fillId="12" borderId="0" xfId="0" applyNumberFormat="1" applyFont="1" applyFill="1" applyBorder="1"/>
    <xf numFmtId="0" fontId="0" fillId="12" borderId="0" xfId="0" applyNumberFormat="1" applyFill="1" applyBorder="1"/>
    <xf numFmtId="1" fontId="0" fillId="10" borderId="0" xfId="0" applyNumberFormat="1" applyFill="1"/>
    <xf numFmtId="1" fontId="0" fillId="11" borderId="0" xfId="0" applyNumberFormat="1" applyFill="1"/>
    <xf numFmtId="1" fontId="0" fillId="3" borderId="0" xfId="0" applyNumberFormat="1" applyFill="1"/>
    <xf numFmtId="2" fontId="0" fillId="0" borderId="0" xfId="0" applyNumberFormat="1"/>
    <xf numFmtId="165" fontId="0" fillId="0" borderId="0" xfId="0" applyNumberFormat="1"/>
    <xf numFmtId="0" fontId="0" fillId="0" borderId="9" xfId="0" applyFill="1" applyBorder="1"/>
    <xf numFmtId="14" fontId="0" fillId="0" borderId="9" xfId="0" applyNumberFormat="1" applyFill="1" applyBorder="1"/>
    <xf numFmtId="0" fontId="0" fillId="9" borderId="9" xfId="0" applyNumberFormat="1" applyFill="1" applyBorder="1"/>
    <xf numFmtId="0" fontId="0" fillId="9" borderId="0" xfId="0" applyNumberFormat="1" applyFill="1" applyBorder="1"/>
    <xf numFmtId="0" fontId="0" fillId="2" borderId="0" xfId="0" applyFill="1" applyBorder="1"/>
    <xf numFmtId="0" fontId="0" fillId="0" borderId="8" xfId="0" applyFill="1" applyBorder="1"/>
    <xf numFmtId="14" fontId="0" fillId="0" borderId="8" xfId="0" applyNumberFormat="1" applyFill="1" applyBorder="1"/>
    <xf numFmtId="0" fontId="0" fillId="9" borderId="8" xfId="0" applyNumberFormat="1" applyFill="1" applyBorder="1"/>
    <xf numFmtId="0" fontId="0" fillId="2" borderId="9" xfId="0" applyFill="1" applyBorder="1"/>
    <xf numFmtId="0" fontId="0" fillId="2" borderId="8" xfId="0" applyFill="1" applyBorder="1"/>
    <xf numFmtId="0" fontId="0" fillId="0" borderId="9" xfId="0" applyFill="1" applyBorder="1" applyAlignment="1">
      <alignment wrapText="1"/>
    </xf>
    <xf numFmtId="0" fontId="0" fillId="0" borderId="8" xfId="0" applyFill="1" applyBorder="1" applyAlignment="1">
      <alignment wrapText="1"/>
    </xf>
    <xf numFmtId="0" fontId="0" fillId="0" borderId="9" xfId="0" applyFont="1" applyFill="1" applyBorder="1"/>
    <xf numFmtId="0" fontId="0" fillId="0" borderId="9" xfId="0" applyFont="1" applyFill="1" applyBorder="1" applyAlignment="1">
      <alignment wrapText="1"/>
    </xf>
    <xf numFmtId="14" fontId="0" fillId="0" borderId="9" xfId="0" applyNumberFormat="1" applyFont="1" applyFill="1" applyBorder="1"/>
    <xf numFmtId="0" fontId="0" fillId="9" borderId="9" xfId="0" applyNumberFormat="1" applyFont="1" applyFill="1" applyBorder="1"/>
    <xf numFmtId="0" fontId="0" fillId="0" borderId="0" xfId="0" applyFont="1" applyFill="1" applyBorder="1" applyAlignment="1">
      <alignment wrapText="1"/>
    </xf>
    <xf numFmtId="0" fontId="0" fillId="9" borderId="0" xfId="0" applyNumberFormat="1" applyFont="1" applyFill="1" applyBorder="1"/>
    <xf numFmtId="0" fontId="0" fillId="0" borderId="8" xfId="0" applyFont="1" applyFill="1" applyBorder="1"/>
    <xf numFmtId="0" fontId="0" fillId="0" borderId="8" xfId="0" applyFont="1" applyFill="1" applyBorder="1" applyAlignment="1">
      <alignment wrapText="1"/>
    </xf>
    <xf numFmtId="14" fontId="0" fillId="0" borderId="8" xfId="0" applyNumberFormat="1" applyFont="1" applyFill="1" applyBorder="1"/>
    <xf numFmtId="0" fontId="0" fillId="9" borderId="8" xfId="0" applyNumberFormat="1" applyFont="1" applyFill="1" applyBorder="1"/>
    <xf numFmtId="0" fontId="0" fillId="2" borderId="8" xfId="0" applyNumberFormat="1" applyFill="1" applyBorder="1"/>
    <xf numFmtId="0" fontId="0" fillId="0" borderId="10" xfId="0" applyBorder="1"/>
    <xf numFmtId="0" fontId="0" fillId="0" borderId="5" xfId="0" applyBorder="1"/>
    <xf numFmtId="0" fontId="0" fillId="0" borderId="6" xfId="0" applyBorder="1"/>
    <xf numFmtId="0" fontId="0" fillId="0" borderId="6" xfId="0" applyNumberFormat="1" applyBorder="1"/>
    <xf numFmtId="1" fontId="0" fillId="9" borderId="6" xfId="0" applyNumberFormat="1" applyFill="1" applyBorder="1"/>
    <xf numFmtId="14" fontId="0" fillId="0" borderId="6" xfId="0" applyNumberFormat="1" applyBorder="1"/>
    <xf numFmtId="164" fontId="0" fillId="0" borderId="6" xfId="0" applyNumberFormat="1" applyBorder="1"/>
    <xf numFmtId="0" fontId="0" fillId="0" borderId="9" xfId="0" applyBorder="1"/>
    <xf numFmtId="0" fontId="0" fillId="0" borderId="9" xfId="0" applyNumberFormat="1" applyBorder="1"/>
    <xf numFmtId="1" fontId="0" fillId="9" borderId="9" xfId="0" applyNumberFormat="1" applyFill="1" applyBorder="1"/>
    <xf numFmtId="14" fontId="0" fillId="0" borderId="9" xfId="0" applyNumberFormat="1" applyBorder="1"/>
    <xf numFmtId="164" fontId="0" fillId="0" borderId="9" xfId="0" applyNumberFormat="1" applyBorder="1"/>
    <xf numFmtId="0" fontId="0" fillId="0" borderId="0" xfId="0" applyNumberFormat="1" applyBorder="1"/>
    <xf numFmtId="1" fontId="0" fillId="9" borderId="0" xfId="0" applyNumberFormat="1" applyFill="1" applyBorder="1"/>
    <xf numFmtId="14" fontId="0" fillId="0" borderId="0" xfId="0" applyNumberFormat="1" applyBorder="1"/>
    <xf numFmtId="164" fontId="0" fillId="0" borderId="0" xfId="0" applyNumberFormat="1" applyBorder="1"/>
    <xf numFmtId="0" fontId="0" fillId="0" borderId="8" xfId="0" applyBorder="1"/>
    <xf numFmtId="0" fontId="0" fillId="0" borderId="8" xfId="0" applyNumberFormat="1" applyBorder="1"/>
    <xf numFmtId="1" fontId="0" fillId="9" borderId="8" xfId="0" applyNumberFormat="1" applyFill="1" applyBorder="1"/>
    <xf numFmtId="14" fontId="0" fillId="0" borderId="8" xfId="0" applyNumberFormat="1" applyBorder="1"/>
    <xf numFmtId="164" fontId="0" fillId="0" borderId="8" xfId="0" applyNumberFormat="1" applyBorder="1"/>
    <xf numFmtId="0" fontId="0" fillId="0" borderId="0" xfId="0" applyNumberFormat="1" applyFill="1" applyBorder="1"/>
    <xf numFmtId="0" fontId="0" fillId="4" borderId="8" xfId="0" applyNumberFormat="1" applyFill="1" applyBorder="1"/>
    <xf numFmtId="0" fontId="0" fillId="0" borderId="9" xfId="0" applyNumberFormat="1" applyFill="1" applyBorder="1"/>
    <xf numFmtId="164" fontId="0" fillId="0" borderId="9" xfId="0" applyNumberFormat="1" applyFill="1" applyBorder="1"/>
    <xf numFmtId="0" fontId="0" fillId="0" borderId="8" xfId="0" applyNumberFormat="1" applyFill="1" applyBorder="1"/>
    <xf numFmtId="164" fontId="0" fillId="0" borderId="8" xfId="0" applyNumberFormat="1" applyFill="1" applyBorder="1"/>
    <xf numFmtId="0" fontId="0" fillId="0" borderId="3" xfId="0" applyBorder="1"/>
    <xf numFmtId="0" fontId="0" fillId="0" borderId="2" xfId="0" applyBorder="1"/>
    <xf numFmtId="165" fontId="0" fillId="0" borderId="0" xfId="0" applyNumberFormat="1" applyBorder="1"/>
    <xf numFmtId="165" fontId="0" fillId="0" borderId="10" xfId="0" applyNumberFormat="1" applyBorder="1"/>
    <xf numFmtId="0" fontId="0" fillId="0" borderId="11" xfId="0" applyBorder="1"/>
    <xf numFmtId="165" fontId="0" fillId="0" borderId="9" xfId="0" applyNumberFormat="1" applyBorder="1"/>
    <xf numFmtId="165" fontId="0" fillId="0" borderId="11" xfId="0" applyNumberFormat="1" applyBorder="1"/>
    <xf numFmtId="0" fontId="0" fillId="0" borderId="12" xfId="0" applyBorder="1"/>
    <xf numFmtId="165" fontId="0" fillId="0" borderId="8" xfId="0" applyNumberFormat="1" applyBorder="1"/>
    <xf numFmtId="165" fontId="0" fillId="0" borderId="12" xfId="0" applyNumberFormat="1" applyBorder="1"/>
    <xf numFmtId="14" fontId="4" fillId="0" borderId="0" xfId="0" applyNumberFormat="1" applyFont="1"/>
    <xf numFmtId="1" fontId="4" fillId="0" borderId="0" xfId="0" applyNumberFormat="1" applyFont="1"/>
    <xf numFmtId="0" fontId="4" fillId="3" borderId="0" xfId="0" applyFont="1" applyFill="1"/>
    <xf numFmtId="1" fontId="4" fillId="3" borderId="0" xfId="0" applyNumberFormat="1" applyFont="1" applyFill="1"/>
    <xf numFmtId="0" fontId="4" fillId="10" borderId="0" xfId="0" applyFont="1" applyFill="1"/>
    <xf numFmtId="1" fontId="4" fillId="10" borderId="0" xfId="0" applyNumberFormat="1" applyFont="1" applyFill="1"/>
    <xf numFmtId="0" fontId="5" fillId="13" borderId="0" xfId="1"/>
    <xf numFmtId="0" fontId="6" fillId="14" borderId="0" xfId="2"/>
    <xf numFmtId="0" fontId="0" fillId="0" borderId="4"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13" xfId="0" applyFill="1" applyBorder="1"/>
    <xf numFmtId="0" fontId="0" fillId="0" borderId="14" xfId="0" applyFill="1" applyBorder="1"/>
    <xf numFmtId="2" fontId="0" fillId="0" borderId="0" xfId="0" applyNumberFormat="1" applyFill="1" applyBorder="1"/>
    <xf numFmtId="2" fontId="4" fillId="3" borderId="0" xfId="0" applyNumberFormat="1" applyFont="1" applyFill="1" applyBorder="1"/>
    <xf numFmtId="2" fontId="4" fillId="12" borderId="0" xfId="0" applyNumberFormat="1" applyFont="1" applyFill="1" applyBorder="1"/>
    <xf numFmtId="2" fontId="0" fillId="0" borderId="0" xfId="0" applyNumberFormat="1" applyBorder="1"/>
    <xf numFmtId="164" fontId="0" fillId="0" borderId="8" xfId="0" applyNumberFormat="1" applyFill="1" applyBorder="1" applyAlignment="1">
      <alignment wrapText="1"/>
    </xf>
    <xf numFmtId="14" fontId="0" fillId="0" borderId="8" xfId="0" applyNumberFormat="1" applyFill="1" applyBorder="1" applyAlignment="1">
      <alignment wrapText="1"/>
    </xf>
    <xf numFmtId="2" fontId="0" fillId="0" borderId="8" xfId="0" applyNumberFormat="1" applyFill="1" applyBorder="1" applyAlignment="1">
      <alignment wrapText="1"/>
    </xf>
    <xf numFmtId="0" fontId="0" fillId="15" borderId="0" xfId="0" applyFill="1" applyBorder="1"/>
    <xf numFmtId="0" fontId="0" fillId="7" borderId="0" xfId="0" applyFill="1" applyBorder="1"/>
    <xf numFmtId="14" fontId="0" fillId="7" borderId="0" xfId="0" applyNumberFormat="1" applyFill="1" applyBorder="1"/>
    <xf numFmtId="164" fontId="0" fillId="7" borderId="0" xfId="0" applyNumberFormat="1" applyFill="1" applyBorder="1"/>
    <xf numFmtId="0" fontId="0" fillId="7" borderId="0" xfId="0" applyFont="1" applyFill="1" applyBorder="1"/>
    <xf numFmtId="14" fontId="0" fillId="7" borderId="0" xfId="0" applyNumberFormat="1" applyFont="1" applyFill="1" applyBorder="1"/>
    <xf numFmtId="164" fontId="0" fillId="7" borderId="0" xfId="0" applyNumberFormat="1" applyFont="1" applyFill="1" applyBorder="1"/>
    <xf numFmtId="0" fontId="4" fillId="7" borderId="0" xfId="0" applyFont="1" applyFill="1" applyBorder="1"/>
    <xf numFmtId="14" fontId="4" fillId="7" borderId="0" xfId="0" applyNumberFormat="1" applyFont="1" applyFill="1" applyBorder="1"/>
    <xf numFmtId="164" fontId="4" fillId="7" borderId="0" xfId="0" applyNumberFormat="1" applyFont="1" applyFill="1" applyBorder="1"/>
    <xf numFmtId="2" fontId="4" fillId="7" borderId="0" xfId="0" applyNumberFormat="1" applyFont="1" applyFill="1" applyBorder="1"/>
    <xf numFmtId="14" fontId="0" fillId="15" borderId="0" xfId="0" applyNumberFormat="1" applyFill="1" applyBorder="1"/>
    <xf numFmtId="164" fontId="0" fillId="15" borderId="0" xfId="0" applyNumberFormat="1" applyFill="1" applyBorder="1"/>
    <xf numFmtId="2" fontId="4" fillId="15" borderId="0" xfId="0" applyNumberFormat="1" applyFont="1" applyFill="1" applyBorder="1"/>
    <xf numFmtId="2" fontId="0" fillId="12" borderId="0" xfId="0" applyNumberFormat="1" applyFill="1" applyBorder="1"/>
    <xf numFmtId="2" fontId="0" fillId="4" borderId="0" xfId="0" applyNumberFormat="1" applyFill="1" applyBorder="1"/>
    <xf numFmtId="2" fontId="0" fillId="5" borderId="0" xfId="0" applyNumberFormat="1" applyFill="1" applyBorder="1"/>
    <xf numFmtId="2" fontId="0" fillId="15" borderId="0" xfId="0" applyNumberFormat="1" applyFill="1" applyBorder="1"/>
    <xf numFmtId="2" fontId="4" fillId="0" borderId="0" xfId="0" applyNumberFormat="1" applyFont="1" applyFill="1" applyBorder="1"/>
    <xf numFmtId="2" fontId="0" fillId="7" borderId="0" xfId="0" applyNumberFormat="1" applyFill="1" applyBorder="1"/>
    <xf numFmtId="0" fontId="4" fillId="15" borderId="0" xfId="0" applyFont="1" applyFill="1" applyBorder="1"/>
    <xf numFmtId="2" fontId="0" fillId="10" borderId="0" xfId="0" applyNumberFormat="1" applyFill="1" applyBorder="1"/>
    <xf numFmtId="14" fontId="4" fillId="15" borderId="0" xfId="0" applyNumberFormat="1" applyFont="1" applyFill="1" applyBorder="1"/>
    <xf numFmtId="164" fontId="4" fillId="15" borderId="0" xfId="0" applyNumberFormat="1" applyFont="1" applyFill="1" applyBorder="1"/>
    <xf numFmtId="0" fontId="7" fillId="0" borderId="15" xfId="0" applyFont="1" applyBorder="1" applyAlignment="1">
      <alignment horizontal="center"/>
    </xf>
    <xf numFmtId="0" fontId="7" fillId="0" borderId="16" xfId="0" applyFont="1" applyBorder="1" applyAlignment="1">
      <alignment horizontal="center"/>
    </xf>
    <xf numFmtId="0" fontId="0" fillId="0" borderId="0" xfId="0" applyFont="1" applyFill="1"/>
    <xf numFmtId="0" fontId="7" fillId="0" borderId="15" xfId="0" applyFont="1" applyFill="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2" xfId="0" applyBorder="1" applyAlignment="1">
      <alignment horizontal="left"/>
    </xf>
    <xf numFmtId="0" fontId="0" fillId="0" borderId="0" xfId="0" applyAlignment="1">
      <alignment horizontal="left" vertical="top"/>
    </xf>
    <xf numFmtId="0" fontId="0" fillId="0" borderId="0" xfId="0" applyAlignment="1">
      <alignment horizontal="left" vertical="top"/>
    </xf>
    <xf numFmtId="1" fontId="0" fillId="0" borderId="0" xfId="0" applyNumberFormat="1" applyAlignment="1">
      <alignment horizontal="left" vertical="top"/>
    </xf>
    <xf numFmtId="2" fontId="0" fillId="0" borderId="17" xfId="0" applyNumberFormat="1" applyBorder="1"/>
    <xf numFmtId="2" fontId="0" fillId="0" borderId="17" xfId="0" applyNumberFormat="1" applyFill="1" applyBorder="1"/>
    <xf numFmtId="165" fontId="0" fillId="0" borderId="0" xfId="0" applyNumberFormat="1" applyAlignment="1">
      <alignment horizontal="left" vertical="top"/>
    </xf>
    <xf numFmtId="166" fontId="0" fillId="0" borderId="0" xfId="0" applyNumberFormat="1" applyAlignment="1">
      <alignment horizontal="left" vertical="top"/>
    </xf>
    <xf numFmtId="9" fontId="0" fillId="0" borderId="0" xfId="3" applyFont="1" applyAlignment="1">
      <alignment horizontal="left" vertical="top"/>
    </xf>
  </cellXfs>
  <cellStyles count="4">
    <cellStyle name="Good" xfId="1" builtinId="26"/>
    <cellStyle name="Neutral" xfId="2" builtinId="2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cap="all" baseline="0">
                <a:effectLst/>
              </a:rPr>
              <a:t>Organism Detection PRe- and Post- Terminal CleaninG by surface type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'Detection by surface_Brandie'!$A$5</c:f>
              <c:strCache>
                <c:ptCount val="1"/>
                <c:pt idx="0">
                  <c:v>Pre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'Detection by surface_Brandie'!$B$3:$Y$4</c:f>
              <c:multiLvlStrCache>
                <c:ptCount val="24"/>
                <c:lvl>
                  <c:pt idx="0">
                    <c:v>Acinetobacter</c:v>
                  </c:pt>
                  <c:pt idx="1">
                    <c:v>C. difficile </c:v>
                  </c:pt>
                  <c:pt idx="2">
                    <c:v>MRSA</c:v>
                  </c:pt>
                  <c:pt idx="3">
                    <c:v>VRE</c:v>
                  </c:pt>
                  <c:pt idx="4">
                    <c:v>Acinetobacter</c:v>
                  </c:pt>
                  <c:pt idx="5">
                    <c:v>C. difficile </c:v>
                  </c:pt>
                  <c:pt idx="6">
                    <c:v>MRSA</c:v>
                  </c:pt>
                  <c:pt idx="7">
                    <c:v>VRE</c:v>
                  </c:pt>
                  <c:pt idx="8">
                    <c:v>Acinetobacter</c:v>
                  </c:pt>
                  <c:pt idx="9">
                    <c:v>C. difficile </c:v>
                  </c:pt>
                  <c:pt idx="10">
                    <c:v>MRSA</c:v>
                  </c:pt>
                  <c:pt idx="11">
                    <c:v>VRE</c:v>
                  </c:pt>
                  <c:pt idx="12">
                    <c:v>Acinetobacter</c:v>
                  </c:pt>
                  <c:pt idx="13">
                    <c:v>C. difficile </c:v>
                  </c:pt>
                  <c:pt idx="14">
                    <c:v>MRSA</c:v>
                  </c:pt>
                  <c:pt idx="15">
                    <c:v>VRE</c:v>
                  </c:pt>
                  <c:pt idx="16">
                    <c:v>Acinetobacter</c:v>
                  </c:pt>
                  <c:pt idx="17">
                    <c:v>C. difficile </c:v>
                  </c:pt>
                  <c:pt idx="18">
                    <c:v>MRSA</c:v>
                  </c:pt>
                  <c:pt idx="19">
                    <c:v>VRE</c:v>
                  </c:pt>
                  <c:pt idx="20">
                    <c:v>Acinetobacter</c:v>
                  </c:pt>
                  <c:pt idx="21">
                    <c:v>C. difficile </c:v>
                  </c:pt>
                  <c:pt idx="22">
                    <c:v>MRSA</c:v>
                  </c:pt>
                  <c:pt idx="23">
                    <c:v>VRE</c:v>
                  </c:pt>
                </c:lvl>
                <c:lvl>
                  <c:pt idx="0">
                    <c:v>Chair hand rail</c:v>
                  </c:pt>
                  <c:pt idx="4">
                    <c:v>Bed rail</c:v>
                  </c:pt>
                  <c:pt idx="8">
                    <c:v>Nurse tap</c:v>
                  </c:pt>
                  <c:pt idx="12">
                    <c:v>Desk Surface</c:v>
                  </c:pt>
                  <c:pt idx="16">
                    <c:v>Bathroom sink counter</c:v>
                  </c:pt>
                  <c:pt idx="20">
                    <c:v>Toilet Grab Bar</c:v>
                  </c:pt>
                </c:lvl>
              </c:multiLvlStrCache>
            </c:multiLvlStrRef>
          </c:cat>
          <c:val>
            <c:numRef>
              <c:f>'Detection by surface_Brandie'!$B$5:$Y$5</c:f>
              <c:numCache>
                <c:formatCode>General</c:formatCode>
                <c:ptCount val="24"/>
                <c:pt idx="0">
                  <c:v>0</c:v>
                </c:pt>
                <c:pt idx="1">
                  <c:v>0</c:v>
                </c:pt>
                <c:pt idx="2">
                  <c:v>6</c:v>
                </c:pt>
                <c:pt idx="3">
                  <c:v>4</c:v>
                </c:pt>
                <c:pt idx="4">
                  <c:v>0</c:v>
                </c:pt>
                <c:pt idx="5">
                  <c:v>3</c:v>
                </c:pt>
                <c:pt idx="6">
                  <c:v>6</c:v>
                </c:pt>
                <c:pt idx="7">
                  <c:v>5</c:v>
                </c:pt>
                <c:pt idx="8">
                  <c:v>0</c:v>
                </c:pt>
                <c:pt idx="9">
                  <c:v>1</c:v>
                </c:pt>
                <c:pt idx="10">
                  <c:v>5</c:v>
                </c:pt>
                <c:pt idx="11">
                  <c:v>5</c:v>
                </c:pt>
                <c:pt idx="12">
                  <c:v>0</c:v>
                </c:pt>
                <c:pt idx="13">
                  <c:v>2</c:v>
                </c:pt>
                <c:pt idx="14">
                  <c:v>8</c:v>
                </c:pt>
                <c:pt idx="15">
                  <c:v>4</c:v>
                </c:pt>
                <c:pt idx="16">
                  <c:v>1</c:v>
                </c:pt>
                <c:pt idx="17">
                  <c:v>3</c:v>
                </c:pt>
                <c:pt idx="18">
                  <c:v>6</c:v>
                </c:pt>
                <c:pt idx="19">
                  <c:v>5</c:v>
                </c:pt>
                <c:pt idx="20">
                  <c:v>0</c:v>
                </c:pt>
                <c:pt idx="21">
                  <c:v>2</c:v>
                </c:pt>
                <c:pt idx="22">
                  <c:v>6</c:v>
                </c:pt>
                <c:pt idx="23">
                  <c:v>4</c:v>
                </c:pt>
              </c:numCache>
            </c:numRef>
          </c:val>
          <c:extLst>
            <c:ext xmlns:c16="http://schemas.microsoft.com/office/drawing/2014/chart" uri="{C3380CC4-5D6E-409C-BE32-E72D297353CC}">
              <c16:uniqueId val="{00000000-1420-4E42-8118-7C86D44B35C4}"/>
            </c:ext>
          </c:extLst>
        </c:ser>
        <c:ser>
          <c:idx val="1"/>
          <c:order val="1"/>
          <c:tx>
            <c:strRef>
              <c:f>'Detection by surface_Brandie'!$A$6</c:f>
              <c:strCache>
                <c:ptCount val="1"/>
                <c:pt idx="0">
                  <c:v>Post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'Detection by surface_Brandie'!$B$3:$Y$4</c:f>
              <c:multiLvlStrCache>
                <c:ptCount val="24"/>
                <c:lvl>
                  <c:pt idx="0">
                    <c:v>Acinetobacter</c:v>
                  </c:pt>
                  <c:pt idx="1">
                    <c:v>C. difficile </c:v>
                  </c:pt>
                  <c:pt idx="2">
                    <c:v>MRSA</c:v>
                  </c:pt>
                  <c:pt idx="3">
                    <c:v>VRE</c:v>
                  </c:pt>
                  <c:pt idx="4">
                    <c:v>Acinetobacter</c:v>
                  </c:pt>
                  <c:pt idx="5">
                    <c:v>C. difficile </c:v>
                  </c:pt>
                  <c:pt idx="6">
                    <c:v>MRSA</c:v>
                  </c:pt>
                  <c:pt idx="7">
                    <c:v>VRE</c:v>
                  </c:pt>
                  <c:pt idx="8">
                    <c:v>Acinetobacter</c:v>
                  </c:pt>
                  <c:pt idx="9">
                    <c:v>C. difficile </c:v>
                  </c:pt>
                  <c:pt idx="10">
                    <c:v>MRSA</c:v>
                  </c:pt>
                  <c:pt idx="11">
                    <c:v>VRE</c:v>
                  </c:pt>
                  <c:pt idx="12">
                    <c:v>Acinetobacter</c:v>
                  </c:pt>
                  <c:pt idx="13">
                    <c:v>C. difficile </c:v>
                  </c:pt>
                  <c:pt idx="14">
                    <c:v>MRSA</c:v>
                  </c:pt>
                  <c:pt idx="15">
                    <c:v>VRE</c:v>
                  </c:pt>
                  <c:pt idx="16">
                    <c:v>Acinetobacter</c:v>
                  </c:pt>
                  <c:pt idx="17">
                    <c:v>C. difficile </c:v>
                  </c:pt>
                  <c:pt idx="18">
                    <c:v>MRSA</c:v>
                  </c:pt>
                  <c:pt idx="19">
                    <c:v>VRE</c:v>
                  </c:pt>
                  <c:pt idx="20">
                    <c:v>Acinetobacter</c:v>
                  </c:pt>
                  <c:pt idx="21">
                    <c:v>C. difficile </c:v>
                  </c:pt>
                  <c:pt idx="22">
                    <c:v>MRSA</c:v>
                  </c:pt>
                  <c:pt idx="23">
                    <c:v>VRE</c:v>
                  </c:pt>
                </c:lvl>
                <c:lvl>
                  <c:pt idx="0">
                    <c:v>Chair hand rail</c:v>
                  </c:pt>
                  <c:pt idx="4">
                    <c:v>Bed rail</c:v>
                  </c:pt>
                  <c:pt idx="8">
                    <c:v>Nurse tap</c:v>
                  </c:pt>
                  <c:pt idx="12">
                    <c:v>Desk Surface</c:v>
                  </c:pt>
                  <c:pt idx="16">
                    <c:v>Bathroom sink counter</c:v>
                  </c:pt>
                  <c:pt idx="20">
                    <c:v>Toilet Grab Bar</c:v>
                  </c:pt>
                </c:lvl>
              </c:multiLvlStrCache>
            </c:multiLvlStrRef>
          </c:cat>
          <c:val>
            <c:numRef>
              <c:f>'Detection by surface_Brandie'!$B$6:$Y$6</c:f>
              <c:numCache>
                <c:formatCode>General</c:formatCode>
                <c:ptCount val="24"/>
                <c:pt idx="0">
                  <c:v>0</c:v>
                </c:pt>
                <c:pt idx="1">
                  <c:v>1</c:v>
                </c:pt>
                <c:pt idx="2">
                  <c:v>3</c:v>
                </c:pt>
                <c:pt idx="3">
                  <c:v>2</c:v>
                </c:pt>
                <c:pt idx="4">
                  <c:v>1</c:v>
                </c:pt>
                <c:pt idx="5">
                  <c:v>0</c:v>
                </c:pt>
                <c:pt idx="6">
                  <c:v>2</c:v>
                </c:pt>
                <c:pt idx="7">
                  <c:v>2</c:v>
                </c:pt>
                <c:pt idx="8">
                  <c:v>0</c:v>
                </c:pt>
                <c:pt idx="9">
                  <c:v>2</c:v>
                </c:pt>
                <c:pt idx="10">
                  <c:v>3</c:v>
                </c:pt>
                <c:pt idx="11">
                  <c:v>1</c:v>
                </c:pt>
                <c:pt idx="12">
                  <c:v>0</c:v>
                </c:pt>
                <c:pt idx="13">
                  <c:v>1</c:v>
                </c:pt>
                <c:pt idx="14">
                  <c:v>2</c:v>
                </c:pt>
                <c:pt idx="15">
                  <c:v>0</c:v>
                </c:pt>
                <c:pt idx="16">
                  <c:v>0</c:v>
                </c:pt>
                <c:pt idx="17">
                  <c:v>1</c:v>
                </c:pt>
                <c:pt idx="18">
                  <c:v>1</c:v>
                </c:pt>
                <c:pt idx="19">
                  <c:v>3</c:v>
                </c:pt>
                <c:pt idx="20">
                  <c:v>0</c:v>
                </c:pt>
                <c:pt idx="21">
                  <c:v>2</c:v>
                </c:pt>
                <c:pt idx="22">
                  <c:v>2</c:v>
                </c:pt>
                <c:pt idx="23">
                  <c:v>2</c:v>
                </c:pt>
              </c:numCache>
            </c:numRef>
          </c:val>
          <c:extLst>
            <c:ext xmlns:c16="http://schemas.microsoft.com/office/drawing/2014/chart" uri="{C3380CC4-5D6E-409C-BE32-E72D297353CC}">
              <c16:uniqueId val="{00000001-1420-4E42-8118-7C86D44B35C4}"/>
            </c:ext>
          </c:extLst>
        </c:ser>
        <c:dLbls>
          <c:showLegendKey val="0"/>
          <c:showVal val="0"/>
          <c:showCatName val="0"/>
          <c:showSerName val="0"/>
          <c:showPercent val="0"/>
          <c:showBubbleSize val="0"/>
        </c:dLbls>
        <c:gapWidth val="219"/>
        <c:overlap val="-27"/>
        <c:axId val="1414310831"/>
        <c:axId val="1414316655"/>
      </c:barChart>
      <c:catAx>
        <c:axId val="141431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316655"/>
        <c:crosses val="autoZero"/>
        <c:auto val="1"/>
        <c:lblAlgn val="ctr"/>
        <c:lblOffset val="100"/>
        <c:noMultiLvlLbl val="0"/>
      </c:catAx>
      <c:valAx>
        <c:axId val="141431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Observations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310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cap="all" baseline="0">
                <a:effectLst/>
              </a:rPr>
              <a:t>May (n = 3)</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800" b="1" i="0" cap="all" baseline="0">
                <a:effectLst/>
              </a:rPr>
              <a:t>Organism Detection PRe- and Post- Terminal CleaninG by surface type</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'Detection by surface_Brandie'!$A$43</c:f>
              <c:strCache>
                <c:ptCount val="1"/>
                <c:pt idx="0">
                  <c:v>Pre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'Detection by surface_Brandie'!$B$41:$Y$42</c:f>
              <c:multiLvlStrCache>
                <c:ptCount val="24"/>
                <c:lvl>
                  <c:pt idx="0">
                    <c:v>Acinetobacter</c:v>
                  </c:pt>
                  <c:pt idx="1">
                    <c:v>C. difficile </c:v>
                  </c:pt>
                  <c:pt idx="2">
                    <c:v>MRSA</c:v>
                  </c:pt>
                  <c:pt idx="3">
                    <c:v>VRE</c:v>
                  </c:pt>
                  <c:pt idx="4">
                    <c:v>Acinetobacter</c:v>
                  </c:pt>
                  <c:pt idx="5">
                    <c:v>C. difficile </c:v>
                  </c:pt>
                  <c:pt idx="6">
                    <c:v>MRSA</c:v>
                  </c:pt>
                  <c:pt idx="7">
                    <c:v>VRE</c:v>
                  </c:pt>
                  <c:pt idx="8">
                    <c:v>Acinetobacter</c:v>
                  </c:pt>
                  <c:pt idx="9">
                    <c:v>C. difficile </c:v>
                  </c:pt>
                  <c:pt idx="10">
                    <c:v>MRSA</c:v>
                  </c:pt>
                  <c:pt idx="11">
                    <c:v>VRE</c:v>
                  </c:pt>
                  <c:pt idx="12">
                    <c:v>Acinetobacter</c:v>
                  </c:pt>
                  <c:pt idx="13">
                    <c:v>C. difficile </c:v>
                  </c:pt>
                  <c:pt idx="14">
                    <c:v>MRSA</c:v>
                  </c:pt>
                  <c:pt idx="15">
                    <c:v>VRE</c:v>
                  </c:pt>
                  <c:pt idx="16">
                    <c:v>Acinetobacter</c:v>
                  </c:pt>
                  <c:pt idx="17">
                    <c:v>C. difficile </c:v>
                  </c:pt>
                  <c:pt idx="18">
                    <c:v>MRSA</c:v>
                  </c:pt>
                  <c:pt idx="19">
                    <c:v>VRE</c:v>
                  </c:pt>
                  <c:pt idx="20">
                    <c:v>Acinetobacter</c:v>
                  </c:pt>
                  <c:pt idx="21">
                    <c:v>C. difficile </c:v>
                  </c:pt>
                  <c:pt idx="22">
                    <c:v>MRSA</c:v>
                  </c:pt>
                  <c:pt idx="23">
                    <c:v>VRE</c:v>
                  </c:pt>
                </c:lvl>
                <c:lvl>
                  <c:pt idx="0">
                    <c:v>Chair hand rail</c:v>
                  </c:pt>
                  <c:pt idx="4">
                    <c:v>Bed rail</c:v>
                  </c:pt>
                  <c:pt idx="8">
                    <c:v>Nurse tap</c:v>
                  </c:pt>
                  <c:pt idx="12">
                    <c:v>Desk Surface</c:v>
                  </c:pt>
                  <c:pt idx="16">
                    <c:v>Bathroom sink counter</c:v>
                  </c:pt>
                  <c:pt idx="20">
                    <c:v>Toilet Grab Bar</c:v>
                  </c:pt>
                </c:lvl>
              </c:multiLvlStrCache>
            </c:multiLvlStrRef>
          </c:cat>
          <c:val>
            <c:numRef>
              <c:f>'Detection by surface_Brandie'!$B$43:$Y$43</c:f>
              <c:numCache>
                <c:formatCode>General</c:formatCode>
                <c:ptCount val="24"/>
                <c:pt idx="0">
                  <c:v>0</c:v>
                </c:pt>
                <c:pt idx="1">
                  <c:v>0</c:v>
                </c:pt>
                <c:pt idx="2">
                  <c:v>1</c:v>
                </c:pt>
                <c:pt idx="3">
                  <c:v>1</c:v>
                </c:pt>
                <c:pt idx="4">
                  <c:v>0</c:v>
                </c:pt>
                <c:pt idx="5">
                  <c:v>0</c:v>
                </c:pt>
                <c:pt idx="6">
                  <c:v>0</c:v>
                </c:pt>
                <c:pt idx="8">
                  <c:v>0</c:v>
                </c:pt>
                <c:pt idx="9">
                  <c:v>1</c:v>
                </c:pt>
                <c:pt idx="10">
                  <c:v>1</c:v>
                </c:pt>
                <c:pt idx="11">
                  <c:v>1</c:v>
                </c:pt>
                <c:pt idx="12">
                  <c:v>0</c:v>
                </c:pt>
                <c:pt idx="13">
                  <c:v>0</c:v>
                </c:pt>
                <c:pt idx="14">
                  <c:v>0</c:v>
                </c:pt>
                <c:pt idx="15">
                  <c:v>0</c:v>
                </c:pt>
                <c:pt idx="16">
                  <c:v>0</c:v>
                </c:pt>
                <c:pt idx="17">
                  <c:v>2</c:v>
                </c:pt>
                <c:pt idx="18">
                  <c:v>1</c:v>
                </c:pt>
                <c:pt idx="19">
                  <c:v>1</c:v>
                </c:pt>
                <c:pt idx="20">
                  <c:v>0</c:v>
                </c:pt>
                <c:pt idx="21">
                  <c:v>1</c:v>
                </c:pt>
                <c:pt idx="22">
                  <c:v>1</c:v>
                </c:pt>
                <c:pt idx="23">
                  <c:v>0</c:v>
                </c:pt>
              </c:numCache>
            </c:numRef>
          </c:val>
          <c:extLst>
            <c:ext xmlns:c16="http://schemas.microsoft.com/office/drawing/2014/chart" uri="{C3380CC4-5D6E-409C-BE32-E72D297353CC}">
              <c16:uniqueId val="{00000000-4AAC-4613-B876-65B6DCA04319}"/>
            </c:ext>
          </c:extLst>
        </c:ser>
        <c:ser>
          <c:idx val="1"/>
          <c:order val="1"/>
          <c:tx>
            <c:strRef>
              <c:f>'Detection by surface_Brandie'!$A$44</c:f>
              <c:strCache>
                <c:ptCount val="1"/>
                <c:pt idx="0">
                  <c:v>Post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'Detection by surface_Brandie'!$B$41:$Y$42</c:f>
              <c:multiLvlStrCache>
                <c:ptCount val="24"/>
                <c:lvl>
                  <c:pt idx="0">
                    <c:v>Acinetobacter</c:v>
                  </c:pt>
                  <c:pt idx="1">
                    <c:v>C. difficile </c:v>
                  </c:pt>
                  <c:pt idx="2">
                    <c:v>MRSA</c:v>
                  </c:pt>
                  <c:pt idx="3">
                    <c:v>VRE</c:v>
                  </c:pt>
                  <c:pt idx="4">
                    <c:v>Acinetobacter</c:v>
                  </c:pt>
                  <c:pt idx="5">
                    <c:v>C. difficile </c:v>
                  </c:pt>
                  <c:pt idx="6">
                    <c:v>MRSA</c:v>
                  </c:pt>
                  <c:pt idx="7">
                    <c:v>VRE</c:v>
                  </c:pt>
                  <c:pt idx="8">
                    <c:v>Acinetobacter</c:v>
                  </c:pt>
                  <c:pt idx="9">
                    <c:v>C. difficile </c:v>
                  </c:pt>
                  <c:pt idx="10">
                    <c:v>MRSA</c:v>
                  </c:pt>
                  <c:pt idx="11">
                    <c:v>VRE</c:v>
                  </c:pt>
                  <c:pt idx="12">
                    <c:v>Acinetobacter</c:v>
                  </c:pt>
                  <c:pt idx="13">
                    <c:v>C. difficile </c:v>
                  </c:pt>
                  <c:pt idx="14">
                    <c:v>MRSA</c:v>
                  </c:pt>
                  <c:pt idx="15">
                    <c:v>VRE</c:v>
                  </c:pt>
                  <c:pt idx="16">
                    <c:v>Acinetobacter</c:v>
                  </c:pt>
                  <c:pt idx="17">
                    <c:v>C. difficile </c:v>
                  </c:pt>
                  <c:pt idx="18">
                    <c:v>MRSA</c:v>
                  </c:pt>
                  <c:pt idx="19">
                    <c:v>VRE</c:v>
                  </c:pt>
                  <c:pt idx="20">
                    <c:v>Acinetobacter</c:v>
                  </c:pt>
                  <c:pt idx="21">
                    <c:v>C. difficile </c:v>
                  </c:pt>
                  <c:pt idx="22">
                    <c:v>MRSA</c:v>
                  </c:pt>
                  <c:pt idx="23">
                    <c:v>VRE</c:v>
                  </c:pt>
                </c:lvl>
                <c:lvl>
                  <c:pt idx="0">
                    <c:v>Chair hand rail</c:v>
                  </c:pt>
                  <c:pt idx="4">
                    <c:v>Bed rail</c:v>
                  </c:pt>
                  <c:pt idx="8">
                    <c:v>Nurse tap</c:v>
                  </c:pt>
                  <c:pt idx="12">
                    <c:v>Desk Surface</c:v>
                  </c:pt>
                  <c:pt idx="16">
                    <c:v>Bathroom sink counter</c:v>
                  </c:pt>
                  <c:pt idx="20">
                    <c:v>Toilet Grab Bar</c:v>
                  </c:pt>
                </c:lvl>
              </c:multiLvlStrCache>
            </c:multiLvlStrRef>
          </c:cat>
          <c:val>
            <c:numRef>
              <c:f>'Detection by surface_Brandie'!$B$44:$Y$44</c:f>
              <c:numCache>
                <c:formatCode>General</c:formatCode>
                <c:ptCount val="24"/>
                <c:pt idx="0">
                  <c:v>0</c:v>
                </c:pt>
                <c:pt idx="1">
                  <c:v>0</c:v>
                </c:pt>
                <c:pt idx="2">
                  <c:v>0</c:v>
                </c:pt>
                <c:pt idx="3">
                  <c:v>0</c:v>
                </c:pt>
                <c:pt idx="4">
                  <c:v>0</c:v>
                </c:pt>
                <c:pt idx="5">
                  <c:v>0</c:v>
                </c:pt>
                <c:pt idx="6">
                  <c:v>0</c:v>
                </c:pt>
                <c:pt idx="8">
                  <c:v>0</c:v>
                </c:pt>
                <c:pt idx="9">
                  <c:v>1</c:v>
                </c:pt>
                <c:pt idx="10">
                  <c:v>1</c:v>
                </c:pt>
                <c:pt idx="11">
                  <c:v>1</c:v>
                </c:pt>
                <c:pt idx="12">
                  <c:v>0</c:v>
                </c:pt>
                <c:pt idx="13">
                  <c:v>0</c:v>
                </c:pt>
                <c:pt idx="14">
                  <c:v>0</c:v>
                </c:pt>
                <c:pt idx="15">
                  <c:v>0</c:v>
                </c:pt>
                <c:pt idx="16">
                  <c:v>0</c:v>
                </c:pt>
                <c:pt idx="17">
                  <c:v>1</c:v>
                </c:pt>
                <c:pt idx="18">
                  <c:v>0</c:v>
                </c:pt>
                <c:pt idx="19">
                  <c:v>1</c:v>
                </c:pt>
                <c:pt idx="20">
                  <c:v>0</c:v>
                </c:pt>
                <c:pt idx="21">
                  <c:v>1</c:v>
                </c:pt>
                <c:pt idx="22">
                  <c:v>0</c:v>
                </c:pt>
                <c:pt idx="23">
                  <c:v>0</c:v>
                </c:pt>
              </c:numCache>
            </c:numRef>
          </c:val>
          <c:extLst>
            <c:ext xmlns:c16="http://schemas.microsoft.com/office/drawing/2014/chart" uri="{C3380CC4-5D6E-409C-BE32-E72D297353CC}">
              <c16:uniqueId val="{00000001-4AAC-4613-B876-65B6DCA04319}"/>
            </c:ext>
          </c:extLst>
        </c:ser>
        <c:dLbls>
          <c:showLegendKey val="0"/>
          <c:showVal val="0"/>
          <c:showCatName val="0"/>
          <c:showSerName val="0"/>
          <c:showPercent val="0"/>
          <c:showBubbleSize val="0"/>
        </c:dLbls>
        <c:gapWidth val="219"/>
        <c:overlap val="-27"/>
        <c:axId val="1377598560"/>
        <c:axId val="1377604800"/>
      </c:barChart>
      <c:catAx>
        <c:axId val="137759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604800"/>
        <c:crosses val="autoZero"/>
        <c:auto val="1"/>
        <c:lblAlgn val="ctr"/>
        <c:lblOffset val="100"/>
        <c:noMultiLvlLbl val="0"/>
      </c:catAx>
      <c:valAx>
        <c:axId val="1377604800"/>
        <c:scaling>
          <c:orientation val="minMax"/>
          <c:max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Observations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59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cap="all" baseline="0">
                <a:effectLst/>
              </a:rPr>
              <a:t>june (n = 5)</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800" b="1" i="0" cap="all" baseline="0">
                <a:effectLst/>
              </a:rPr>
              <a:t>Organism Detection PRe- and Post- Terminal CleaninG by surface type</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'Detection by surface_Brandie'!$A$48</c:f>
              <c:strCache>
                <c:ptCount val="1"/>
                <c:pt idx="0">
                  <c:v>Pre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'Detection by surface_Brandie'!$B$46:$Y$47</c:f>
              <c:multiLvlStrCache>
                <c:ptCount val="24"/>
                <c:lvl>
                  <c:pt idx="0">
                    <c:v>Acinetobacter</c:v>
                  </c:pt>
                  <c:pt idx="1">
                    <c:v>C. difficile </c:v>
                  </c:pt>
                  <c:pt idx="2">
                    <c:v>MRSA</c:v>
                  </c:pt>
                  <c:pt idx="3">
                    <c:v>VRE</c:v>
                  </c:pt>
                  <c:pt idx="4">
                    <c:v>Acinetobacter</c:v>
                  </c:pt>
                  <c:pt idx="5">
                    <c:v>C. difficile </c:v>
                  </c:pt>
                  <c:pt idx="6">
                    <c:v>MRSA</c:v>
                  </c:pt>
                  <c:pt idx="7">
                    <c:v>VRE</c:v>
                  </c:pt>
                  <c:pt idx="8">
                    <c:v>Acinetobacter</c:v>
                  </c:pt>
                  <c:pt idx="9">
                    <c:v>C. difficile </c:v>
                  </c:pt>
                  <c:pt idx="10">
                    <c:v>MRSA</c:v>
                  </c:pt>
                  <c:pt idx="11">
                    <c:v>VRE</c:v>
                  </c:pt>
                  <c:pt idx="12">
                    <c:v>Acinetobacter</c:v>
                  </c:pt>
                  <c:pt idx="13">
                    <c:v>C. difficile </c:v>
                  </c:pt>
                  <c:pt idx="14">
                    <c:v>MRSA</c:v>
                  </c:pt>
                  <c:pt idx="15">
                    <c:v>VRE</c:v>
                  </c:pt>
                  <c:pt idx="16">
                    <c:v>Acinetobacter</c:v>
                  </c:pt>
                  <c:pt idx="17">
                    <c:v>C. difficile </c:v>
                  </c:pt>
                  <c:pt idx="18">
                    <c:v>MRSA</c:v>
                  </c:pt>
                  <c:pt idx="19">
                    <c:v>VRE</c:v>
                  </c:pt>
                  <c:pt idx="20">
                    <c:v>Acinetobacter</c:v>
                  </c:pt>
                  <c:pt idx="21">
                    <c:v>C. difficile </c:v>
                  </c:pt>
                  <c:pt idx="22">
                    <c:v>MRSA</c:v>
                  </c:pt>
                  <c:pt idx="23">
                    <c:v>VRE</c:v>
                  </c:pt>
                </c:lvl>
                <c:lvl>
                  <c:pt idx="0">
                    <c:v>Chair hand rail</c:v>
                  </c:pt>
                  <c:pt idx="4">
                    <c:v>Bed rail</c:v>
                  </c:pt>
                  <c:pt idx="8">
                    <c:v>Nurse tap</c:v>
                  </c:pt>
                  <c:pt idx="12">
                    <c:v>Desk Surface</c:v>
                  </c:pt>
                  <c:pt idx="16">
                    <c:v>Bathroom sink counter</c:v>
                  </c:pt>
                  <c:pt idx="20">
                    <c:v>Toilet Grab Bar</c:v>
                  </c:pt>
                </c:lvl>
              </c:multiLvlStrCache>
            </c:multiLvlStrRef>
          </c:cat>
          <c:val>
            <c:numRef>
              <c:f>'Detection by surface_Brandie'!$B$48:$Y$48</c:f>
              <c:numCache>
                <c:formatCode>General</c:formatCode>
                <c:ptCount val="24"/>
                <c:pt idx="0">
                  <c:v>0</c:v>
                </c:pt>
                <c:pt idx="1">
                  <c:v>0</c:v>
                </c:pt>
                <c:pt idx="2">
                  <c:v>0</c:v>
                </c:pt>
                <c:pt idx="3">
                  <c:v>1</c:v>
                </c:pt>
                <c:pt idx="4">
                  <c:v>0</c:v>
                </c:pt>
                <c:pt idx="5">
                  <c:v>1</c:v>
                </c:pt>
                <c:pt idx="6">
                  <c:v>1</c:v>
                </c:pt>
                <c:pt idx="7">
                  <c:v>2</c:v>
                </c:pt>
                <c:pt idx="8">
                  <c:v>0</c:v>
                </c:pt>
                <c:pt idx="9">
                  <c:v>0</c:v>
                </c:pt>
                <c:pt idx="10">
                  <c:v>0</c:v>
                </c:pt>
                <c:pt idx="11">
                  <c:v>3</c:v>
                </c:pt>
                <c:pt idx="12">
                  <c:v>0</c:v>
                </c:pt>
                <c:pt idx="13">
                  <c:v>0</c:v>
                </c:pt>
                <c:pt idx="14">
                  <c:v>1</c:v>
                </c:pt>
                <c:pt idx="15">
                  <c:v>1</c:v>
                </c:pt>
                <c:pt idx="16">
                  <c:v>0</c:v>
                </c:pt>
                <c:pt idx="17">
                  <c:v>0</c:v>
                </c:pt>
                <c:pt idx="18">
                  <c:v>0</c:v>
                </c:pt>
                <c:pt idx="19">
                  <c:v>2</c:v>
                </c:pt>
                <c:pt idx="20">
                  <c:v>0</c:v>
                </c:pt>
                <c:pt idx="21">
                  <c:v>0</c:v>
                </c:pt>
                <c:pt idx="22">
                  <c:v>1</c:v>
                </c:pt>
                <c:pt idx="23">
                  <c:v>2</c:v>
                </c:pt>
              </c:numCache>
            </c:numRef>
          </c:val>
          <c:extLst>
            <c:ext xmlns:c16="http://schemas.microsoft.com/office/drawing/2014/chart" uri="{C3380CC4-5D6E-409C-BE32-E72D297353CC}">
              <c16:uniqueId val="{00000000-7376-4B93-8146-177BDEF02F5F}"/>
            </c:ext>
          </c:extLst>
        </c:ser>
        <c:ser>
          <c:idx val="1"/>
          <c:order val="1"/>
          <c:tx>
            <c:strRef>
              <c:f>'Detection by surface_Brandie'!$A$49</c:f>
              <c:strCache>
                <c:ptCount val="1"/>
                <c:pt idx="0">
                  <c:v>Post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'Detection by surface_Brandie'!$B$46:$Y$47</c:f>
              <c:multiLvlStrCache>
                <c:ptCount val="24"/>
                <c:lvl>
                  <c:pt idx="0">
                    <c:v>Acinetobacter</c:v>
                  </c:pt>
                  <c:pt idx="1">
                    <c:v>C. difficile </c:v>
                  </c:pt>
                  <c:pt idx="2">
                    <c:v>MRSA</c:v>
                  </c:pt>
                  <c:pt idx="3">
                    <c:v>VRE</c:v>
                  </c:pt>
                  <c:pt idx="4">
                    <c:v>Acinetobacter</c:v>
                  </c:pt>
                  <c:pt idx="5">
                    <c:v>C. difficile </c:v>
                  </c:pt>
                  <c:pt idx="6">
                    <c:v>MRSA</c:v>
                  </c:pt>
                  <c:pt idx="7">
                    <c:v>VRE</c:v>
                  </c:pt>
                  <c:pt idx="8">
                    <c:v>Acinetobacter</c:v>
                  </c:pt>
                  <c:pt idx="9">
                    <c:v>C. difficile </c:v>
                  </c:pt>
                  <c:pt idx="10">
                    <c:v>MRSA</c:v>
                  </c:pt>
                  <c:pt idx="11">
                    <c:v>VRE</c:v>
                  </c:pt>
                  <c:pt idx="12">
                    <c:v>Acinetobacter</c:v>
                  </c:pt>
                  <c:pt idx="13">
                    <c:v>C. difficile </c:v>
                  </c:pt>
                  <c:pt idx="14">
                    <c:v>MRSA</c:v>
                  </c:pt>
                  <c:pt idx="15">
                    <c:v>VRE</c:v>
                  </c:pt>
                  <c:pt idx="16">
                    <c:v>Acinetobacter</c:v>
                  </c:pt>
                  <c:pt idx="17">
                    <c:v>C. difficile </c:v>
                  </c:pt>
                  <c:pt idx="18">
                    <c:v>MRSA</c:v>
                  </c:pt>
                  <c:pt idx="19">
                    <c:v>VRE</c:v>
                  </c:pt>
                  <c:pt idx="20">
                    <c:v>Acinetobacter</c:v>
                  </c:pt>
                  <c:pt idx="21">
                    <c:v>C. difficile </c:v>
                  </c:pt>
                  <c:pt idx="22">
                    <c:v>MRSA</c:v>
                  </c:pt>
                  <c:pt idx="23">
                    <c:v>VRE</c:v>
                  </c:pt>
                </c:lvl>
                <c:lvl>
                  <c:pt idx="0">
                    <c:v>Chair hand rail</c:v>
                  </c:pt>
                  <c:pt idx="4">
                    <c:v>Bed rail</c:v>
                  </c:pt>
                  <c:pt idx="8">
                    <c:v>Nurse tap</c:v>
                  </c:pt>
                  <c:pt idx="12">
                    <c:v>Desk Surface</c:v>
                  </c:pt>
                  <c:pt idx="16">
                    <c:v>Bathroom sink counter</c:v>
                  </c:pt>
                  <c:pt idx="20">
                    <c:v>Toilet Grab Bar</c:v>
                  </c:pt>
                </c:lvl>
              </c:multiLvlStrCache>
            </c:multiLvlStrRef>
          </c:cat>
          <c:val>
            <c:numRef>
              <c:f>'Detection by surface_Brandie'!$B$49:$Y$49</c:f>
              <c:numCache>
                <c:formatCode>General</c:formatCode>
                <c:ptCount val="24"/>
                <c:pt idx="0">
                  <c:v>0</c:v>
                </c:pt>
                <c:pt idx="1">
                  <c:v>1</c:v>
                </c:pt>
                <c:pt idx="2">
                  <c:v>0</c:v>
                </c:pt>
                <c:pt idx="3">
                  <c:v>2</c:v>
                </c:pt>
                <c:pt idx="4">
                  <c:v>0</c:v>
                </c:pt>
                <c:pt idx="5">
                  <c:v>0</c:v>
                </c:pt>
                <c:pt idx="6">
                  <c:v>0</c:v>
                </c:pt>
                <c:pt idx="7">
                  <c:v>1</c:v>
                </c:pt>
                <c:pt idx="8">
                  <c:v>0</c:v>
                </c:pt>
                <c:pt idx="9">
                  <c:v>0</c:v>
                </c:pt>
                <c:pt idx="10">
                  <c:v>0</c:v>
                </c:pt>
                <c:pt idx="12">
                  <c:v>0</c:v>
                </c:pt>
                <c:pt idx="13">
                  <c:v>0</c:v>
                </c:pt>
                <c:pt idx="14">
                  <c:v>0</c:v>
                </c:pt>
                <c:pt idx="16">
                  <c:v>0</c:v>
                </c:pt>
                <c:pt idx="17">
                  <c:v>0</c:v>
                </c:pt>
                <c:pt idx="18">
                  <c:v>1</c:v>
                </c:pt>
                <c:pt idx="19">
                  <c:v>1</c:v>
                </c:pt>
                <c:pt idx="20">
                  <c:v>0</c:v>
                </c:pt>
                <c:pt idx="21">
                  <c:v>0</c:v>
                </c:pt>
                <c:pt idx="22">
                  <c:v>1</c:v>
                </c:pt>
              </c:numCache>
            </c:numRef>
          </c:val>
          <c:extLst>
            <c:ext xmlns:c16="http://schemas.microsoft.com/office/drawing/2014/chart" uri="{C3380CC4-5D6E-409C-BE32-E72D297353CC}">
              <c16:uniqueId val="{00000001-7376-4B93-8146-177BDEF02F5F}"/>
            </c:ext>
          </c:extLst>
        </c:ser>
        <c:dLbls>
          <c:showLegendKey val="0"/>
          <c:showVal val="0"/>
          <c:showCatName val="0"/>
          <c:showSerName val="0"/>
          <c:showPercent val="0"/>
          <c:showBubbleSize val="0"/>
        </c:dLbls>
        <c:gapWidth val="219"/>
        <c:overlap val="-27"/>
        <c:axId val="1255954320"/>
        <c:axId val="1255961808"/>
      </c:barChart>
      <c:catAx>
        <c:axId val="125595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61808"/>
        <c:crosses val="autoZero"/>
        <c:auto val="1"/>
        <c:lblAlgn val="ctr"/>
        <c:lblOffset val="100"/>
        <c:noMultiLvlLbl val="0"/>
      </c:catAx>
      <c:valAx>
        <c:axId val="1255961808"/>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5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cap="all" baseline="0">
                <a:effectLst/>
              </a:rPr>
              <a:t>july</a:t>
            </a:r>
            <a:endParaRPr lang="en-US">
              <a:effectLst/>
            </a:endParaRPr>
          </a:p>
          <a:p>
            <a:pPr>
              <a:defRPr/>
            </a:pPr>
            <a:r>
              <a:rPr lang="en-US" sz="1800" b="1" i="0" cap="all" baseline="0">
                <a:effectLst/>
              </a:rPr>
              <a:t>Organism Detection PRe- and Post- Terminal CleaninG by surface type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'Detection by surface_Brandie'!$A$53</c:f>
              <c:strCache>
                <c:ptCount val="1"/>
                <c:pt idx="0">
                  <c:v>Pre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'Detection by surface_Brandie'!$B$51:$Y$52</c:f>
              <c:multiLvlStrCache>
                <c:ptCount val="24"/>
                <c:lvl>
                  <c:pt idx="0">
                    <c:v>Acinetobacter</c:v>
                  </c:pt>
                  <c:pt idx="1">
                    <c:v>C. difficile </c:v>
                  </c:pt>
                  <c:pt idx="2">
                    <c:v>MRSA</c:v>
                  </c:pt>
                  <c:pt idx="3">
                    <c:v>VRE</c:v>
                  </c:pt>
                  <c:pt idx="4">
                    <c:v>Acinetobacter</c:v>
                  </c:pt>
                  <c:pt idx="5">
                    <c:v>C. difficile </c:v>
                  </c:pt>
                  <c:pt idx="6">
                    <c:v>MRSA</c:v>
                  </c:pt>
                  <c:pt idx="7">
                    <c:v>VRE</c:v>
                  </c:pt>
                  <c:pt idx="8">
                    <c:v>Acinetobacter</c:v>
                  </c:pt>
                  <c:pt idx="9">
                    <c:v>C. difficile </c:v>
                  </c:pt>
                  <c:pt idx="10">
                    <c:v>MRSA</c:v>
                  </c:pt>
                  <c:pt idx="11">
                    <c:v>VRE</c:v>
                  </c:pt>
                  <c:pt idx="12">
                    <c:v>Acinetobacter</c:v>
                  </c:pt>
                  <c:pt idx="13">
                    <c:v>C. difficile </c:v>
                  </c:pt>
                  <c:pt idx="14">
                    <c:v>MRSA</c:v>
                  </c:pt>
                  <c:pt idx="15">
                    <c:v>VRE</c:v>
                  </c:pt>
                  <c:pt idx="16">
                    <c:v>Acinetobacter</c:v>
                  </c:pt>
                  <c:pt idx="17">
                    <c:v>C. difficile </c:v>
                  </c:pt>
                  <c:pt idx="18">
                    <c:v>MRSA</c:v>
                  </c:pt>
                  <c:pt idx="19">
                    <c:v>VRE</c:v>
                  </c:pt>
                  <c:pt idx="20">
                    <c:v>Acinetobacter</c:v>
                  </c:pt>
                  <c:pt idx="21">
                    <c:v>C. difficile </c:v>
                  </c:pt>
                  <c:pt idx="22">
                    <c:v>MRSA</c:v>
                  </c:pt>
                  <c:pt idx="23">
                    <c:v>VRE</c:v>
                  </c:pt>
                </c:lvl>
                <c:lvl>
                  <c:pt idx="0">
                    <c:v>Chair hand rail</c:v>
                  </c:pt>
                  <c:pt idx="4">
                    <c:v>Bed rail</c:v>
                  </c:pt>
                  <c:pt idx="8">
                    <c:v>Nurse tap</c:v>
                  </c:pt>
                  <c:pt idx="12">
                    <c:v>Desk Surface</c:v>
                  </c:pt>
                  <c:pt idx="16">
                    <c:v>Bathroom sink counter</c:v>
                  </c:pt>
                  <c:pt idx="20">
                    <c:v>Toilet Grab Bar</c:v>
                  </c:pt>
                </c:lvl>
              </c:multiLvlStrCache>
            </c:multiLvlStrRef>
          </c:cat>
          <c:val>
            <c:numRef>
              <c:f>'Detection by surface_Brandie'!$B$53:$Y$53</c:f>
              <c:numCache>
                <c:formatCode>General</c:formatCode>
                <c:ptCount val="24"/>
                <c:pt idx="0">
                  <c:v>0</c:v>
                </c:pt>
                <c:pt idx="1">
                  <c:v>0</c:v>
                </c:pt>
                <c:pt idx="2">
                  <c:v>2</c:v>
                </c:pt>
                <c:pt idx="3">
                  <c:v>0</c:v>
                </c:pt>
                <c:pt idx="4">
                  <c:v>0</c:v>
                </c:pt>
                <c:pt idx="5">
                  <c:v>1</c:v>
                </c:pt>
                <c:pt idx="6">
                  <c:v>3</c:v>
                </c:pt>
                <c:pt idx="7">
                  <c:v>0</c:v>
                </c:pt>
                <c:pt idx="8">
                  <c:v>0</c:v>
                </c:pt>
                <c:pt idx="9">
                  <c:v>0</c:v>
                </c:pt>
                <c:pt idx="10">
                  <c:v>2</c:v>
                </c:pt>
                <c:pt idx="11">
                  <c:v>0</c:v>
                </c:pt>
                <c:pt idx="12">
                  <c:v>0</c:v>
                </c:pt>
                <c:pt idx="13">
                  <c:v>2</c:v>
                </c:pt>
                <c:pt idx="14">
                  <c:v>3</c:v>
                </c:pt>
                <c:pt idx="15">
                  <c:v>1</c:v>
                </c:pt>
                <c:pt idx="16">
                  <c:v>1</c:v>
                </c:pt>
                <c:pt idx="17">
                  <c:v>1</c:v>
                </c:pt>
                <c:pt idx="18">
                  <c:v>2</c:v>
                </c:pt>
                <c:pt idx="19">
                  <c:v>0</c:v>
                </c:pt>
                <c:pt idx="20">
                  <c:v>0</c:v>
                </c:pt>
                <c:pt idx="21">
                  <c:v>1</c:v>
                </c:pt>
                <c:pt idx="22">
                  <c:v>2</c:v>
                </c:pt>
                <c:pt idx="23">
                  <c:v>1</c:v>
                </c:pt>
              </c:numCache>
            </c:numRef>
          </c:val>
          <c:extLst>
            <c:ext xmlns:c16="http://schemas.microsoft.com/office/drawing/2014/chart" uri="{C3380CC4-5D6E-409C-BE32-E72D297353CC}">
              <c16:uniqueId val="{00000000-1FB0-4E91-B1AA-7749D86FB706}"/>
            </c:ext>
          </c:extLst>
        </c:ser>
        <c:ser>
          <c:idx val="1"/>
          <c:order val="1"/>
          <c:tx>
            <c:strRef>
              <c:f>'Detection by surface_Brandie'!$A$54</c:f>
              <c:strCache>
                <c:ptCount val="1"/>
                <c:pt idx="0">
                  <c:v>Post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'Detection by surface_Brandie'!$B$51:$Y$52</c:f>
              <c:multiLvlStrCache>
                <c:ptCount val="24"/>
                <c:lvl>
                  <c:pt idx="0">
                    <c:v>Acinetobacter</c:v>
                  </c:pt>
                  <c:pt idx="1">
                    <c:v>C. difficile </c:v>
                  </c:pt>
                  <c:pt idx="2">
                    <c:v>MRSA</c:v>
                  </c:pt>
                  <c:pt idx="3">
                    <c:v>VRE</c:v>
                  </c:pt>
                  <c:pt idx="4">
                    <c:v>Acinetobacter</c:v>
                  </c:pt>
                  <c:pt idx="5">
                    <c:v>C. difficile </c:v>
                  </c:pt>
                  <c:pt idx="6">
                    <c:v>MRSA</c:v>
                  </c:pt>
                  <c:pt idx="7">
                    <c:v>VRE</c:v>
                  </c:pt>
                  <c:pt idx="8">
                    <c:v>Acinetobacter</c:v>
                  </c:pt>
                  <c:pt idx="9">
                    <c:v>C. difficile </c:v>
                  </c:pt>
                  <c:pt idx="10">
                    <c:v>MRSA</c:v>
                  </c:pt>
                  <c:pt idx="11">
                    <c:v>VRE</c:v>
                  </c:pt>
                  <c:pt idx="12">
                    <c:v>Acinetobacter</c:v>
                  </c:pt>
                  <c:pt idx="13">
                    <c:v>C. difficile </c:v>
                  </c:pt>
                  <c:pt idx="14">
                    <c:v>MRSA</c:v>
                  </c:pt>
                  <c:pt idx="15">
                    <c:v>VRE</c:v>
                  </c:pt>
                  <c:pt idx="16">
                    <c:v>Acinetobacter</c:v>
                  </c:pt>
                  <c:pt idx="17">
                    <c:v>C. difficile </c:v>
                  </c:pt>
                  <c:pt idx="18">
                    <c:v>MRSA</c:v>
                  </c:pt>
                  <c:pt idx="19">
                    <c:v>VRE</c:v>
                  </c:pt>
                  <c:pt idx="20">
                    <c:v>Acinetobacter</c:v>
                  </c:pt>
                  <c:pt idx="21">
                    <c:v>C. difficile </c:v>
                  </c:pt>
                  <c:pt idx="22">
                    <c:v>MRSA</c:v>
                  </c:pt>
                  <c:pt idx="23">
                    <c:v>VRE</c:v>
                  </c:pt>
                </c:lvl>
                <c:lvl>
                  <c:pt idx="0">
                    <c:v>Chair hand rail</c:v>
                  </c:pt>
                  <c:pt idx="4">
                    <c:v>Bed rail</c:v>
                  </c:pt>
                  <c:pt idx="8">
                    <c:v>Nurse tap</c:v>
                  </c:pt>
                  <c:pt idx="12">
                    <c:v>Desk Surface</c:v>
                  </c:pt>
                  <c:pt idx="16">
                    <c:v>Bathroom sink counter</c:v>
                  </c:pt>
                  <c:pt idx="20">
                    <c:v>Toilet Grab Bar</c:v>
                  </c:pt>
                </c:lvl>
              </c:multiLvlStrCache>
            </c:multiLvlStrRef>
          </c:cat>
          <c:val>
            <c:numRef>
              <c:f>'Detection by surface_Brandie'!$B$54:$Y$54</c:f>
              <c:numCache>
                <c:formatCode>General</c:formatCode>
                <c:ptCount val="24"/>
                <c:pt idx="0">
                  <c:v>0</c:v>
                </c:pt>
                <c:pt idx="1">
                  <c:v>0</c:v>
                </c:pt>
                <c:pt idx="2">
                  <c:v>1</c:v>
                </c:pt>
                <c:pt idx="3">
                  <c:v>0</c:v>
                </c:pt>
                <c:pt idx="4">
                  <c:v>0</c:v>
                </c:pt>
                <c:pt idx="5">
                  <c:v>0</c:v>
                </c:pt>
                <c:pt idx="6">
                  <c:v>0</c:v>
                </c:pt>
                <c:pt idx="7">
                  <c:v>0</c:v>
                </c:pt>
                <c:pt idx="8">
                  <c:v>0</c:v>
                </c:pt>
                <c:pt idx="9">
                  <c:v>0</c:v>
                </c:pt>
                <c:pt idx="10">
                  <c:v>1</c:v>
                </c:pt>
                <c:pt idx="11">
                  <c:v>0</c:v>
                </c:pt>
                <c:pt idx="12">
                  <c:v>0</c:v>
                </c:pt>
                <c:pt idx="13">
                  <c:v>1</c:v>
                </c:pt>
                <c:pt idx="14">
                  <c:v>2</c:v>
                </c:pt>
                <c:pt idx="15">
                  <c:v>0</c:v>
                </c:pt>
                <c:pt idx="16">
                  <c:v>0</c:v>
                </c:pt>
                <c:pt idx="17">
                  <c:v>0</c:v>
                </c:pt>
                <c:pt idx="18">
                  <c:v>0</c:v>
                </c:pt>
                <c:pt idx="19">
                  <c:v>0</c:v>
                </c:pt>
                <c:pt idx="20">
                  <c:v>0</c:v>
                </c:pt>
                <c:pt idx="21">
                  <c:v>0</c:v>
                </c:pt>
                <c:pt idx="22">
                  <c:v>0</c:v>
                </c:pt>
                <c:pt idx="23">
                  <c:v>1</c:v>
                </c:pt>
              </c:numCache>
            </c:numRef>
          </c:val>
          <c:extLst>
            <c:ext xmlns:c16="http://schemas.microsoft.com/office/drawing/2014/chart" uri="{C3380CC4-5D6E-409C-BE32-E72D297353CC}">
              <c16:uniqueId val="{00000001-1FB0-4E91-B1AA-7749D86FB706}"/>
            </c:ext>
          </c:extLst>
        </c:ser>
        <c:dLbls>
          <c:showLegendKey val="0"/>
          <c:showVal val="0"/>
          <c:showCatName val="0"/>
          <c:showSerName val="0"/>
          <c:showPercent val="0"/>
          <c:showBubbleSize val="0"/>
        </c:dLbls>
        <c:gapWidth val="219"/>
        <c:overlap val="-27"/>
        <c:axId val="1255955568"/>
        <c:axId val="1255963888"/>
      </c:barChart>
      <c:catAx>
        <c:axId val="125595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63888"/>
        <c:crosses val="autoZero"/>
        <c:auto val="1"/>
        <c:lblAlgn val="ctr"/>
        <c:lblOffset val="100"/>
        <c:noMultiLvlLbl val="0"/>
      </c:catAx>
      <c:valAx>
        <c:axId val="1255963888"/>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55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cap="all" baseline="0">
                <a:effectLst/>
              </a:rPr>
              <a:t>august</a:t>
            </a:r>
            <a:endParaRPr lang="en-US">
              <a:effectLst/>
            </a:endParaRPr>
          </a:p>
          <a:p>
            <a:pPr>
              <a:defRPr/>
            </a:pPr>
            <a:r>
              <a:rPr lang="en-US" sz="1800" b="1" i="0" cap="all" baseline="0">
                <a:effectLst/>
              </a:rPr>
              <a:t>Organism Detection PRe- and Post- Terminal CleaninG by surface type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'Detection by surface_Brandie'!$A$58</c:f>
              <c:strCache>
                <c:ptCount val="1"/>
                <c:pt idx="0">
                  <c:v>Pre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'Detection by surface_Brandie'!$B$56:$Y$57</c:f>
              <c:multiLvlStrCache>
                <c:ptCount val="24"/>
                <c:lvl>
                  <c:pt idx="0">
                    <c:v>Acinetobacter</c:v>
                  </c:pt>
                  <c:pt idx="1">
                    <c:v>C. difficile </c:v>
                  </c:pt>
                  <c:pt idx="2">
                    <c:v>MRSA</c:v>
                  </c:pt>
                  <c:pt idx="3">
                    <c:v>VRE</c:v>
                  </c:pt>
                  <c:pt idx="4">
                    <c:v>Acinetobacter</c:v>
                  </c:pt>
                  <c:pt idx="5">
                    <c:v>C. difficile </c:v>
                  </c:pt>
                  <c:pt idx="6">
                    <c:v>MRSA</c:v>
                  </c:pt>
                  <c:pt idx="7">
                    <c:v>VRE</c:v>
                  </c:pt>
                  <c:pt idx="8">
                    <c:v>Acinetobacter</c:v>
                  </c:pt>
                  <c:pt idx="9">
                    <c:v>C. difficile </c:v>
                  </c:pt>
                  <c:pt idx="10">
                    <c:v>MRSA</c:v>
                  </c:pt>
                  <c:pt idx="11">
                    <c:v>VRE</c:v>
                  </c:pt>
                  <c:pt idx="12">
                    <c:v>Acinetobacter</c:v>
                  </c:pt>
                  <c:pt idx="13">
                    <c:v>C. difficile </c:v>
                  </c:pt>
                  <c:pt idx="14">
                    <c:v>MRSA</c:v>
                  </c:pt>
                  <c:pt idx="15">
                    <c:v>VRE</c:v>
                  </c:pt>
                  <c:pt idx="16">
                    <c:v>Acinetobacter</c:v>
                  </c:pt>
                  <c:pt idx="17">
                    <c:v>C. difficile </c:v>
                  </c:pt>
                  <c:pt idx="18">
                    <c:v>MRSA</c:v>
                  </c:pt>
                  <c:pt idx="19">
                    <c:v>VRE</c:v>
                  </c:pt>
                  <c:pt idx="20">
                    <c:v>Acinetobacter</c:v>
                  </c:pt>
                  <c:pt idx="21">
                    <c:v>C. difficile </c:v>
                  </c:pt>
                  <c:pt idx="22">
                    <c:v>MRSA</c:v>
                  </c:pt>
                  <c:pt idx="23">
                    <c:v>VRE</c:v>
                  </c:pt>
                </c:lvl>
                <c:lvl>
                  <c:pt idx="0">
                    <c:v>Chair hand rail</c:v>
                  </c:pt>
                  <c:pt idx="4">
                    <c:v>Bed rail</c:v>
                  </c:pt>
                  <c:pt idx="8">
                    <c:v>Nurse tap</c:v>
                  </c:pt>
                  <c:pt idx="12">
                    <c:v>Desk Surface</c:v>
                  </c:pt>
                  <c:pt idx="16">
                    <c:v>Bathroom sink counter</c:v>
                  </c:pt>
                  <c:pt idx="20">
                    <c:v>Toilet Grab Bar</c:v>
                  </c:pt>
                </c:lvl>
              </c:multiLvlStrCache>
            </c:multiLvlStrRef>
          </c:cat>
          <c:val>
            <c:numRef>
              <c:f>'Detection by surface_Brandie'!$B$58:$Y$58</c:f>
              <c:numCache>
                <c:formatCode>General</c:formatCode>
                <c:ptCount val="24"/>
                <c:pt idx="0">
                  <c:v>0</c:v>
                </c:pt>
                <c:pt idx="1">
                  <c:v>0</c:v>
                </c:pt>
                <c:pt idx="2">
                  <c:v>1</c:v>
                </c:pt>
                <c:pt idx="3">
                  <c:v>2</c:v>
                </c:pt>
                <c:pt idx="4">
                  <c:v>0</c:v>
                </c:pt>
                <c:pt idx="5">
                  <c:v>0</c:v>
                </c:pt>
                <c:pt idx="6">
                  <c:v>1</c:v>
                </c:pt>
                <c:pt idx="7">
                  <c:v>1</c:v>
                </c:pt>
                <c:pt idx="8">
                  <c:v>0</c:v>
                </c:pt>
                <c:pt idx="9">
                  <c:v>0</c:v>
                </c:pt>
                <c:pt idx="10">
                  <c:v>1</c:v>
                </c:pt>
                <c:pt idx="11">
                  <c:v>0</c:v>
                </c:pt>
                <c:pt idx="12">
                  <c:v>0</c:v>
                </c:pt>
                <c:pt idx="13">
                  <c:v>0</c:v>
                </c:pt>
                <c:pt idx="14">
                  <c:v>1</c:v>
                </c:pt>
                <c:pt idx="15">
                  <c:v>2</c:v>
                </c:pt>
                <c:pt idx="16">
                  <c:v>0</c:v>
                </c:pt>
                <c:pt idx="17">
                  <c:v>0</c:v>
                </c:pt>
                <c:pt idx="18">
                  <c:v>1</c:v>
                </c:pt>
                <c:pt idx="19">
                  <c:v>2</c:v>
                </c:pt>
                <c:pt idx="20">
                  <c:v>0</c:v>
                </c:pt>
                <c:pt idx="21">
                  <c:v>0</c:v>
                </c:pt>
                <c:pt idx="22">
                  <c:v>0</c:v>
                </c:pt>
                <c:pt idx="23">
                  <c:v>1</c:v>
                </c:pt>
              </c:numCache>
            </c:numRef>
          </c:val>
          <c:extLst>
            <c:ext xmlns:c16="http://schemas.microsoft.com/office/drawing/2014/chart" uri="{C3380CC4-5D6E-409C-BE32-E72D297353CC}">
              <c16:uniqueId val="{00000000-0D2E-419F-B182-15EEF11AB13F}"/>
            </c:ext>
          </c:extLst>
        </c:ser>
        <c:ser>
          <c:idx val="1"/>
          <c:order val="1"/>
          <c:tx>
            <c:strRef>
              <c:f>'Detection by surface_Brandie'!$A$59</c:f>
              <c:strCache>
                <c:ptCount val="1"/>
                <c:pt idx="0">
                  <c:v>Post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'Detection by surface_Brandie'!$B$56:$Y$57</c:f>
              <c:multiLvlStrCache>
                <c:ptCount val="24"/>
                <c:lvl>
                  <c:pt idx="0">
                    <c:v>Acinetobacter</c:v>
                  </c:pt>
                  <c:pt idx="1">
                    <c:v>C. difficile </c:v>
                  </c:pt>
                  <c:pt idx="2">
                    <c:v>MRSA</c:v>
                  </c:pt>
                  <c:pt idx="3">
                    <c:v>VRE</c:v>
                  </c:pt>
                  <c:pt idx="4">
                    <c:v>Acinetobacter</c:v>
                  </c:pt>
                  <c:pt idx="5">
                    <c:v>C. difficile </c:v>
                  </c:pt>
                  <c:pt idx="6">
                    <c:v>MRSA</c:v>
                  </c:pt>
                  <c:pt idx="7">
                    <c:v>VRE</c:v>
                  </c:pt>
                  <c:pt idx="8">
                    <c:v>Acinetobacter</c:v>
                  </c:pt>
                  <c:pt idx="9">
                    <c:v>C. difficile </c:v>
                  </c:pt>
                  <c:pt idx="10">
                    <c:v>MRSA</c:v>
                  </c:pt>
                  <c:pt idx="11">
                    <c:v>VRE</c:v>
                  </c:pt>
                  <c:pt idx="12">
                    <c:v>Acinetobacter</c:v>
                  </c:pt>
                  <c:pt idx="13">
                    <c:v>C. difficile </c:v>
                  </c:pt>
                  <c:pt idx="14">
                    <c:v>MRSA</c:v>
                  </c:pt>
                  <c:pt idx="15">
                    <c:v>VRE</c:v>
                  </c:pt>
                  <c:pt idx="16">
                    <c:v>Acinetobacter</c:v>
                  </c:pt>
                  <c:pt idx="17">
                    <c:v>C. difficile </c:v>
                  </c:pt>
                  <c:pt idx="18">
                    <c:v>MRSA</c:v>
                  </c:pt>
                  <c:pt idx="19">
                    <c:v>VRE</c:v>
                  </c:pt>
                  <c:pt idx="20">
                    <c:v>Acinetobacter</c:v>
                  </c:pt>
                  <c:pt idx="21">
                    <c:v>C. difficile </c:v>
                  </c:pt>
                  <c:pt idx="22">
                    <c:v>MRSA</c:v>
                  </c:pt>
                  <c:pt idx="23">
                    <c:v>VRE</c:v>
                  </c:pt>
                </c:lvl>
                <c:lvl>
                  <c:pt idx="0">
                    <c:v>Chair hand rail</c:v>
                  </c:pt>
                  <c:pt idx="4">
                    <c:v>Bed rail</c:v>
                  </c:pt>
                  <c:pt idx="8">
                    <c:v>Nurse tap</c:v>
                  </c:pt>
                  <c:pt idx="12">
                    <c:v>Desk Surface</c:v>
                  </c:pt>
                  <c:pt idx="16">
                    <c:v>Bathroom sink counter</c:v>
                  </c:pt>
                  <c:pt idx="20">
                    <c:v>Toilet Grab Bar</c:v>
                  </c:pt>
                </c:lvl>
              </c:multiLvlStrCache>
            </c:multiLvlStrRef>
          </c:cat>
          <c:val>
            <c:numRef>
              <c:f>'Detection by surface_Brandie'!$B$59:$Y$59</c:f>
              <c:numCache>
                <c:formatCode>General</c:formatCode>
                <c:ptCount val="24"/>
                <c:pt idx="0">
                  <c:v>0</c:v>
                </c:pt>
                <c:pt idx="1">
                  <c:v>0</c:v>
                </c:pt>
                <c:pt idx="2">
                  <c:v>0</c:v>
                </c:pt>
                <c:pt idx="3">
                  <c:v>0</c:v>
                </c:pt>
                <c:pt idx="4">
                  <c:v>0</c:v>
                </c:pt>
                <c:pt idx="5">
                  <c:v>0</c:v>
                </c:pt>
                <c:pt idx="6">
                  <c:v>0</c:v>
                </c:pt>
                <c:pt idx="7">
                  <c:v>1</c:v>
                </c:pt>
                <c:pt idx="8">
                  <c:v>0</c:v>
                </c:pt>
                <c:pt idx="9">
                  <c:v>1</c:v>
                </c:pt>
                <c:pt idx="10">
                  <c:v>1</c:v>
                </c:pt>
                <c:pt idx="11">
                  <c:v>0</c:v>
                </c:pt>
                <c:pt idx="12">
                  <c:v>0</c:v>
                </c:pt>
                <c:pt idx="13">
                  <c:v>0</c:v>
                </c:pt>
                <c:pt idx="14">
                  <c:v>0</c:v>
                </c:pt>
                <c:pt idx="16">
                  <c:v>0</c:v>
                </c:pt>
                <c:pt idx="17">
                  <c:v>0</c:v>
                </c:pt>
                <c:pt idx="18">
                  <c:v>0</c:v>
                </c:pt>
                <c:pt idx="19">
                  <c:v>1</c:v>
                </c:pt>
                <c:pt idx="20">
                  <c:v>0</c:v>
                </c:pt>
                <c:pt idx="21">
                  <c:v>1</c:v>
                </c:pt>
                <c:pt idx="22">
                  <c:v>0</c:v>
                </c:pt>
                <c:pt idx="23">
                  <c:v>1</c:v>
                </c:pt>
              </c:numCache>
            </c:numRef>
          </c:val>
          <c:extLst>
            <c:ext xmlns:c16="http://schemas.microsoft.com/office/drawing/2014/chart" uri="{C3380CC4-5D6E-409C-BE32-E72D297353CC}">
              <c16:uniqueId val="{00000001-0D2E-419F-B182-15EEF11AB13F}"/>
            </c:ext>
          </c:extLst>
        </c:ser>
        <c:dLbls>
          <c:showLegendKey val="0"/>
          <c:showVal val="0"/>
          <c:showCatName val="0"/>
          <c:showSerName val="0"/>
          <c:showPercent val="0"/>
          <c:showBubbleSize val="0"/>
        </c:dLbls>
        <c:gapWidth val="219"/>
        <c:overlap val="-27"/>
        <c:axId val="1161456656"/>
        <c:axId val="1161457072"/>
      </c:barChart>
      <c:catAx>
        <c:axId val="116145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457072"/>
        <c:crosses val="autoZero"/>
        <c:auto val="1"/>
        <c:lblAlgn val="ctr"/>
        <c:lblOffset val="100"/>
        <c:noMultiLvlLbl val="0"/>
      </c:catAx>
      <c:valAx>
        <c:axId val="1161457072"/>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45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cap="all" baseline="0">
                <a:effectLst/>
              </a:rPr>
              <a:t>september</a:t>
            </a:r>
            <a:endParaRPr lang="en-US">
              <a:effectLst/>
            </a:endParaRPr>
          </a:p>
          <a:p>
            <a:pPr>
              <a:defRPr/>
            </a:pPr>
            <a:r>
              <a:rPr lang="en-US" sz="1800" b="1" i="0" cap="all" baseline="0">
                <a:effectLst/>
              </a:rPr>
              <a:t>Organism Detection PRe- and Post- Terminal CleaninG by surface type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'Detection by surface_Brandie'!$A$63</c:f>
              <c:strCache>
                <c:ptCount val="1"/>
                <c:pt idx="0">
                  <c:v>Pre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'Detection by surface_Brandie'!$B$61:$Y$62</c:f>
              <c:multiLvlStrCache>
                <c:ptCount val="24"/>
                <c:lvl>
                  <c:pt idx="0">
                    <c:v>Acinetobacter</c:v>
                  </c:pt>
                  <c:pt idx="1">
                    <c:v>C. difficile </c:v>
                  </c:pt>
                  <c:pt idx="2">
                    <c:v>MRSA</c:v>
                  </c:pt>
                  <c:pt idx="3">
                    <c:v>VRE</c:v>
                  </c:pt>
                  <c:pt idx="4">
                    <c:v>Acinetobacter</c:v>
                  </c:pt>
                  <c:pt idx="5">
                    <c:v>C. difficile </c:v>
                  </c:pt>
                  <c:pt idx="6">
                    <c:v>MRSA</c:v>
                  </c:pt>
                  <c:pt idx="7">
                    <c:v>VRE</c:v>
                  </c:pt>
                  <c:pt idx="8">
                    <c:v>Acinetobacter</c:v>
                  </c:pt>
                  <c:pt idx="9">
                    <c:v>C. difficile </c:v>
                  </c:pt>
                  <c:pt idx="10">
                    <c:v>MRSA</c:v>
                  </c:pt>
                  <c:pt idx="11">
                    <c:v>VRE</c:v>
                  </c:pt>
                  <c:pt idx="12">
                    <c:v>Acinetobacter</c:v>
                  </c:pt>
                  <c:pt idx="13">
                    <c:v>C. difficile </c:v>
                  </c:pt>
                  <c:pt idx="14">
                    <c:v>MRSA</c:v>
                  </c:pt>
                  <c:pt idx="15">
                    <c:v>VRE</c:v>
                  </c:pt>
                  <c:pt idx="16">
                    <c:v>Acinetobacter</c:v>
                  </c:pt>
                  <c:pt idx="17">
                    <c:v>C. difficile </c:v>
                  </c:pt>
                  <c:pt idx="18">
                    <c:v>MRSA</c:v>
                  </c:pt>
                  <c:pt idx="19">
                    <c:v>VRE</c:v>
                  </c:pt>
                  <c:pt idx="20">
                    <c:v>Acinetobacter</c:v>
                  </c:pt>
                  <c:pt idx="21">
                    <c:v>C. difficile </c:v>
                  </c:pt>
                  <c:pt idx="22">
                    <c:v>MRSA</c:v>
                  </c:pt>
                  <c:pt idx="23">
                    <c:v>VRE</c:v>
                  </c:pt>
                </c:lvl>
                <c:lvl>
                  <c:pt idx="0">
                    <c:v>Chair hand rail</c:v>
                  </c:pt>
                  <c:pt idx="4">
                    <c:v>Bed rail</c:v>
                  </c:pt>
                  <c:pt idx="8">
                    <c:v>Nurse tap</c:v>
                  </c:pt>
                  <c:pt idx="12">
                    <c:v>Desk Surface</c:v>
                  </c:pt>
                  <c:pt idx="16">
                    <c:v>Bathroom sink counter</c:v>
                  </c:pt>
                  <c:pt idx="20">
                    <c:v>Toilet Grab Bar</c:v>
                  </c:pt>
                </c:lvl>
              </c:multiLvlStrCache>
            </c:multiLvlStrRef>
          </c:cat>
          <c:val>
            <c:numRef>
              <c:f>'Detection by surface_Brandie'!$B$63:$Y$63</c:f>
              <c:numCache>
                <c:formatCode>General</c:formatCode>
                <c:ptCount val="24"/>
                <c:pt idx="0">
                  <c:v>0</c:v>
                </c:pt>
                <c:pt idx="1">
                  <c:v>0</c:v>
                </c:pt>
                <c:pt idx="2">
                  <c:v>2</c:v>
                </c:pt>
                <c:pt idx="3">
                  <c:v>2</c:v>
                </c:pt>
                <c:pt idx="4">
                  <c:v>0</c:v>
                </c:pt>
                <c:pt idx="5">
                  <c:v>1</c:v>
                </c:pt>
                <c:pt idx="6">
                  <c:v>1</c:v>
                </c:pt>
                <c:pt idx="7">
                  <c:v>0</c:v>
                </c:pt>
                <c:pt idx="8">
                  <c:v>0</c:v>
                </c:pt>
                <c:pt idx="9">
                  <c:v>0</c:v>
                </c:pt>
                <c:pt idx="10">
                  <c:v>1</c:v>
                </c:pt>
                <c:pt idx="11">
                  <c:v>1</c:v>
                </c:pt>
                <c:pt idx="12">
                  <c:v>0</c:v>
                </c:pt>
                <c:pt idx="13">
                  <c:v>0</c:v>
                </c:pt>
                <c:pt idx="14">
                  <c:v>2</c:v>
                </c:pt>
                <c:pt idx="15">
                  <c:v>0</c:v>
                </c:pt>
                <c:pt idx="16">
                  <c:v>0</c:v>
                </c:pt>
                <c:pt idx="17">
                  <c:v>0</c:v>
                </c:pt>
                <c:pt idx="18">
                  <c:v>2</c:v>
                </c:pt>
                <c:pt idx="19">
                  <c:v>0</c:v>
                </c:pt>
                <c:pt idx="20">
                  <c:v>0</c:v>
                </c:pt>
                <c:pt idx="21">
                  <c:v>0</c:v>
                </c:pt>
                <c:pt idx="22">
                  <c:v>2</c:v>
                </c:pt>
                <c:pt idx="23">
                  <c:v>0</c:v>
                </c:pt>
              </c:numCache>
            </c:numRef>
          </c:val>
          <c:extLst>
            <c:ext xmlns:c16="http://schemas.microsoft.com/office/drawing/2014/chart" uri="{C3380CC4-5D6E-409C-BE32-E72D297353CC}">
              <c16:uniqueId val="{00000000-7F21-4F9F-BE36-715E86A3F7B6}"/>
            </c:ext>
          </c:extLst>
        </c:ser>
        <c:ser>
          <c:idx val="1"/>
          <c:order val="1"/>
          <c:tx>
            <c:strRef>
              <c:f>'Detection by surface_Brandie'!$A$64</c:f>
              <c:strCache>
                <c:ptCount val="1"/>
                <c:pt idx="0">
                  <c:v>Post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'Detection by surface_Brandie'!$B$61:$Y$62</c:f>
              <c:multiLvlStrCache>
                <c:ptCount val="24"/>
                <c:lvl>
                  <c:pt idx="0">
                    <c:v>Acinetobacter</c:v>
                  </c:pt>
                  <c:pt idx="1">
                    <c:v>C. difficile </c:v>
                  </c:pt>
                  <c:pt idx="2">
                    <c:v>MRSA</c:v>
                  </c:pt>
                  <c:pt idx="3">
                    <c:v>VRE</c:v>
                  </c:pt>
                  <c:pt idx="4">
                    <c:v>Acinetobacter</c:v>
                  </c:pt>
                  <c:pt idx="5">
                    <c:v>C. difficile </c:v>
                  </c:pt>
                  <c:pt idx="6">
                    <c:v>MRSA</c:v>
                  </c:pt>
                  <c:pt idx="7">
                    <c:v>VRE</c:v>
                  </c:pt>
                  <c:pt idx="8">
                    <c:v>Acinetobacter</c:v>
                  </c:pt>
                  <c:pt idx="9">
                    <c:v>C. difficile </c:v>
                  </c:pt>
                  <c:pt idx="10">
                    <c:v>MRSA</c:v>
                  </c:pt>
                  <c:pt idx="11">
                    <c:v>VRE</c:v>
                  </c:pt>
                  <c:pt idx="12">
                    <c:v>Acinetobacter</c:v>
                  </c:pt>
                  <c:pt idx="13">
                    <c:v>C. difficile </c:v>
                  </c:pt>
                  <c:pt idx="14">
                    <c:v>MRSA</c:v>
                  </c:pt>
                  <c:pt idx="15">
                    <c:v>VRE</c:v>
                  </c:pt>
                  <c:pt idx="16">
                    <c:v>Acinetobacter</c:v>
                  </c:pt>
                  <c:pt idx="17">
                    <c:v>C. difficile </c:v>
                  </c:pt>
                  <c:pt idx="18">
                    <c:v>MRSA</c:v>
                  </c:pt>
                  <c:pt idx="19">
                    <c:v>VRE</c:v>
                  </c:pt>
                  <c:pt idx="20">
                    <c:v>Acinetobacter</c:v>
                  </c:pt>
                  <c:pt idx="21">
                    <c:v>C. difficile </c:v>
                  </c:pt>
                  <c:pt idx="22">
                    <c:v>MRSA</c:v>
                  </c:pt>
                  <c:pt idx="23">
                    <c:v>VRE</c:v>
                  </c:pt>
                </c:lvl>
                <c:lvl>
                  <c:pt idx="0">
                    <c:v>Chair hand rail</c:v>
                  </c:pt>
                  <c:pt idx="4">
                    <c:v>Bed rail</c:v>
                  </c:pt>
                  <c:pt idx="8">
                    <c:v>Nurse tap</c:v>
                  </c:pt>
                  <c:pt idx="12">
                    <c:v>Desk Surface</c:v>
                  </c:pt>
                  <c:pt idx="16">
                    <c:v>Bathroom sink counter</c:v>
                  </c:pt>
                  <c:pt idx="20">
                    <c:v>Toilet Grab Bar</c:v>
                  </c:pt>
                </c:lvl>
              </c:multiLvlStrCache>
            </c:multiLvlStrRef>
          </c:cat>
          <c:val>
            <c:numRef>
              <c:f>'Detection by surface_Brandie'!$B$64:$Y$64</c:f>
              <c:numCache>
                <c:formatCode>General</c:formatCode>
                <c:ptCount val="24"/>
                <c:pt idx="0">
                  <c:v>0</c:v>
                </c:pt>
                <c:pt idx="1">
                  <c:v>0</c:v>
                </c:pt>
                <c:pt idx="2">
                  <c:v>2</c:v>
                </c:pt>
                <c:pt idx="3">
                  <c:v>0</c:v>
                </c:pt>
                <c:pt idx="4">
                  <c:v>1</c:v>
                </c:pt>
                <c:pt idx="5">
                  <c:v>0</c:v>
                </c:pt>
                <c:pt idx="6">
                  <c:v>2</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1</c:v>
                </c:pt>
                <c:pt idx="23">
                  <c:v>0</c:v>
                </c:pt>
              </c:numCache>
            </c:numRef>
          </c:val>
          <c:extLst>
            <c:ext xmlns:c16="http://schemas.microsoft.com/office/drawing/2014/chart" uri="{C3380CC4-5D6E-409C-BE32-E72D297353CC}">
              <c16:uniqueId val="{00000001-7F21-4F9F-BE36-715E86A3F7B6}"/>
            </c:ext>
          </c:extLst>
        </c:ser>
        <c:dLbls>
          <c:showLegendKey val="0"/>
          <c:showVal val="0"/>
          <c:showCatName val="0"/>
          <c:showSerName val="0"/>
          <c:showPercent val="0"/>
          <c:showBubbleSize val="0"/>
        </c:dLbls>
        <c:gapWidth val="219"/>
        <c:overlap val="-27"/>
        <c:axId val="1255960560"/>
        <c:axId val="1255952240"/>
      </c:barChart>
      <c:catAx>
        <c:axId val="125596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52240"/>
        <c:crosses val="autoZero"/>
        <c:auto val="1"/>
        <c:lblAlgn val="ctr"/>
        <c:lblOffset val="100"/>
        <c:noMultiLvlLbl val="0"/>
      </c:catAx>
      <c:valAx>
        <c:axId val="1255952240"/>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6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523876</xdr:colOff>
      <xdr:row>11</xdr:row>
      <xdr:rowOff>69055</xdr:rowOff>
    </xdr:from>
    <xdr:to>
      <xdr:col>22</xdr:col>
      <xdr:colOff>304801</xdr:colOff>
      <xdr:row>36</xdr:row>
      <xdr:rowOff>183356</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178593</xdr:colOff>
      <xdr:row>66</xdr:row>
      <xdr:rowOff>140493</xdr:rowOff>
    </xdr:from>
    <xdr:to>
      <xdr:col>9</xdr:col>
      <xdr:colOff>202406</xdr:colOff>
      <xdr:row>86</xdr:row>
      <xdr:rowOff>59531</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285750</xdr:colOff>
      <xdr:row>66</xdr:row>
      <xdr:rowOff>140493</xdr:rowOff>
    </xdr:from>
    <xdr:to>
      <xdr:col>18</xdr:col>
      <xdr:colOff>547687</xdr:colOff>
      <xdr:row>86</xdr:row>
      <xdr:rowOff>47625</xdr:rowOff>
    </xdr:to>
    <xdr:graphicFrame macro="">
      <xdr:nvGraphicFramePr>
        <xdr:cNvPr id="4" name="Chart 3">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11905</xdr:colOff>
      <xdr:row>66</xdr:row>
      <xdr:rowOff>140493</xdr:rowOff>
    </xdr:from>
    <xdr:to>
      <xdr:col>28</xdr:col>
      <xdr:colOff>178593</xdr:colOff>
      <xdr:row>86</xdr:row>
      <xdr:rowOff>47624</xdr:rowOff>
    </xdr:to>
    <xdr:graphicFrame macro="">
      <xdr:nvGraphicFramePr>
        <xdr:cNvPr id="5" name="Chart 4">
          <a:extLst>
            <a:ext uri="{FF2B5EF4-FFF2-40B4-BE49-F238E27FC236}">
              <a16:creationId xmlns:a16="http://schemas.microsoft.com/office/drawing/2014/main"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59531</xdr:colOff>
      <xdr:row>86</xdr:row>
      <xdr:rowOff>176212</xdr:rowOff>
    </xdr:from>
    <xdr:to>
      <xdr:col>10</xdr:col>
      <xdr:colOff>428623</xdr:colOff>
      <xdr:row>107</xdr:row>
      <xdr:rowOff>95250</xdr:rowOff>
    </xdr:to>
    <xdr:graphicFrame macro="">
      <xdr:nvGraphicFramePr>
        <xdr:cNvPr id="6" name="Chart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583408</xdr:colOff>
      <xdr:row>86</xdr:row>
      <xdr:rowOff>176212</xdr:rowOff>
    </xdr:from>
    <xdr:to>
      <xdr:col>21</xdr:col>
      <xdr:colOff>23812</xdr:colOff>
      <xdr:row>107</xdr:row>
      <xdr:rowOff>95249</xdr:rowOff>
    </xdr:to>
    <xdr:graphicFrame macro="">
      <xdr:nvGraphicFramePr>
        <xdr:cNvPr id="7" name="Chart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8576"/>
  <sheetViews>
    <sheetView topLeftCell="A264" workbookViewId="0">
      <selection activeCell="A4" sqref="A4:A289"/>
    </sheetView>
  </sheetViews>
  <sheetFormatPr defaultRowHeight="14.4"/>
  <cols>
    <col min="1" max="1" width="9.88671875" bestFit="1" customWidth="1"/>
    <col min="2" max="2" width="18.109375" bestFit="1" customWidth="1"/>
    <col min="3" max="3" width="35.5546875" bestFit="1" customWidth="1"/>
    <col min="4" max="4" width="14.109375" style="13" customWidth="1"/>
    <col min="5" max="5" width="14.6640625" style="13" customWidth="1"/>
    <col min="6" max="6" width="20.88671875" customWidth="1"/>
    <col min="7" max="7" width="14" customWidth="1"/>
    <col min="8" max="8" width="9.6640625" customWidth="1"/>
    <col min="9" max="9" width="12.5546875" customWidth="1"/>
    <col min="10" max="10" width="24" customWidth="1"/>
    <col min="11" max="11" width="10" style="32" customWidth="1"/>
    <col min="12" max="12" width="20.33203125" customWidth="1"/>
    <col min="13" max="13" width="19.33203125" customWidth="1"/>
    <col min="14" max="14" width="35.5546875" customWidth="1"/>
    <col min="15" max="15" width="34.44140625" customWidth="1"/>
    <col min="16" max="16" width="6.88671875" customWidth="1"/>
    <col min="17" max="18" width="9.33203125" customWidth="1"/>
    <col min="19" max="19" width="16.5546875" bestFit="1" customWidth="1"/>
    <col min="20" max="20" width="33.5546875" bestFit="1" customWidth="1"/>
    <col min="21" max="21" width="63.109375" bestFit="1" customWidth="1"/>
  </cols>
  <sheetData>
    <row r="1" spans="1:21" s="1" customFormat="1">
      <c r="D1" s="2"/>
      <c r="E1" s="2"/>
      <c r="K1" s="32"/>
    </row>
    <row r="2" spans="1:21" s="1" customFormat="1">
      <c r="D2" s="2"/>
      <c r="E2" s="2"/>
      <c r="G2" s="219" t="s">
        <v>0</v>
      </c>
      <c r="H2" s="220"/>
      <c r="I2" s="220"/>
      <c r="J2" s="221"/>
      <c r="K2" s="32"/>
      <c r="L2" s="219" t="s">
        <v>1</v>
      </c>
      <c r="M2" s="221"/>
      <c r="N2" s="4" t="s">
        <v>2</v>
      </c>
      <c r="O2" s="5"/>
      <c r="P2" s="6"/>
      <c r="R2" s="1" t="s">
        <v>666</v>
      </c>
      <c r="U2" s="1" t="s">
        <v>3</v>
      </c>
    </row>
    <row r="3" spans="1:21" s="1" customFormat="1">
      <c r="A3" s="7" t="s">
        <v>4</v>
      </c>
      <c r="B3" s="7" t="s">
        <v>5</v>
      </c>
      <c r="C3" s="7" t="s">
        <v>6</v>
      </c>
      <c r="D3" s="8" t="s">
        <v>7</v>
      </c>
      <c r="E3" s="8" t="s">
        <v>8</v>
      </c>
      <c r="F3" s="7" t="s">
        <v>9</v>
      </c>
      <c r="G3" s="7" t="s">
        <v>10</v>
      </c>
      <c r="H3" s="7" t="s">
        <v>11</v>
      </c>
      <c r="I3" s="7" t="s">
        <v>12</v>
      </c>
      <c r="J3" s="7" t="s">
        <v>13</v>
      </c>
      <c r="K3" s="33" t="s">
        <v>14</v>
      </c>
      <c r="L3" s="7" t="s">
        <v>15</v>
      </c>
      <c r="M3" s="7" t="s">
        <v>16</v>
      </c>
      <c r="N3" s="7" t="s">
        <v>17</v>
      </c>
      <c r="O3" s="7" t="s">
        <v>18</v>
      </c>
      <c r="P3" s="7" t="s">
        <v>19</v>
      </c>
      <c r="Q3" s="1" t="s">
        <v>20</v>
      </c>
      <c r="R3" s="12" t="s">
        <v>667</v>
      </c>
      <c r="S3" s="9" t="s">
        <v>21</v>
      </c>
      <c r="T3" s="9" t="s">
        <v>22</v>
      </c>
    </row>
    <row r="4" spans="1:21" s="1" customFormat="1">
      <c r="A4" s="1" t="s">
        <v>23</v>
      </c>
      <c r="C4" s="1" t="s">
        <v>24</v>
      </c>
      <c r="D4" s="2">
        <v>43594</v>
      </c>
      <c r="E4" s="2">
        <v>43594</v>
      </c>
      <c r="F4" s="1" t="s">
        <v>25</v>
      </c>
      <c r="G4" s="1">
        <v>4304</v>
      </c>
      <c r="H4" s="1">
        <v>37</v>
      </c>
      <c r="I4" s="1">
        <v>43.4</v>
      </c>
      <c r="J4" s="1">
        <v>45</v>
      </c>
      <c r="K4" s="32">
        <v>120</v>
      </c>
      <c r="L4" s="1">
        <v>45</v>
      </c>
      <c r="M4" s="1">
        <v>6</v>
      </c>
      <c r="N4" s="1">
        <v>21</v>
      </c>
      <c r="Q4" s="1">
        <v>2</v>
      </c>
      <c r="R4" s="1">
        <v>100</v>
      </c>
      <c r="S4" s="1" t="s">
        <v>26</v>
      </c>
      <c r="T4" s="1">
        <v>6.0000000000000002E-5</v>
      </c>
    </row>
    <row r="5" spans="1:21" s="1" customFormat="1">
      <c r="A5" s="1" t="s">
        <v>27</v>
      </c>
      <c r="C5" s="1" t="s">
        <v>28</v>
      </c>
      <c r="D5" s="2">
        <v>43594</v>
      </c>
      <c r="E5" s="2">
        <v>43594</v>
      </c>
      <c r="F5" s="1" t="s">
        <v>25</v>
      </c>
      <c r="G5" s="1">
        <v>4304</v>
      </c>
      <c r="H5" s="1">
        <v>37</v>
      </c>
      <c r="I5" s="1">
        <v>43.4</v>
      </c>
      <c r="J5" s="1">
        <v>45</v>
      </c>
      <c r="K5" s="32">
        <v>34</v>
      </c>
      <c r="L5" s="1">
        <v>42.5</v>
      </c>
      <c r="M5" s="1">
        <v>6</v>
      </c>
      <c r="N5" s="1">
        <v>8</v>
      </c>
      <c r="O5" s="1">
        <v>2</v>
      </c>
      <c r="P5" s="1">
        <v>1.5</v>
      </c>
      <c r="R5" s="1">
        <v>100</v>
      </c>
      <c r="S5" s="1" t="s">
        <v>26</v>
      </c>
      <c r="T5" s="1">
        <v>6.0000000000000002E-5</v>
      </c>
    </row>
    <row r="6" spans="1:21" s="1" customFormat="1">
      <c r="A6" s="1" t="s">
        <v>29</v>
      </c>
      <c r="C6" s="1" t="s">
        <v>30</v>
      </c>
      <c r="D6" s="2">
        <v>43594</v>
      </c>
      <c r="E6" s="2">
        <v>43594</v>
      </c>
      <c r="F6" s="1" t="s">
        <v>25</v>
      </c>
      <c r="G6" s="1">
        <v>4304</v>
      </c>
      <c r="H6" s="1">
        <v>37</v>
      </c>
      <c r="I6" s="1">
        <v>43.4</v>
      </c>
      <c r="J6" s="1">
        <v>45</v>
      </c>
      <c r="K6" s="32">
        <v>54</v>
      </c>
      <c r="L6" s="1">
        <v>42</v>
      </c>
      <c r="M6" s="1">
        <v>6</v>
      </c>
      <c r="O6" s="1">
        <v>3</v>
      </c>
      <c r="P6" s="1">
        <v>8</v>
      </c>
      <c r="R6" s="1">
        <v>113</v>
      </c>
      <c r="S6" s="1" t="s">
        <v>26</v>
      </c>
      <c r="T6" s="1">
        <v>6.0000000000000002E-5</v>
      </c>
    </row>
    <row r="7" spans="1:21" s="1" customFormat="1">
      <c r="A7" s="1" t="s">
        <v>31</v>
      </c>
      <c r="C7" s="1" t="s">
        <v>32</v>
      </c>
      <c r="D7" s="2">
        <v>43594</v>
      </c>
      <c r="E7" s="2">
        <v>43594</v>
      </c>
      <c r="F7" s="1" t="s">
        <v>25</v>
      </c>
      <c r="G7" s="1">
        <v>4304</v>
      </c>
      <c r="H7" s="1">
        <v>37</v>
      </c>
      <c r="I7" s="1">
        <v>43.4</v>
      </c>
      <c r="J7" s="1">
        <v>45</v>
      </c>
      <c r="K7" s="32">
        <v>9</v>
      </c>
      <c r="L7" s="1">
        <v>45</v>
      </c>
      <c r="M7" s="1">
        <v>6</v>
      </c>
      <c r="N7" s="1">
        <v>15</v>
      </c>
      <c r="O7" s="1">
        <v>33.5</v>
      </c>
      <c r="R7" s="1">
        <v>100</v>
      </c>
      <c r="S7" s="1" t="s">
        <v>26</v>
      </c>
      <c r="T7" s="1">
        <v>6.0000000000000002E-5</v>
      </c>
    </row>
    <row r="8" spans="1:21" s="1" customFormat="1">
      <c r="A8" s="1" t="s">
        <v>33</v>
      </c>
      <c r="C8" s="1" t="s">
        <v>34</v>
      </c>
      <c r="D8" s="2">
        <v>43594</v>
      </c>
      <c r="E8" s="2">
        <v>43594</v>
      </c>
      <c r="F8" s="1" t="s">
        <v>25</v>
      </c>
      <c r="G8" s="1">
        <v>4304</v>
      </c>
      <c r="H8" s="1">
        <v>37</v>
      </c>
      <c r="I8" s="1">
        <v>43.4</v>
      </c>
      <c r="J8" s="1">
        <v>45</v>
      </c>
      <c r="K8" s="32">
        <v>1463</v>
      </c>
      <c r="L8" s="1">
        <v>43</v>
      </c>
      <c r="M8" s="1">
        <v>6</v>
      </c>
      <c r="N8" s="1" t="s">
        <v>35</v>
      </c>
      <c r="O8" s="1" t="s">
        <v>36</v>
      </c>
      <c r="R8" s="1">
        <v>100</v>
      </c>
      <c r="S8" s="1" t="s">
        <v>26</v>
      </c>
      <c r="T8" s="1">
        <v>6.0000000000000002E-5</v>
      </c>
      <c r="U8" s="1" t="s">
        <v>37</v>
      </c>
    </row>
    <row r="9" spans="1:21" s="1" customFormat="1">
      <c r="A9" s="1" t="s">
        <v>38</v>
      </c>
      <c r="C9" s="1" t="s">
        <v>39</v>
      </c>
      <c r="D9" s="2">
        <v>43594</v>
      </c>
      <c r="E9" s="2">
        <v>43594</v>
      </c>
      <c r="F9" s="1" t="s">
        <v>25</v>
      </c>
      <c r="G9" s="1">
        <v>4304</v>
      </c>
      <c r="H9" s="1">
        <v>37</v>
      </c>
      <c r="I9" s="1">
        <v>43.4</v>
      </c>
      <c r="J9" s="1">
        <v>45</v>
      </c>
      <c r="K9" s="32">
        <v>37</v>
      </c>
      <c r="L9" s="1">
        <v>40</v>
      </c>
      <c r="M9" s="1">
        <v>6</v>
      </c>
      <c r="N9" s="1">
        <v>24</v>
      </c>
      <c r="O9" s="1">
        <v>1.5</v>
      </c>
      <c r="R9" s="1">
        <v>100</v>
      </c>
      <c r="S9" s="1" t="s">
        <v>26</v>
      </c>
      <c r="T9" s="1">
        <v>6.0000000000000002E-5</v>
      </c>
    </row>
    <row r="10" spans="1:21" s="1" customFormat="1">
      <c r="A10" s="1" t="s">
        <v>40</v>
      </c>
      <c r="C10" s="1" t="s">
        <v>24</v>
      </c>
      <c r="D10" s="2">
        <v>43594</v>
      </c>
      <c r="E10" s="2">
        <v>43594</v>
      </c>
      <c r="F10" s="1" t="s">
        <v>41</v>
      </c>
      <c r="G10" s="1">
        <v>4304</v>
      </c>
      <c r="H10" s="1">
        <v>37</v>
      </c>
      <c r="I10" s="1">
        <v>43.4</v>
      </c>
      <c r="J10" s="1">
        <v>45</v>
      </c>
      <c r="K10" s="32">
        <v>11</v>
      </c>
      <c r="M10" s="1">
        <v>6</v>
      </c>
      <c r="N10" s="1">
        <v>21</v>
      </c>
      <c r="Q10" s="1">
        <v>2</v>
      </c>
      <c r="R10" s="1">
        <v>100</v>
      </c>
      <c r="S10" s="1" t="s">
        <v>26</v>
      </c>
      <c r="T10" s="1">
        <v>6.0000000000000002E-5</v>
      </c>
    </row>
    <row r="11" spans="1:21" s="1" customFormat="1">
      <c r="A11" s="1" t="s">
        <v>42</v>
      </c>
      <c r="C11" s="1" t="s">
        <v>43</v>
      </c>
      <c r="D11" s="2" t="s">
        <v>44</v>
      </c>
      <c r="E11" s="2" t="s">
        <v>44</v>
      </c>
      <c r="F11" s="2" t="s">
        <v>44</v>
      </c>
      <c r="G11" s="2" t="s">
        <v>44</v>
      </c>
      <c r="H11" s="2" t="s">
        <v>44</v>
      </c>
      <c r="I11" s="2" t="s">
        <v>44</v>
      </c>
      <c r="J11" s="2" t="s">
        <v>44</v>
      </c>
      <c r="K11" s="34" t="s">
        <v>44</v>
      </c>
      <c r="L11" s="2" t="s">
        <v>44</v>
      </c>
      <c r="M11" s="2" t="s">
        <v>44</v>
      </c>
      <c r="N11" s="2" t="s">
        <v>44</v>
      </c>
      <c r="O11" s="2" t="s">
        <v>44</v>
      </c>
      <c r="P11" s="2" t="s">
        <v>44</v>
      </c>
      <c r="Q11" s="2" t="s">
        <v>44</v>
      </c>
      <c r="R11" s="1">
        <v>100</v>
      </c>
      <c r="S11" s="2" t="s">
        <v>44</v>
      </c>
      <c r="T11" s="2" t="s">
        <v>44</v>
      </c>
    </row>
    <row r="12" spans="1:21" s="1" customFormat="1">
      <c r="A12" s="1" t="s">
        <v>45</v>
      </c>
      <c r="C12" s="1" t="s">
        <v>30</v>
      </c>
      <c r="D12" s="2">
        <v>43594</v>
      </c>
      <c r="E12" s="2">
        <v>43594</v>
      </c>
      <c r="F12" s="1" t="s">
        <v>41</v>
      </c>
      <c r="G12" s="1">
        <v>4304</v>
      </c>
      <c r="H12" s="1">
        <v>37</v>
      </c>
      <c r="I12" s="1">
        <v>43.4</v>
      </c>
      <c r="J12" s="1">
        <v>45</v>
      </c>
      <c r="K12" s="32">
        <v>5</v>
      </c>
      <c r="L12" s="10"/>
      <c r="M12" s="1">
        <v>6</v>
      </c>
      <c r="O12" s="1">
        <v>3</v>
      </c>
      <c r="P12" s="1">
        <v>8</v>
      </c>
      <c r="R12" s="1">
        <v>113</v>
      </c>
      <c r="S12" s="1" t="s">
        <v>26</v>
      </c>
      <c r="T12" s="1">
        <v>6.0000000000000002E-5</v>
      </c>
    </row>
    <row r="13" spans="1:21" s="1" customFormat="1">
      <c r="A13" s="1" t="s">
        <v>46</v>
      </c>
      <c r="C13" s="1" t="s">
        <v>32</v>
      </c>
      <c r="D13" s="2">
        <v>43594</v>
      </c>
      <c r="E13" s="2">
        <v>43594</v>
      </c>
      <c r="F13" s="1" t="s">
        <v>41</v>
      </c>
      <c r="G13" s="1">
        <v>4304</v>
      </c>
      <c r="H13" s="1">
        <v>37</v>
      </c>
      <c r="I13" s="1">
        <v>43.4</v>
      </c>
      <c r="J13" s="1">
        <v>45</v>
      </c>
      <c r="K13" s="32">
        <v>26</v>
      </c>
      <c r="L13" s="10"/>
      <c r="M13" s="1">
        <v>6</v>
      </c>
      <c r="N13" s="1">
        <v>15</v>
      </c>
      <c r="O13" s="1">
        <v>33.5</v>
      </c>
      <c r="R13" s="1">
        <v>100</v>
      </c>
      <c r="S13" s="1" t="s">
        <v>26</v>
      </c>
      <c r="T13" s="1">
        <v>6.0000000000000002E-5</v>
      </c>
    </row>
    <row r="14" spans="1:21" s="1" customFormat="1">
      <c r="A14" s="1" t="s">
        <v>47</v>
      </c>
      <c r="C14" s="1" t="s">
        <v>34</v>
      </c>
      <c r="D14" s="2">
        <v>43594</v>
      </c>
      <c r="E14" s="2">
        <v>43594</v>
      </c>
      <c r="F14" s="1" t="s">
        <v>41</v>
      </c>
      <c r="G14" s="1">
        <v>4304</v>
      </c>
      <c r="H14" s="1">
        <v>37</v>
      </c>
      <c r="I14" s="1">
        <v>43.4</v>
      </c>
      <c r="J14" s="1">
        <v>45</v>
      </c>
      <c r="K14" s="32">
        <v>6</v>
      </c>
      <c r="L14" s="10"/>
      <c r="M14" s="1">
        <v>6</v>
      </c>
      <c r="N14" s="1" t="s">
        <v>35</v>
      </c>
      <c r="O14" s="1" t="s">
        <v>36</v>
      </c>
      <c r="R14" s="1">
        <v>100</v>
      </c>
      <c r="S14" s="1" t="s">
        <v>26</v>
      </c>
      <c r="T14" s="1">
        <v>6.0000000000000002E-5</v>
      </c>
    </row>
    <row r="15" spans="1:21" s="1" customFormat="1">
      <c r="A15" s="1" t="s">
        <v>48</v>
      </c>
      <c r="C15" s="1" t="s">
        <v>39</v>
      </c>
      <c r="D15" s="2">
        <v>43594</v>
      </c>
      <c r="E15" s="2">
        <v>43594</v>
      </c>
      <c r="F15" s="1" t="s">
        <v>41</v>
      </c>
      <c r="G15" s="1">
        <v>4304</v>
      </c>
      <c r="H15" s="1">
        <v>37</v>
      </c>
      <c r="I15" s="1">
        <v>43.4</v>
      </c>
      <c r="J15" s="1">
        <v>45</v>
      </c>
      <c r="K15" s="32">
        <v>5</v>
      </c>
      <c r="L15" s="10"/>
      <c r="M15" s="1">
        <v>6</v>
      </c>
      <c r="N15" s="1">
        <v>24</v>
      </c>
      <c r="O15" s="1">
        <v>1.5</v>
      </c>
      <c r="R15" s="1">
        <v>100</v>
      </c>
      <c r="S15" s="1" t="s">
        <v>26</v>
      </c>
      <c r="T15" s="1">
        <v>6.0000000000000002E-5</v>
      </c>
    </row>
    <row r="16" spans="1:21" s="1" customFormat="1">
      <c r="A16" s="1" t="s">
        <v>49</v>
      </c>
      <c r="C16" s="1" t="s">
        <v>50</v>
      </c>
      <c r="D16" s="2">
        <v>43594</v>
      </c>
      <c r="E16" s="2">
        <v>43594</v>
      </c>
      <c r="F16" s="1" t="s">
        <v>25</v>
      </c>
      <c r="G16" s="1">
        <v>4304</v>
      </c>
      <c r="H16" s="1">
        <v>37</v>
      </c>
      <c r="I16" s="1">
        <v>43.4</v>
      </c>
      <c r="J16" s="1">
        <v>45</v>
      </c>
      <c r="K16" s="32">
        <v>0</v>
      </c>
      <c r="L16" s="1">
        <v>42</v>
      </c>
      <c r="M16" s="1">
        <v>6</v>
      </c>
      <c r="R16" s="1">
        <v>100</v>
      </c>
      <c r="S16" s="1" t="s">
        <v>26</v>
      </c>
      <c r="T16" s="1">
        <v>6.0000000000000002E-5</v>
      </c>
    </row>
    <row r="17" spans="1:20" s="1" customFormat="1">
      <c r="A17" s="1" t="s">
        <v>51</v>
      </c>
      <c r="C17" s="1" t="s">
        <v>24</v>
      </c>
      <c r="D17" s="2">
        <v>43594</v>
      </c>
      <c r="E17" s="2">
        <v>43594</v>
      </c>
      <c r="F17" s="1" t="s">
        <v>25</v>
      </c>
      <c r="G17" s="1">
        <v>4306</v>
      </c>
      <c r="H17" s="1">
        <v>13.8</v>
      </c>
      <c r="I17" s="1">
        <v>32.299999999999997</v>
      </c>
      <c r="J17" s="1">
        <v>45</v>
      </c>
      <c r="K17" s="32">
        <v>175</v>
      </c>
      <c r="L17" s="1">
        <v>47</v>
      </c>
      <c r="M17" s="1">
        <v>6</v>
      </c>
      <c r="N17" s="1">
        <v>21</v>
      </c>
      <c r="Q17" s="1">
        <v>2</v>
      </c>
      <c r="R17" s="1">
        <v>100</v>
      </c>
      <c r="S17" s="1" t="s">
        <v>26</v>
      </c>
      <c r="T17" s="1">
        <v>6.0000000000000002E-5</v>
      </c>
    </row>
    <row r="18" spans="1:20" s="1" customFormat="1">
      <c r="A18" s="1" t="s">
        <v>52</v>
      </c>
      <c r="C18" s="1" t="s">
        <v>53</v>
      </c>
      <c r="D18" s="2">
        <v>43594</v>
      </c>
      <c r="E18" s="2">
        <v>43594</v>
      </c>
      <c r="F18" s="1" t="s">
        <v>25</v>
      </c>
      <c r="G18" s="1">
        <v>4306</v>
      </c>
      <c r="H18" s="1">
        <v>13.8</v>
      </c>
      <c r="I18" s="1">
        <v>32.299999999999997</v>
      </c>
      <c r="J18" s="1">
        <v>45</v>
      </c>
      <c r="K18" s="32">
        <v>526</v>
      </c>
      <c r="L18" s="1">
        <v>46</v>
      </c>
      <c r="M18" s="1">
        <v>6</v>
      </c>
      <c r="N18" s="1">
        <v>8</v>
      </c>
      <c r="O18" s="1">
        <v>2</v>
      </c>
      <c r="P18" s="1">
        <v>1.5</v>
      </c>
      <c r="R18" s="1">
        <v>100</v>
      </c>
      <c r="S18" s="1" t="s">
        <v>26</v>
      </c>
      <c r="T18" s="1">
        <v>6.0000000000000002E-5</v>
      </c>
    </row>
    <row r="19" spans="1:20" s="1" customFormat="1">
      <c r="A19" s="1" t="s">
        <v>54</v>
      </c>
      <c r="C19" s="1" t="s">
        <v>30</v>
      </c>
      <c r="D19" s="2">
        <v>43594</v>
      </c>
      <c r="E19" s="2">
        <v>43594</v>
      </c>
      <c r="F19" s="1" t="s">
        <v>25</v>
      </c>
      <c r="G19" s="1">
        <v>4306</v>
      </c>
      <c r="H19" s="1">
        <v>13.8</v>
      </c>
      <c r="I19" s="1">
        <v>32.299999999999997</v>
      </c>
      <c r="J19" s="1">
        <v>45</v>
      </c>
      <c r="K19" s="32">
        <v>969</v>
      </c>
      <c r="L19" s="1">
        <v>44.5</v>
      </c>
      <c r="M19" s="1">
        <v>6</v>
      </c>
      <c r="O19" s="1">
        <v>3</v>
      </c>
      <c r="P19" s="1">
        <v>8</v>
      </c>
      <c r="R19" s="1">
        <v>113</v>
      </c>
      <c r="S19" s="1" t="s">
        <v>26</v>
      </c>
      <c r="T19" s="1">
        <v>6.0000000000000002E-5</v>
      </c>
    </row>
    <row r="20" spans="1:20" s="1" customFormat="1">
      <c r="A20" s="1" t="s">
        <v>55</v>
      </c>
      <c r="C20" s="1" t="s">
        <v>32</v>
      </c>
      <c r="D20" s="2">
        <v>43594</v>
      </c>
      <c r="E20" s="2">
        <v>43594</v>
      </c>
      <c r="F20" s="1" t="s">
        <v>25</v>
      </c>
      <c r="G20" s="1">
        <v>4306</v>
      </c>
      <c r="H20" s="1">
        <v>13.8</v>
      </c>
      <c r="I20" s="1">
        <v>32.299999999999997</v>
      </c>
      <c r="J20" s="1">
        <v>45</v>
      </c>
      <c r="K20" s="32">
        <v>1384</v>
      </c>
      <c r="L20" s="1">
        <v>45</v>
      </c>
      <c r="M20" s="1">
        <v>6</v>
      </c>
      <c r="N20" s="1">
        <v>15</v>
      </c>
      <c r="O20" s="1">
        <v>33.5</v>
      </c>
      <c r="R20" s="1">
        <v>100</v>
      </c>
      <c r="S20" s="1" t="s">
        <v>26</v>
      </c>
      <c r="T20" s="1">
        <v>6.0000000000000002E-5</v>
      </c>
    </row>
    <row r="21" spans="1:20" s="1" customFormat="1">
      <c r="A21" s="1" t="s">
        <v>56</v>
      </c>
      <c r="C21" s="1" t="s">
        <v>34</v>
      </c>
      <c r="D21" s="2">
        <v>43594</v>
      </c>
      <c r="E21" s="2">
        <v>43594</v>
      </c>
      <c r="F21" s="1" t="s">
        <v>25</v>
      </c>
      <c r="G21" s="1">
        <v>4306</v>
      </c>
      <c r="H21" s="1">
        <v>13.8</v>
      </c>
      <c r="I21" s="1">
        <v>32.299999999999997</v>
      </c>
      <c r="J21" s="1">
        <v>45</v>
      </c>
      <c r="K21" s="32">
        <v>187</v>
      </c>
      <c r="L21" s="1">
        <v>43</v>
      </c>
      <c r="M21" s="1">
        <v>6</v>
      </c>
      <c r="N21" s="1" t="s">
        <v>35</v>
      </c>
      <c r="O21" s="1" t="s">
        <v>36</v>
      </c>
      <c r="R21" s="1">
        <v>100</v>
      </c>
      <c r="S21" s="1" t="s">
        <v>26</v>
      </c>
      <c r="T21" s="1">
        <v>6.0000000000000002E-5</v>
      </c>
    </row>
    <row r="22" spans="1:20" s="1" customFormat="1">
      <c r="A22" s="1" t="s">
        <v>57</v>
      </c>
      <c r="C22" s="1" t="s">
        <v>39</v>
      </c>
      <c r="D22" s="2">
        <v>43594</v>
      </c>
      <c r="E22" s="2">
        <v>43594</v>
      </c>
      <c r="F22" s="1" t="s">
        <v>25</v>
      </c>
      <c r="G22" s="1">
        <v>4306</v>
      </c>
      <c r="H22" s="1">
        <v>13.8</v>
      </c>
      <c r="I22" s="1">
        <v>32.299999999999997</v>
      </c>
      <c r="J22" s="1">
        <v>45</v>
      </c>
      <c r="K22" s="32">
        <v>927</v>
      </c>
      <c r="L22" s="1">
        <v>45</v>
      </c>
      <c r="M22" s="1">
        <v>6</v>
      </c>
      <c r="N22" s="1">
        <v>24</v>
      </c>
      <c r="O22" s="1">
        <v>1.5</v>
      </c>
      <c r="R22" s="1">
        <v>100</v>
      </c>
      <c r="S22" s="1" t="s">
        <v>26</v>
      </c>
      <c r="T22" s="1">
        <v>6.0000000000000002E-5</v>
      </c>
    </row>
    <row r="23" spans="1:20" s="1" customFormat="1">
      <c r="A23" s="1" t="s">
        <v>58</v>
      </c>
      <c r="C23" s="1" t="s">
        <v>24</v>
      </c>
      <c r="D23" s="2">
        <v>43594</v>
      </c>
      <c r="E23" s="2">
        <v>43594</v>
      </c>
      <c r="F23" s="1" t="s">
        <v>41</v>
      </c>
      <c r="G23" s="1">
        <v>4306</v>
      </c>
      <c r="H23" s="1">
        <v>13.8</v>
      </c>
      <c r="I23" s="1">
        <v>32.299999999999997</v>
      </c>
      <c r="J23" s="1">
        <v>45</v>
      </c>
      <c r="K23" s="32">
        <v>22</v>
      </c>
      <c r="L23" s="10"/>
      <c r="M23" s="1">
        <v>6</v>
      </c>
      <c r="N23" s="1">
        <v>21</v>
      </c>
      <c r="Q23" s="1">
        <v>2</v>
      </c>
      <c r="R23" s="1">
        <v>100</v>
      </c>
      <c r="S23" s="1" t="s">
        <v>26</v>
      </c>
      <c r="T23" s="1">
        <v>6.0000000000000002E-5</v>
      </c>
    </row>
    <row r="24" spans="1:20" s="1" customFormat="1">
      <c r="A24" s="1" t="s">
        <v>59</v>
      </c>
      <c r="C24" s="1" t="s">
        <v>53</v>
      </c>
      <c r="D24" s="2">
        <v>43594</v>
      </c>
      <c r="E24" s="2">
        <v>43594</v>
      </c>
      <c r="F24" s="1" t="s">
        <v>41</v>
      </c>
      <c r="G24" s="1">
        <v>4306</v>
      </c>
      <c r="H24" s="1">
        <v>13.8</v>
      </c>
      <c r="I24" s="1">
        <v>32.299999999999997</v>
      </c>
      <c r="J24" s="1">
        <v>45</v>
      </c>
      <c r="K24" s="32" t="s">
        <v>44</v>
      </c>
      <c r="L24" s="1" t="s">
        <v>44</v>
      </c>
      <c r="M24" s="1" t="s">
        <v>44</v>
      </c>
      <c r="R24" s="1">
        <v>100</v>
      </c>
      <c r="S24" s="1" t="s">
        <v>26</v>
      </c>
      <c r="T24" s="1">
        <v>6.0000000000000002E-5</v>
      </c>
    </row>
    <row r="25" spans="1:20" s="1" customFormat="1">
      <c r="A25" s="1" t="s">
        <v>60</v>
      </c>
      <c r="C25" s="1" t="s">
        <v>30</v>
      </c>
      <c r="D25" s="2">
        <v>43594</v>
      </c>
      <c r="E25" s="2">
        <v>43594</v>
      </c>
      <c r="F25" s="1" t="s">
        <v>41</v>
      </c>
      <c r="G25" s="1">
        <v>4306</v>
      </c>
      <c r="H25" s="1">
        <v>13.8</v>
      </c>
      <c r="I25" s="1">
        <v>32.299999999999997</v>
      </c>
      <c r="J25" s="1">
        <v>45</v>
      </c>
      <c r="K25" s="32">
        <v>95</v>
      </c>
      <c r="L25" s="10"/>
      <c r="M25" s="1">
        <v>6</v>
      </c>
      <c r="O25" s="1">
        <v>3</v>
      </c>
      <c r="P25" s="1">
        <v>8</v>
      </c>
      <c r="R25" s="1">
        <v>113</v>
      </c>
      <c r="S25" s="1" t="s">
        <v>26</v>
      </c>
      <c r="T25" s="1">
        <v>6.0000000000000002E-5</v>
      </c>
    </row>
    <row r="26" spans="1:20" s="1" customFormat="1">
      <c r="A26" s="1" t="s">
        <v>61</v>
      </c>
      <c r="C26" s="1" t="s">
        <v>32</v>
      </c>
      <c r="D26" s="2">
        <v>43594</v>
      </c>
      <c r="E26" s="2">
        <v>43594</v>
      </c>
      <c r="F26" s="1" t="s">
        <v>41</v>
      </c>
      <c r="G26" s="1">
        <v>4306</v>
      </c>
      <c r="H26" s="1">
        <v>13.8</v>
      </c>
      <c r="I26" s="1">
        <v>32.299999999999997</v>
      </c>
      <c r="J26" s="1">
        <v>45</v>
      </c>
      <c r="K26" s="32">
        <v>209</v>
      </c>
      <c r="L26" s="10"/>
      <c r="M26" s="1">
        <v>6</v>
      </c>
      <c r="N26" s="1">
        <v>15</v>
      </c>
      <c r="O26" s="1">
        <v>33.5</v>
      </c>
      <c r="R26" s="1">
        <v>100</v>
      </c>
      <c r="S26" s="1" t="s">
        <v>26</v>
      </c>
      <c r="T26" s="1">
        <v>6.0000000000000002E-5</v>
      </c>
    </row>
    <row r="27" spans="1:20" s="1" customFormat="1">
      <c r="A27" s="1" t="s">
        <v>62</v>
      </c>
      <c r="C27" s="1" t="s">
        <v>34</v>
      </c>
      <c r="D27" s="2">
        <v>43594</v>
      </c>
      <c r="E27" s="2">
        <v>43594</v>
      </c>
      <c r="F27" s="1" t="s">
        <v>41</v>
      </c>
      <c r="G27" s="1">
        <v>4306</v>
      </c>
      <c r="H27" s="1">
        <v>13.8</v>
      </c>
      <c r="I27" s="1">
        <v>32.299999999999997</v>
      </c>
      <c r="J27" s="1">
        <v>45</v>
      </c>
      <c r="K27" s="32">
        <v>14</v>
      </c>
      <c r="L27" s="10"/>
      <c r="M27" s="1">
        <v>6</v>
      </c>
      <c r="N27" s="1" t="s">
        <v>35</v>
      </c>
      <c r="O27" s="1" t="s">
        <v>36</v>
      </c>
      <c r="R27" s="1">
        <v>100</v>
      </c>
      <c r="S27" s="1" t="s">
        <v>26</v>
      </c>
      <c r="T27" s="1">
        <v>6.0000000000000002E-5</v>
      </c>
    </row>
    <row r="28" spans="1:20" s="1" customFormat="1">
      <c r="A28" s="1" t="s">
        <v>63</v>
      </c>
      <c r="C28" s="1" t="s">
        <v>39</v>
      </c>
      <c r="D28" s="2">
        <v>43594</v>
      </c>
      <c r="E28" s="2">
        <v>43594</v>
      </c>
      <c r="F28" s="1" t="s">
        <v>41</v>
      </c>
      <c r="G28" s="1">
        <v>4306</v>
      </c>
      <c r="H28" s="1">
        <v>13.8</v>
      </c>
      <c r="I28" s="1">
        <v>32.299999999999997</v>
      </c>
      <c r="J28" s="1">
        <v>45</v>
      </c>
      <c r="K28" s="32">
        <v>2281</v>
      </c>
      <c r="L28" s="10"/>
      <c r="M28" s="1">
        <v>6</v>
      </c>
      <c r="N28" s="1">
        <v>24</v>
      </c>
      <c r="O28" s="1">
        <v>1.5</v>
      </c>
      <c r="R28" s="1">
        <v>100</v>
      </c>
      <c r="S28" s="1" t="s">
        <v>26</v>
      </c>
      <c r="T28" s="1">
        <v>6.0000000000000002E-5</v>
      </c>
    </row>
    <row r="29" spans="1:20" s="1" customFormat="1">
      <c r="A29" s="1" t="s">
        <v>64</v>
      </c>
      <c r="C29" s="1" t="s">
        <v>50</v>
      </c>
      <c r="D29" s="2">
        <v>43594</v>
      </c>
      <c r="E29" s="2">
        <v>43594</v>
      </c>
      <c r="F29" s="1" t="s">
        <v>25</v>
      </c>
      <c r="G29" s="1">
        <v>4306</v>
      </c>
      <c r="H29" s="1">
        <v>13.8</v>
      </c>
      <c r="I29" s="1">
        <v>32.299999999999997</v>
      </c>
      <c r="J29" s="1">
        <v>45</v>
      </c>
      <c r="K29" s="32">
        <v>0</v>
      </c>
      <c r="L29" s="1">
        <v>41</v>
      </c>
      <c r="M29" s="1">
        <v>6</v>
      </c>
      <c r="R29" s="1">
        <v>100</v>
      </c>
      <c r="S29" s="1" t="s">
        <v>26</v>
      </c>
      <c r="T29" s="1">
        <v>6.0000000000000002E-5</v>
      </c>
    </row>
    <row r="30" spans="1:20" s="1" customFormat="1">
      <c r="A30" s="1" t="s">
        <v>65</v>
      </c>
      <c r="C30" s="1" t="s">
        <v>24</v>
      </c>
      <c r="D30" s="2">
        <v>43606</v>
      </c>
      <c r="E30" s="2">
        <v>43606</v>
      </c>
      <c r="F30" s="1" t="s">
        <v>25</v>
      </c>
      <c r="G30" s="1">
        <v>3208</v>
      </c>
      <c r="H30" s="1">
        <v>13.61</v>
      </c>
      <c r="I30" s="1">
        <v>27.3</v>
      </c>
      <c r="J30" s="1">
        <v>10</v>
      </c>
      <c r="K30" s="32">
        <v>26</v>
      </c>
      <c r="L30" s="1">
        <v>46</v>
      </c>
      <c r="M30" s="1">
        <v>5</v>
      </c>
      <c r="N30" s="1">
        <v>15</v>
      </c>
      <c r="O30" s="1">
        <v>1.5</v>
      </c>
      <c r="P30" s="1">
        <v>1</v>
      </c>
      <c r="R30" s="1">
        <v>100</v>
      </c>
      <c r="S30" s="1" t="s">
        <v>66</v>
      </c>
      <c r="T30" s="1">
        <v>0.06</v>
      </c>
    </row>
    <row r="31" spans="1:20" s="1" customFormat="1">
      <c r="A31" s="1" t="s">
        <v>67</v>
      </c>
      <c r="C31" s="1" t="s">
        <v>68</v>
      </c>
      <c r="D31" s="2">
        <v>43606</v>
      </c>
      <c r="E31" s="2">
        <v>43606</v>
      </c>
      <c r="F31" s="1" t="s">
        <v>25</v>
      </c>
      <c r="G31" s="1">
        <v>3208</v>
      </c>
      <c r="H31" s="1">
        <v>13.61</v>
      </c>
      <c r="I31" s="1">
        <v>27.3</v>
      </c>
      <c r="J31" s="1">
        <v>10</v>
      </c>
      <c r="K31" s="32">
        <v>36</v>
      </c>
      <c r="L31" s="1">
        <v>47</v>
      </c>
      <c r="M31" s="1">
        <v>5</v>
      </c>
      <c r="N31" s="1">
        <v>36</v>
      </c>
      <c r="Q31" s="1">
        <v>1.75</v>
      </c>
      <c r="R31" s="1">
        <v>100</v>
      </c>
      <c r="S31" s="1" t="s">
        <v>66</v>
      </c>
      <c r="T31" s="1">
        <v>0.06</v>
      </c>
    </row>
    <row r="32" spans="1:20" s="1" customFormat="1">
      <c r="A32" s="1" t="s">
        <v>69</v>
      </c>
      <c r="C32" s="1" t="s">
        <v>30</v>
      </c>
      <c r="D32" s="2">
        <v>43606</v>
      </c>
      <c r="E32" s="2">
        <v>43606</v>
      </c>
      <c r="F32" s="1" t="s">
        <v>25</v>
      </c>
      <c r="G32" s="1">
        <v>3208</v>
      </c>
      <c r="H32" s="1">
        <v>13.61</v>
      </c>
      <c r="I32" s="1">
        <v>27.3</v>
      </c>
      <c r="J32" s="1">
        <v>10</v>
      </c>
      <c r="K32" s="32">
        <v>662</v>
      </c>
      <c r="L32" s="1">
        <v>47.5</v>
      </c>
      <c r="M32" s="1">
        <v>5</v>
      </c>
      <c r="O32" s="1">
        <v>3</v>
      </c>
      <c r="P32" s="1">
        <v>8</v>
      </c>
      <c r="R32" s="1">
        <v>113</v>
      </c>
      <c r="S32" s="1" t="s">
        <v>66</v>
      </c>
      <c r="T32" s="1">
        <v>0.06</v>
      </c>
    </row>
    <row r="33" spans="1:20" s="1" customFormat="1">
      <c r="A33" s="1" t="s">
        <v>70</v>
      </c>
      <c r="C33" s="1" t="s">
        <v>32</v>
      </c>
      <c r="D33" s="2">
        <v>43606</v>
      </c>
      <c r="E33" s="2">
        <v>43606</v>
      </c>
      <c r="F33" s="1" t="s">
        <v>25</v>
      </c>
      <c r="G33" s="1">
        <v>3208</v>
      </c>
      <c r="H33" s="1">
        <v>13.61</v>
      </c>
      <c r="I33" s="1">
        <v>27.3</v>
      </c>
      <c r="J33" s="1">
        <v>10</v>
      </c>
      <c r="K33" s="32">
        <v>155</v>
      </c>
      <c r="L33" s="1">
        <v>45.5</v>
      </c>
      <c r="M33" s="1">
        <v>5</v>
      </c>
      <c r="N33" s="1">
        <v>17</v>
      </c>
      <c r="O33" s="1">
        <v>32</v>
      </c>
      <c r="R33" s="1">
        <v>100</v>
      </c>
      <c r="S33" s="1" t="s">
        <v>66</v>
      </c>
      <c r="T33" s="1">
        <v>0.06</v>
      </c>
    </row>
    <row r="34" spans="1:20" s="1" customFormat="1">
      <c r="A34" s="1" t="s">
        <v>71</v>
      </c>
      <c r="C34" s="1" t="s">
        <v>34</v>
      </c>
      <c r="D34" s="2">
        <v>43606</v>
      </c>
      <c r="E34" s="2">
        <v>43606</v>
      </c>
      <c r="F34" s="1" t="s">
        <v>25</v>
      </c>
      <c r="G34" s="1">
        <v>3208</v>
      </c>
      <c r="H34" s="1">
        <v>13.61</v>
      </c>
      <c r="I34" s="1">
        <v>27.3</v>
      </c>
      <c r="J34" s="1">
        <v>10</v>
      </c>
      <c r="K34" s="32">
        <v>32</v>
      </c>
      <c r="L34" s="1">
        <v>47.5</v>
      </c>
      <c r="M34" s="1">
        <v>5</v>
      </c>
      <c r="N34" s="1" t="s">
        <v>35</v>
      </c>
      <c r="O34" s="1" t="s">
        <v>36</v>
      </c>
      <c r="R34" s="1">
        <v>100</v>
      </c>
      <c r="S34" s="1" t="s">
        <v>66</v>
      </c>
      <c r="T34" s="1">
        <v>0.06</v>
      </c>
    </row>
    <row r="35" spans="1:20" s="1" customFormat="1">
      <c r="A35" s="1" t="s">
        <v>72</v>
      </c>
      <c r="C35" s="1" t="s">
        <v>39</v>
      </c>
      <c r="D35" s="2">
        <v>43606</v>
      </c>
      <c r="E35" s="2">
        <v>43606</v>
      </c>
      <c r="F35" s="1" t="s">
        <v>25</v>
      </c>
      <c r="G35" s="1">
        <v>3208</v>
      </c>
      <c r="H35" s="1">
        <v>13.61</v>
      </c>
      <c r="I35" s="1">
        <v>27.3</v>
      </c>
      <c r="J35" s="1">
        <v>10</v>
      </c>
      <c r="K35" s="32">
        <v>184</v>
      </c>
      <c r="L35" s="1">
        <v>47.5</v>
      </c>
      <c r="M35" s="1">
        <v>5</v>
      </c>
      <c r="N35" s="1">
        <v>41.5</v>
      </c>
      <c r="Q35" s="1">
        <v>1.75</v>
      </c>
      <c r="R35" s="1">
        <v>100</v>
      </c>
      <c r="S35" s="1" t="s">
        <v>66</v>
      </c>
      <c r="T35" s="1">
        <v>0.06</v>
      </c>
    </row>
    <row r="36" spans="1:20" s="1" customFormat="1">
      <c r="A36" s="1" t="s">
        <v>73</v>
      </c>
      <c r="C36" s="1" t="s">
        <v>24</v>
      </c>
      <c r="D36" s="2">
        <v>43606</v>
      </c>
      <c r="E36" s="2">
        <v>43606</v>
      </c>
      <c r="F36" s="1" t="s">
        <v>41</v>
      </c>
      <c r="G36" s="1">
        <v>3208</v>
      </c>
      <c r="H36" s="1">
        <v>13.61</v>
      </c>
      <c r="I36" s="1">
        <v>27.3</v>
      </c>
      <c r="J36" s="1">
        <v>10</v>
      </c>
      <c r="K36" s="32">
        <v>310</v>
      </c>
      <c r="L36" s="1">
        <v>45.5</v>
      </c>
      <c r="M36" s="1">
        <v>5</v>
      </c>
      <c r="N36" s="1">
        <v>15</v>
      </c>
      <c r="O36" s="1">
        <v>1.5</v>
      </c>
      <c r="P36" s="1">
        <v>1</v>
      </c>
      <c r="R36" s="1">
        <v>100</v>
      </c>
      <c r="S36" s="1" t="s">
        <v>66</v>
      </c>
      <c r="T36" s="1">
        <v>0.06</v>
      </c>
    </row>
    <row r="37" spans="1:20" s="1" customFormat="1">
      <c r="A37" s="1" t="s">
        <v>74</v>
      </c>
      <c r="C37" s="1" t="s">
        <v>68</v>
      </c>
      <c r="D37" s="2">
        <v>43606</v>
      </c>
      <c r="E37" s="2">
        <v>43606</v>
      </c>
      <c r="F37" s="1" t="s">
        <v>41</v>
      </c>
      <c r="G37" s="1">
        <v>3208</v>
      </c>
      <c r="H37" s="1">
        <v>13.61</v>
      </c>
      <c r="I37" s="1">
        <v>27.3</v>
      </c>
      <c r="J37" s="1">
        <v>10</v>
      </c>
      <c r="K37" s="32">
        <v>36</v>
      </c>
      <c r="L37" s="1">
        <v>46</v>
      </c>
      <c r="M37" s="1">
        <v>5</v>
      </c>
      <c r="N37" s="1">
        <v>36</v>
      </c>
      <c r="Q37" s="1">
        <v>1.75</v>
      </c>
      <c r="R37" s="1">
        <v>100</v>
      </c>
      <c r="S37" s="1" t="s">
        <v>66</v>
      </c>
      <c r="T37" s="1">
        <v>0.06</v>
      </c>
    </row>
    <row r="38" spans="1:20" s="1" customFormat="1">
      <c r="A38" s="1" t="s">
        <v>75</v>
      </c>
      <c r="C38" s="1" t="s">
        <v>30</v>
      </c>
      <c r="D38" s="2">
        <v>43606</v>
      </c>
      <c r="E38" s="2">
        <v>43606</v>
      </c>
      <c r="F38" s="1" t="s">
        <v>41</v>
      </c>
      <c r="G38" s="1">
        <v>3208</v>
      </c>
      <c r="H38" s="1">
        <v>13.61</v>
      </c>
      <c r="I38" s="1">
        <v>27.3</v>
      </c>
      <c r="J38" s="1">
        <v>10</v>
      </c>
      <c r="K38" s="32">
        <v>15</v>
      </c>
      <c r="L38" s="1">
        <v>46.5</v>
      </c>
      <c r="M38" s="1">
        <v>5</v>
      </c>
      <c r="O38" s="1">
        <v>3</v>
      </c>
      <c r="P38" s="1">
        <v>8</v>
      </c>
      <c r="R38" s="1">
        <v>113</v>
      </c>
      <c r="S38" s="1" t="s">
        <v>66</v>
      </c>
      <c r="T38" s="1">
        <v>0.06</v>
      </c>
    </row>
    <row r="39" spans="1:20" s="1" customFormat="1">
      <c r="A39" s="1" t="s">
        <v>76</v>
      </c>
      <c r="C39" s="1" t="s">
        <v>32</v>
      </c>
      <c r="D39" s="2">
        <v>43606</v>
      </c>
      <c r="E39" s="2">
        <v>43606</v>
      </c>
      <c r="F39" s="1" t="s">
        <v>41</v>
      </c>
      <c r="G39" s="1">
        <v>3208</v>
      </c>
      <c r="H39" s="1">
        <v>13.61</v>
      </c>
      <c r="I39" s="1">
        <v>27.3</v>
      </c>
      <c r="J39" s="1">
        <v>10</v>
      </c>
      <c r="K39" s="32">
        <v>309</v>
      </c>
      <c r="L39" s="1">
        <v>44</v>
      </c>
      <c r="M39" s="1">
        <v>5</v>
      </c>
      <c r="N39" s="1">
        <v>17</v>
      </c>
      <c r="O39" s="1">
        <v>32</v>
      </c>
      <c r="R39" s="1">
        <v>100</v>
      </c>
      <c r="S39" s="1" t="s">
        <v>66</v>
      </c>
      <c r="T39" s="1">
        <v>0.06</v>
      </c>
    </row>
    <row r="40" spans="1:20" s="1" customFormat="1">
      <c r="A40" s="1" t="s">
        <v>77</v>
      </c>
      <c r="C40" s="1" t="s">
        <v>34</v>
      </c>
      <c r="D40" s="2">
        <v>43606</v>
      </c>
      <c r="E40" s="2">
        <v>43606</v>
      </c>
      <c r="F40" s="1" t="s">
        <v>41</v>
      </c>
      <c r="G40" s="1">
        <v>3208</v>
      </c>
      <c r="H40" s="1">
        <v>13.61</v>
      </c>
      <c r="I40" s="1">
        <v>27.3</v>
      </c>
      <c r="J40" s="1">
        <v>10</v>
      </c>
      <c r="K40" s="32">
        <v>51</v>
      </c>
      <c r="L40" s="1">
        <v>45</v>
      </c>
      <c r="M40" s="1">
        <v>5</v>
      </c>
      <c r="N40" s="1" t="s">
        <v>35</v>
      </c>
      <c r="O40" s="1" t="s">
        <v>36</v>
      </c>
      <c r="R40" s="1">
        <v>100</v>
      </c>
      <c r="S40" s="1" t="s">
        <v>66</v>
      </c>
      <c r="T40" s="1">
        <v>0.06</v>
      </c>
    </row>
    <row r="41" spans="1:20" s="1" customFormat="1">
      <c r="A41" s="1" t="s">
        <v>78</v>
      </c>
      <c r="C41" s="1" t="s">
        <v>39</v>
      </c>
      <c r="D41" s="2">
        <v>43606</v>
      </c>
      <c r="E41" s="2">
        <v>43606</v>
      </c>
      <c r="F41" s="1" t="s">
        <v>41</v>
      </c>
      <c r="G41" s="1">
        <v>3208</v>
      </c>
      <c r="H41" s="1">
        <v>13.61</v>
      </c>
      <c r="I41" s="1">
        <v>27.3</v>
      </c>
      <c r="J41" s="1">
        <v>10</v>
      </c>
      <c r="K41" s="32">
        <v>41</v>
      </c>
      <c r="L41" s="1">
        <v>46</v>
      </c>
      <c r="M41" s="1">
        <v>5</v>
      </c>
      <c r="N41" s="1">
        <v>41.5</v>
      </c>
      <c r="Q41" s="1">
        <v>1.75</v>
      </c>
      <c r="R41" s="1">
        <v>100</v>
      </c>
      <c r="S41" s="1" t="s">
        <v>66</v>
      </c>
      <c r="T41" s="1">
        <v>0.06</v>
      </c>
    </row>
    <row r="42" spans="1:20" s="1" customFormat="1">
      <c r="A42" s="1" t="s">
        <v>79</v>
      </c>
      <c r="C42" s="1" t="s">
        <v>50</v>
      </c>
      <c r="D42" s="2">
        <v>43606</v>
      </c>
      <c r="E42" s="2">
        <v>43606</v>
      </c>
      <c r="F42" s="1" t="s">
        <v>25</v>
      </c>
      <c r="G42" s="1">
        <v>3208</v>
      </c>
      <c r="H42" s="1">
        <v>13.61</v>
      </c>
      <c r="I42" s="1">
        <v>27.3</v>
      </c>
      <c r="J42" s="1">
        <v>10</v>
      </c>
      <c r="K42" s="32">
        <v>0</v>
      </c>
      <c r="L42" s="1">
        <v>47</v>
      </c>
      <c r="M42" s="1">
        <v>5</v>
      </c>
      <c r="R42" s="1">
        <v>100</v>
      </c>
      <c r="S42" s="1" t="s">
        <v>66</v>
      </c>
      <c r="T42" s="1">
        <v>0.06</v>
      </c>
    </row>
    <row r="43" spans="1:20" s="1" customFormat="1">
      <c r="A43" s="1" t="s">
        <v>80</v>
      </c>
      <c r="C43" s="1" t="s">
        <v>24</v>
      </c>
      <c r="D43" s="2">
        <v>43619</v>
      </c>
      <c r="E43" s="2">
        <v>43619</v>
      </c>
      <c r="F43" s="1" t="s">
        <v>25</v>
      </c>
      <c r="G43" s="1">
        <v>6615</v>
      </c>
      <c r="H43" s="1">
        <v>22.41</v>
      </c>
      <c r="I43" s="1">
        <v>26.2</v>
      </c>
      <c r="J43" s="1">
        <v>35</v>
      </c>
      <c r="K43" s="32">
        <v>122</v>
      </c>
      <c r="L43" s="1">
        <v>46</v>
      </c>
      <c r="M43" s="1">
        <v>6</v>
      </c>
      <c r="N43" s="1">
        <v>16</v>
      </c>
      <c r="O43" s="1">
        <v>2</v>
      </c>
      <c r="P43" s="1">
        <v>2</v>
      </c>
      <c r="R43" s="1">
        <v>100</v>
      </c>
      <c r="S43" s="1" t="s">
        <v>66</v>
      </c>
      <c r="T43" s="1">
        <v>0.06</v>
      </c>
    </row>
    <row r="44" spans="1:20" s="1" customFormat="1">
      <c r="A44" s="1" t="s">
        <v>81</v>
      </c>
      <c r="C44" s="1" t="s">
        <v>82</v>
      </c>
      <c r="D44" s="2">
        <v>43619</v>
      </c>
      <c r="E44" s="2">
        <v>43619</v>
      </c>
      <c r="F44" s="1" t="s">
        <v>25</v>
      </c>
      <c r="G44" s="1">
        <v>6615</v>
      </c>
      <c r="H44" s="1">
        <v>22.41</v>
      </c>
      <c r="I44" s="1">
        <v>26.2</v>
      </c>
      <c r="J44" s="1">
        <v>35</v>
      </c>
      <c r="K44" s="32">
        <v>386</v>
      </c>
      <c r="L44" s="1">
        <v>49</v>
      </c>
      <c r="M44" s="1">
        <v>6</v>
      </c>
      <c r="N44" s="1">
        <v>39</v>
      </c>
      <c r="O44" s="1">
        <v>1.75</v>
      </c>
      <c r="P44" s="1">
        <v>2</v>
      </c>
      <c r="R44" s="1">
        <v>100</v>
      </c>
      <c r="S44" s="1" t="s">
        <v>66</v>
      </c>
      <c r="T44" s="1">
        <v>0.06</v>
      </c>
    </row>
    <row r="45" spans="1:20" s="1" customFormat="1">
      <c r="A45" s="1" t="s">
        <v>83</v>
      </c>
      <c r="C45" s="1" t="s">
        <v>30</v>
      </c>
      <c r="D45" s="2">
        <v>43619</v>
      </c>
      <c r="E45" s="2">
        <v>43619</v>
      </c>
      <c r="F45" s="1" t="s">
        <v>25</v>
      </c>
      <c r="G45" s="1">
        <v>6615</v>
      </c>
      <c r="H45" s="1">
        <v>22.41</v>
      </c>
      <c r="I45" s="1">
        <v>26.2</v>
      </c>
      <c r="J45" s="1">
        <v>35</v>
      </c>
      <c r="K45" s="32">
        <v>8</v>
      </c>
      <c r="L45" s="1">
        <v>48.5</v>
      </c>
      <c r="M45" s="1">
        <v>6</v>
      </c>
      <c r="O45" s="1">
        <v>3</v>
      </c>
      <c r="P45" s="1">
        <v>8</v>
      </c>
      <c r="R45" s="1">
        <v>113</v>
      </c>
      <c r="S45" s="1" t="s">
        <v>66</v>
      </c>
      <c r="T45" s="1">
        <v>0.06</v>
      </c>
    </row>
    <row r="46" spans="1:20" s="1" customFormat="1">
      <c r="A46" s="1" t="s">
        <v>84</v>
      </c>
      <c r="C46" s="1" t="s">
        <v>32</v>
      </c>
      <c r="D46" s="2">
        <v>43619</v>
      </c>
      <c r="E46" s="2">
        <v>43619</v>
      </c>
      <c r="F46" s="1" t="s">
        <v>25</v>
      </c>
      <c r="G46" s="1">
        <v>6615</v>
      </c>
      <c r="H46" s="1">
        <v>22.41</v>
      </c>
      <c r="I46" s="1">
        <v>26.2</v>
      </c>
      <c r="J46" s="1">
        <v>35</v>
      </c>
      <c r="K46" s="32">
        <v>19</v>
      </c>
      <c r="L46" s="1">
        <v>48.5</v>
      </c>
      <c r="M46" s="1">
        <v>6</v>
      </c>
      <c r="N46" s="1">
        <v>17</v>
      </c>
      <c r="O46" s="1">
        <v>32</v>
      </c>
      <c r="R46" s="1">
        <v>100</v>
      </c>
      <c r="S46" s="1" t="s">
        <v>66</v>
      </c>
      <c r="T46" s="1">
        <v>0.06</v>
      </c>
    </row>
    <row r="47" spans="1:20" s="1" customFormat="1">
      <c r="A47" s="1" t="s">
        <v>85</v>
      </c>
      <c r="C47" s="1" t="s">
        <v>34</v>
      </c>
      <c r="D47" s="2">
        <v>43619</v>
      </c>
      <c r="E47" s="2">
        <v>43619</v>
      </c>
      <c r="F47" s="1" t="s">
        <v>25</v>
      </c>
      <c r="G47" s="1">
        <v>6615</v>
      </c>
      <c r="H47" s="1">
        <v>22.41</v>
      </c>
      <c r="I47" s="1">
        <v>26.2</v>
      </c>
      <c r="J47" s="1">
        <v>35</v>
      </c>
      <c r="K47" s="32">
        <v>3</v>
      </c>
      <c r="L47" s="1">
        <v>49</v>
      </c>
      <c r="M47" s="1">
        <v>6</v>
      </c>
      <c r="N47" s="1" t="s">
        <v>35</v>
      </c>
      <c r="O47" s="1" t="s">
        <v>36</v>
      </c>
      <c r="R47" s="1">
        <v>100</v>
      </c>
      <c r="S47" s="1" t="s">
        <v>66</v>
      </c>
      <c r="T47" s="1">
        <v>0.06</v>
      </c>
    </row>
    <row r="48" spans="1:20" s="1" customFormat="1">
      <c r="A48" s="1" t="s">
        <v>86</v>
      </c>
      <c r="C48" s="1" t="s">
        <v>39</v>
      </c>
      <c r="D48" s="2">
        <v>43619</v>
      </c>
      <c r="E48" s="2">
        <v>43619</v>
      </c>
      <c r="F48" s="1" t="s">
        <v>25</v>
      </c>
      <c r="G48" s="1">
        <v>6615</v>
      </c>
      <c r="H48" s="1">
        <v>22.41</v>
      </c>
      <c r="I48" s="1">
        <v>26.2</v>
      </c>
      <c r="J48" s="1">
        <v>35</v>
      </c>
      <c r="K48" s="32">
        <v>9</v>
      </c>
      <c r="L48" s="1">
        <v>48.5</v>
      </c>
      <c r="M48" s="1">
        <v>6</v>
      </c>
      <c r="N48" s="1">
        <v>41.5</v>
      </c>
      <c r="Q48" s="1">
        <v>1.75</v>
      </c>
      <c r="R48" s="1">
        <v>100</v>
      </c>
      <c r="S48" s="1" t="s">
        <v>66</v>
      </c>
      <c r="T48" s="1">
        <v>0.06</v>
      </c>
    </row>
    <row r="49" spans="1:20" s="1" customFormat="1">
      <c r="A49" s="1" t="s">
        <v>87</v>
      </c>
      <c r="C49" s="1" t="s">
        <v>24</v>
      </c>
      <c r="D49" s="2">
        <v>43619</v>
      </c>
      <c r="E49" s="2">
        <v>43619</v>
      </c>
      <c r="F49" s="1" t="s">
        <v>41</v>
      </c>
      <c r="G49" s="1">
        <v>6615</v>
      </c>
      <c r="H49" s="1">
        <v>22.41</v>
      </c>
      <c r="I49" s="1">
        <v>26.2</v>
      </c>
      <c r="J49" s="1">
        <v>35</v>
      </c>
      <c r="K49" s="32">
        <v>30</v>
      </c>
      <c r="L49" s="1">
        <v>49.5</v>
      </c>
      <c r="M49" s="1">
        <v>6</v>
      </c>
      <c r="N49" s="1">
        <v>16</v>
      </c>
      <c r="O49" s="1">
        <v>2</v>
      </c>
      <c r="P49" s="1">
        <v>2</v>
      </c>
      <c r="R49" s="1">
        <v>100</v>
      </c>
      <c r="S49" s="1" t="s">
        <v>66</v>
      </c>
      <c r="T49" s="1">
        <v>0.06</v>
      </c>
    </row>
    <row r="50" spans="1:20" s="1" customFormat="1">
      <c r="A50" s="1" t="s">
        <v>88</v>
      </c>
      <c r="C50" s="1" t="s">
        <v>82</v>
      </c>
      <c r="D50" s="2">
        <v>43619</v>
      </c>
      <c r="E50" s="2">
        <v>43619</v>
      </c>
      <c r="F50" s="1" t="s">
        <v>41</v>
      </c>
      <c r="G50" s="1">
        <v>6615</v>
      </c>
      <c r="H50" s="1">
        <v>22.41</v>
      </c>
      <c r="I50" s="1">
        <v>26.2</v>
      </c>
      <c r="J50" s="1">
        <v>35</v>
      </c>
      <c r="K50" s="32">
        <v>12</v>
      </c>
      <c r="L50" s="1">
        <v>50</v>
      </c>
      <c r="M50" s="1">
        <v>6</v>
      </c>
      <c r="N50" s="1">
        <v>39</v>
      </c>
      <c r="O50" s="1">
        <v>1.75</v>
      </c>
      <c r="P50" s="1">
        <v>2</v>
      </c>
      <c r="R50" s="1">
        <v>100</v>
      </c>
      <c r="S50" s="1" t="s">
        <v>66</v>
      </c>
      <c r="T50" s="1">
        <v>0.06</v>
      </c>
    </row>
    <row r="51" spans="1:20" s="1" customFormat="1">
      <c r="A51" s="1" t="s">
        <v>89</v>
      </c>
      <c r="C51" s="1" t="s">
        <v>30</v>
      </c>
      <c r="D51" s="2">
        <v>43619</v>
      </c>
      <c r="E51" s="2">
        <v>43619</v>
      </c>
      <c r="F51" s="1" t="s">
        <v>41</v>
      </c>
      <c r="G51" s="1">
        <v>6615</v>
      </c>
      <c r="H51" s="1">
        <v>22.41</v>
      </c>
      <c r="I51" s="1">
        <v>26.2</v>
      </c>
      <c r="J51" s="1">
        <v>35</v>
      </c>
      <c r="K51" s="32">
        <v>2</v>
      </c>
      <c r="L51" s="1">
        <v>48.5</v>
      </c>
      <c r="M51" s="1">
        <v>6</v>
      </c>
      <c r="O51" s="1">
        <v>3</v>
      </c>
      <c r="P51" s="1">
        <v>8</v>
      </c>
      <c r="R51" s="1">
        <v>113</v>
      </c>
      <c r="S51" s="1" t="s">
        <v>66</v>
      </c>
      <c r="T51" s="1">
        <v>0.06</v>
      </c>
    </row>
    <row r="52" spans="1:20" s="1" customFormat="1">
      <c r="A52" s="1" t="s">
        <v>90</v>
      </c>
      <c r="C52" s="1" t="s">
        <v>32</v>
      </c>
      <c r="D52" s="2">
        <v>43619</v>
      </c>
      <c r="E52" s="2">
        <v>43619</v>
      </c>
      <c r="F52" s="1" t="s">
        <v>41</v>
      </c>
      <c r="G52" s="1">
        <v>6615</v>
      </c>
      <c r="H52" s="1">
        <v>22.41</v>
      </c>
      <c r="I52" s="1">
        <v>26.2</v>
      </c>
      <c r="J52" s="1">
        <v>35</v>
      </c>
      <c r="K52" s="32">
        <v>53</v>
      </c>
      <c r="L52" s="1">
        <v>49</v>
      </c>
      <c r="M52" s="1">
        <v>6</v>
      </c>
      <c r="N52" s="1">
        <v>17</v>
      </c>
      <c r="O52" s="1">
        <v>32</v>
      </c>
      <c r="R52" s="1">
        <v>100</v>
      </c>
      <c r="S52" s="1" t="s">
        <v>66</v>
      </c>
      <c r="T52" s="1">
        <v>0.06</v>
      </c>
    </row>
    <row r="53" spans="1:20" s="1" customFormat="1">
      <c r="A53" s="1" t="s">
        <v>91</v>
      </c>
      <c r="C53" s="1" t="s">
        <v>34</v>
      </c>
      <c r="D53" s="2">
        <v>43619</v>
      </c>
      <c r="E53" s="2">
        <v>43619</v>
      </c>
      <c r="F53" s="1" t="s">
        <v>41</v>
      </c>
      <c r="G53" s="1">
        <v>6615</v>
      </c>
      <c r="H53" s="1">
        <v>22.41</v>
      </c>
      <c r="I53" s="1">
        <v>26.2</v>
      </c>
      <c r="J53" s="1">
        <v>35</v>
      </c>
      <c r="K53" s="32">
        <v>35</v>
      </c>
      <c r="L53" s="1">
        <v>49</v>
      </c>
      <c r="M53" s="1">
        <v>6</v>
      </c>
      <c r="N53" s="1" t="s">
        <v>35</v>
      </c>
      <c r="O53" s="1" t="s">
        <v>36</v>
      </c>
      <c r="R53" s="1">
        <v>100</v>
      </c>
      <c r="S53" s="1" t="s">
        <v>66</v>
      </c>
      <c r="T53" s="1">
        <v>0.06</v>
      </c>
    </row>
    <row r="54" spans="1:20" s="1" customFormat="1">
      <c r="A54" s="1" t="s">
        <v>92</v>
      </c>
      <c r="C54" s="1" t="s">
        <v>39</v>
      </c>
      <c r="D54" s="2">
        <v>43619</v>
      </c>
      <c r="E54" s="2">
        <v>43619</v>
      </c>
      <c r="F54" s="1" t="s">
        <v>41</v>
      </c>
      <c r="G54" s="1">
        <v>6615</v>
      </c>
      <c r="H54" s="1">
        <v>22.41</v>
      </c>
      <c r="I54" s="1">
        <v>26.2</v>
      </c>
      <c r="J54" s="1">
        <v>35</v>
      </c>
      <c r="K54" s="32">
        <v>8</v>
      </c>
      <c r="L54" s="1">
        <v>49</v>
      </c>
      <c r="M54" s="1">
        <v>6</v>
      </c>
      <c r="N54" s="1">
        <v>41.5</v>
      </c>
      <c r="Q54" s="1">
        <v>1.75</v>
      </c>
      <c r="R54" s="1">
        <v>100</v>
      </c>
      <c r="S54" s="1" t="s">
        <v>66</v>
      </c>
      <c r="T54" s="1">
        <v>0.06</v>
      </c>
    </row>
    <row r="55" spans="1:20" s="1" customFormat="1">
      <c r="A55" s="1" t="s">
        <v>93</v>
      </c>
      <c r="C55" s="1" t="s">
        <v>50</v>
      </c>
      <c r="D55" s="2">
        <v>43619</v>
      </c>
      <c r="E55" s="2">
        <v>43619</v>
      </c>
      <c r="F55" s="1" t="s">
        <v>25</v>
      </c>
      <c r="G55" s="1">
        <v>6615</v>
      </c>
      <c r="H55" s="1">
        <v>22.41</v>
      </c>
      <c r="I55" s="1">
        <v>26.2</v>
      </c>
      <c r="J55" s="1">
        <v>35</v>
      </c>
      <c r="K55" s="32">
        <v>0</v>
      </c>
      <c r="L55" s="1">
        <v>49</v>
      </c>
      <c r="M55" s="1">
        <v>6</v>
      </c>
      <c r="R55" s="1">
        <v>100</v>
      </c>
      <c r="S55" s="1" t="s">
        <v>66</v>
      </c>
      <c r="T55" s="1">
        <v>0.06</v>
      </c>
    </row>
    <row r="56" spans="1:20" s="111" customFormat="1">
      <c r="A56" s="111" t="s">
        <v>94</v>
      </c>
      <c r="C56" s="111" t="s">
        <v>24</v>
      </c>
      <c r="D56" s="112">
        <v>43637</v>
      </c>
      <c r="E56" s="112">
        <v>43638</v>
      </c>
      <c r="F56" s="111" t="s">
        <v>25</v>
      </c>
      <c r="G56" s="111">
        <v>3304</v>
      </c>
      <c r="H56" s="111">
        <v>23.3</v>
      </c>
      <c r="I56" s="111">
        <v>25.38</v>
      </c>
      <c r="J56" s="111">
        <v>58</v>
      </c>
      <c r="K56" s="113">
        <v>351</v>
      </c>
      <c r="L56" s="111">
        <v>48</v>
      </c>
      <c r="M56" s="111">
        <v>7.5</v>
      </c>
      <c r="N56" s="111">
        <v>16</v>
      </c>
      <c r="O56" s="111">
        <v>2</v>
      </c>
      <c r="P56" s="111">
        <v>2</v>
      </c>
      <c r="R56" s="1">
        <v>100</v>
      </c>
      <c r="S56" s="111" t="s">
        <v>66</v>
      </c>
      <c r="T56" s="111">
        <v>0.06</v>
      </c>
    </row>
    <row r="57" spans="1:20" s="12" customFormat="1">
      <c r="A57" s="12" t="s">
        <v>95</v>
      </c>
      <c r="C57" s="12" t="s">
        <v>82</v>
      </c>
      <c r="D57" s="40">
        <v>43637</v>
      </c>
      <c r="E57" s="40">
        <v>43638</v>
      </c>
      <c r="F57" s="12" t="s">
        <v>25</v>
      </c>
      <c r="G57" s="12">
        <v>3304</v>
      </c>
      <c r="H57" s="12">
        <v>23.3</v>
      </c>
      <c r="I57" s="12">
        <v>25.38</v>
      </c>
      <c r="J57" s="12">
        <v>58</v>
      </c>
      <c r="K57" s="114">
        <v>54</v>
      </c>
      <c r="L57" s="12">
        <v>47</v>
      </c>
      <c r="M57" s="12">
        <v>7.5</v>
      </c>
      <c r="N57" s="12">
        <v>39</v>
      </c>
      <c r="O57" s="12">
        <v>1.75</v>
      </c>
      <c r="P57" s="12">
        <v>2</v>
      </c>
      <c r="R57" s="1">
        <v>100</v>
      </c>
      <c r="S57" s="12" t="s">
        <v>66</v>
      </c>
      <c r="T57" s="12">
        <v>0.06</v>
      </c>
    </row>
    <row r="58" spans="1:20" s="12" customFormat="1">
      <c r="A58" s="12" t="s">
        <v>96</v>
      </c>
      <c r="C58" s="12" t="s">
        <v>97</v>
      </c>
      <c r="D58" s="40">
        <v>43637</v>
      </c>
      <c r="E58" s="40">
        <v>43638</v>
      </c>
      <c r="F58" s="12" t="s">
        <v>25</v>
      </c>
      <c r="G58" s="12">
        <v>3304</v>
      </c>
      <c r="H58" s="12">
        <v>23.3</v>
      </c>
      <c r="I58" s="12">
        <v>25.38</v>
      </c>
      <c r="J58" s="12">
        <v>58</v>
      </c>
      <c r="K58" s="114">
        <v>11</v>
      </c>
      <c r="L58" s="12">
        <v>47</v>
      </c>
      <c r="M58" s="12">
        <v>7.5</v>
      </c>
      <c r="N58" s="115" t="s">
        <v>98</v>
      </c>
      <c r="R58" s="1">
        <v>100</v>
      </c>
      <c r="S58" s="12" t="s">
        <v>66</v>
      </c>
      <c r="T58" s="12">
        <v>0.06</v>
      </c>
    </row>
    <row r="59" spans="1:20" s="12" customFormat="1">
      <c r="A59" s="12" t="s">
        <v>99</v>
      </c>
      <c r="C59" s="12" t="s">
        <v>32</v>
      </c>
      <c r="D59" s="40">
        <v>43637</v>
      </c>
      <c r="E59" s="40">
        <v>43638</v>
      </c>
      <c r="F59" s="12" t="s">
        <v>25</v>
      </c>
      <c r="G59" s="12">
        <v>3304</v>
      </c>
      <c r="H59" s="12">
        <v>23.3</v>
      </c>
      <c r="I59" s="12">
        <v>25.38</v>
      </c>
      <c r="J59" s="12">
        <v>58</v>
      </c>
      <c r="K59" s="114">
        <v>627</v>
      </c>
      <c r="L59" s="12">
        <v>48</v>
      </c>
      <c r="M59" s="12">
        <v>7.5</v>
      </c>
      <c r="N59" s="12">
        <v>17</v>
      </c>
      <c r="O59" s="12">
        <v>32</v>
      </c>
      <c r="R59" s="1">
        <v>100</v>
      </c>
      <c r="S59" s="12" t="s">
        <v>66</v>
      </c>
      <c r="T59" s="12">
        <v>0.06</v>
      </c>
    </row>
    <row r="60" spans="1:20" s="12" customFormat="1">
      <c r="A60" s="12" t="s">
        <v>100</v>
      </c>
      <c r="C60" s="12" t="s">
        <v>34</v>
      </c>
      <c r="D60" s="40">
        <v>43637</v>
      </c>
      <c r="E60" s="40">
        <v>43638</v>
      </c>
      <c r="F60" s="12" t="s">
        <v>25</v>
      </c>
      <c r="G60" s="12">
        <v>3304</v>
      </c>
      <c r="H60" s="12">
        <v>23.3</v>
      </c>
      <c r="I60" s="12">
        <v>25.38</v>
      </c>
      <c r="J60" s="12">
        <v>58</v>
      </c>
      <c r="K60" s="114">
        <v>8</v>
      </c>
      <c r="L60" s="12">
        <v>45</v>
      </c>
      <c r="M60" s="12">
        <v>7.5</v>
      </c>
      <c r="N60" s="12" t="s">
        <v>35</v>
      </c>
      <c r="O60" s="12" t="s">
        <v>36</v>
      </c>
      <c r="R60" s="1">
        <v>100</v>
      </c>
      <c r="S60" s="12" t="s">
        <v>66</v>
      </c>
      <c r="T60" s="12">
        <v>0.06</v>
      </c>
    </row>
    <row r="61" spans="1:20" s="116" customFormat="1">
      <c r="A61" s="116" t="s">
        <v>101</v>
      </c>
      <c r="C61" s="116" t="s">
        <v>39</v>
      </c>
      <c r="D61" s="117">
        <v>43637</v>
      </c>
      <c r="E61" s="117">
        <v>43638</v>
      </c>
      <c r="F61" s="116" t="s">
        <v>25</v>
      </c>
      <c r="G61" s="116">
        <v>3304</v>
      </c>
      <c r="H61" s="116">
        <v>23.3</v>
      </c>
      <c r="I61" s="116">
        <v>25.38</v>
      </c>
      <c r="J61" s="116">
        <v>58</v>
      </c>
      <c r="K61" s="118">
        <v>504</v>
      </c>
      <c r="L61" s="116">
        <v>47</v>
      </c>
      <c r="M61" s="116">
        <v>7.5</v>
      </c>
      <c r="N61" s="116">
        <v>41.5</v>
      </c>
      <c r="Q61" s="116">
        <v>1.75</v>
      </c>
      <c r="R61" s="1">
        <v>100</v>
      </c>
      <c r="S61" s="116" t="s">
        <v>66</v>
      </c>
      <c r="T61" s="116">
        <v>0.06</v>
      </c>
    </row>
    <row r="62" spans="1:20" s="111" customFormat="1">
      <c r="A62" s="111" t="s">
        <v>102</v>
      </c>
      <c r="C62" s="111" t="s">
        <v>24</v>
      </c>
      <c r="D62" s="112">
        <v>43637</v>
      </c>
      <c r="E62" s="112">
        <v>43638</v>
      </c>
      <c r="F62" s="111" t="s">
        <v>41</v>
      </c>
      <c r="G62" s="111">
        <v>3304</v>
      </c>
      <c r="H62" s="111">
        <v>23.3</v>
      </c>
      <c r="I62" s="111">
        <v>25.38</v>
      </c>
      <c r="J62" s="111">
        <v>58</v>
      </c>
      <c r="K62" s="113">
        <v>53</v>
      </c>
      <c r="L62" s="111">
        <v>48</v>
      </c>
      <c r="M62" s="111">
        <v>7.5</v>
      </c>
      <c r="N62" s="111">
        <v>16</v>
      </c>
      <c r="O62" s="111">
        <v>2</v>
      </c>
      <c r="P62" s="111">
        <v>2</v>
      </c>
      <c r="R62" s="1">
        <v>100</v>
      </c>
      <c r="S62" s="111" t="s">
        <v>66</v>
      </c>
      <c r="T62" s="111">
        <v>0.06</v>
      </c>
    </row>
    <row r="63" spans="1:20" s="12" customFormat="1">
      <c r="A63" s="12" t="s">
        <v>103</v>
      </c>
      <c r="C63" s="12" t="s">
        <v>82</v>
      </c>
      <c r="D63" s="40">
        <v>43637</v>
      </c>
      <c r="E63" s="40">
        <v>43638</v>
      </c>
      <c r="F63" s="12" t="s">
        <v>41</v>
      </c>
      <c r="G63" s="12">
        <v>3304</v>
      </c>
      <c r="H63" s="12">
        <v>23.3</v>
      </c>
      <c r="I63" s="12">
        <v>25.38</v>
      </c>
      <c r="J63" s="12">
        <v>58</v>
      </c>
      <c r="K63" s="114">
        <v>2</v>
      </c>
      <c r="L63" s="12">
        <v>47</v>
      </c>
      <c r="M63" s="12">
        <v>7.5</v>
      </c>
      <c r="N63" s="12">
        <v>39</v>
      </c>
      <c r="O63" s="12">
        <v>1.75</v>
      </c>
      <c r="P63" s="12">
        <v>2</v>
      </c>
      <c r="R63" s="1">
        <v>100</v>
      </c>
      <c r="S63" s="12" t="s">
        <v>66</v>
      </c>
      <c r="T63" s="12">
        <v>0.06</v>
      </c>
    </row>
    <row r="64" spans="1:20" s="12" customFormat="1">
      <c r="A64" s="12" t="s">
        <v>104</v>
      </c>
      <c r="C64" s="12" t="s">
        <v>97</v>
      </c>
      <c r="D64" s="40">
        <v>43637</v>
      </c>
      <c r="E64" s="40">
        <v>43638</v>
      </c>
      <c r="F64" s="12" t="s">
        <v>41</v>
      </c>
      <c r="G64" s="12">
        <v>3304</v>
      </c>
      <c r="H64" s="12">
        <v>23.3</v>
      </c>
      <c r="I64" s="12">
        <v>25.38</v>
      </c>
      <c r="J64" s="12">
        <v>58</v>
      </c>
      <c r="K64" s="114">
        <v>30</v>
      </c>
      <c r="L64" s="12">
        <v>46</v>
      </c>
      <c r="M64" s="12">
        <v>7.5</v>
      </c>
      <c r="N64" s="115" t="s">
        <v>98</v>
      </c>
      <c r="R64" s="1">
        <v>100</v>
      </c>
      <c r="S64" s="12" t="s">
        <v>66</v>
      </c>
      <c r="T64" s="12">
        <v>0.06</v>
      </c>
    </row>
    <row r="65" spans="1:20" s="12" customFormat="1">
      <c r="A65" s="12" t="s">
        <v>105</v>
      </c>
      <c r="C65" s="12" t="s">
        <v>32</v>
      </c>
      <c r="D65" s="40">
        <v>43637</v>
      </c>
      <c r="E65" s="40">
        <v>43638</v>
      </c>
      <c r="F65" s="12" t="s">
        <v>41</v>
      </c>
      <c r="G65" s="12">
        <v>3304</v>
      </c>
      <c r="H65" s="12">
        <v>23.3</v>
      </c>
      <c r="I65" s="12">
        <v>25.38</v>
      </c>
      <c r="J65" s="12">
        <v>58</v>
      </c>
      <c r="K65" s="114">
        <v>25</v>
      </c>
      <c r="L65" s="12">
        <v>48</v>
      </c>
      <c r="M65" s="12">
        <v>7.5</v>
      </c>
      <c r="N65" s="12">
        <v>17</v>
      </c>
      <c r="O65" s="12">
        <v>32</v>
      </c>
      <c r="R65" s="1">
        <v>100</v>
      </c>
      <c r="S65" s="12" t="s">
        <v>66</v>
      </c>
      <c r="T65" s="12">
        <v>0.06</v>
      </c>
    </row>
    <row r="66" spans="1:20" s="12" customFormat="1">
      <c r="A66" s="12" t="s">
        <v>106</v>
      </c>
      <c r="C66" s="12" t="s">
        <v>34</v>
      </c>
      <c r="D66" s="40">
        <v>43637</v>
      </c>
      <c r="E66" s="40">
        <v>43638</v>
      </c>
      <c r="F66" s="12" t="s">
        <v>41</v>
      </c>
      <c r="G66" s="12">
        <v>3304</v>
      </c>
      <c r="H66" s="12">
        <v>23.3</v>
      </c>
      <c r="I66" s="12">
        <v>25.38</v>
      </c>
      <c r="J66" s="12">
        <v>58</v>
      </c>
      <c r="K66" s="114">
        <v>1</v>
      </c>
      <c r="L66" s="12">
        <v>46</v>
      </c>
      <c r="M66" s="12">
        <v>7.5</v>
      </c>
      <c r="N66" s="12" t="s">
        <v>35</v>
      </c>
      <c r="O66" s="12" t="s">
        <v>36</v>
      </c>
      <c r="R66" s="1">
        <v>100</v>
      </c>
      <c r="S66" s="12" t="s">
        <v>66</v>
      </c>
      <c r="T66" s="12">
        <v>0.06</v>
      </c>
    </row>
    <row r="67" spans="1:20" s="116" customFormat="1">
      <c r="A67" s="116" t="s">
        <v>107</v>
      </c>
      <c r="C67" s="116" t="s">
        <v>39</v>
      </c>
      <c r="D67" s="117">
        <v>43637</v>
      </c>
      <c r="E67" s="117">
        <v>43638</v>
      </c>
      <c r="F67" s="116" t="s">
        <v>41</v>
      </c>
      <c r="G67" s="116">
        <v>3304</v>
      </c>
      <c r="H67" s="116">
        <v>23.3</v>
      </c>
      <c r="I67" s="116">
        <v>25.38</v>
      </c>
      <c r="J67" s="116">
        <v>58</v>
      </c>
      <c r="K67" s="118">
        <v>34</v>
      </c>
      <c r="L67" s="116">
        <v>47</v>
      </c>
      <c r="M67" s="116">
        <v>7.5</v>
      </c>
      <c r="N67" s="116">
        <v>41.5</v>
      </c>
      <c r="Q67" s="116">
        <v>1.75</v>
      </c>
      <c r="R67" s="1">
        <v>100</v>
      </c>
      <c r="S67" s="116" t="s">
        <v>66</v>
      </c>
      <c r="T67" s="116">
        <v>0.06</v>
      </c>
    </row>
    <row r="68" spans="1:20" s="1" customFormat="1">
      <c r="A68" s="1" t="s">
        <v>108</v>
      </c>
      <c r="C68" s="1" t="s">
        <v>50</v>
      </c>
      <c r="D68" s="2">
        <v>43637</v>
      </c>
      <c r="E68" s="2">
        <v>43638</v>
      </c>
      <c r="F68" s="1" t="s">
        <v>25</v>
      </c>
      <c r="G68" s="1">
        <v>3304</v>
      </c>
      <c r="H68" s="1">
        <v>23.3</v>
      </c>
      <c r="I68" s="1">
        <v>25.38</v>
      </c>
      <c r="J68" s="1">
        <v>58</v>
      </c>
      <c r="K68" s="32">
        <v>1</v>
      </c>
      <c r="L68" s="1">
        <v>48</v>
      </c>
      <c r="M68" s="1">
        <v>7.5</v>
      </c>
      <c r="R68" s="1">
        <v>100</v>
      </c>
      <c r="S68" s="1" t="s">
        <v>66</v>
      </c>
      <c r="T68" s="1">
        <v>0.06</v>
      </c>
    </row>
    <row r="69" spans="1:20" s="111" customFormat="1">
      <c r="A69" s="111" t="s">
        <v>109</v>
      </c>
      <c r="C69" s="111" t="s">
        <v>24</v>
      </c>
      <c r="D69" s="112">
        <v>43637</v>
      </c>
      <c r="E69" s="112">
        <v>43638</v>
      </c>
      <c r="F69" s="111" t="s">
        <v>25</v>
      </c>
      <c r="G69" s="111">
        <v>4528</v>
      </c>
      <c r="H69" s="111">
        <v>21.63</v>
      </c>
      <c r="I69" s="111">
        <v>18.87</v>
      </c>
      <c r="J69" s="119" t="s">
        <v>110</v>
      </c>
      <c r="K69" s="113">
        <v>22</v>
      </c>
      <c r="L69" s="111">
        <v>47</v>
      </c>
      <c r="M69" s="111">
        <v>7.5</v>
      </c>
      <c r="N69" s="111">
        <v>16</v>
      </c>
      <c r="O69" s="111">
        <v>2</v>
      </c>
      <c r="P69" s="111">
        <v>2</v>
      </c>
      <c r="R69" s="1">
        <v>100</v>
      </c>
      <c r="S69" s="111" t="s">
        <v>66</v>
      </c>
      <c r="T69" s="111">
        <v>0.06</v>
      </c>
    </row>
    <row r="70" spans="1:20" s="12" customFormat="1">
      <c r="A70" s="12" t="s">
        <v>111</v>
      </c>
      <c r="C70" s="12" t="s">
        <v>82</v>
      </c>
      <c r="D70" s="40">
        <v>43637</v>
      </c>
      <c r="E70" s="40">
        <v>43638</v>
      </c>
      <c r="F70" s="12" t="s">
        <v>25</v>
      </c>
      <c r="G70" s="12">
        <v>4528</v>
      </c>
      <c r="H70" s="12">
        <v>21.63</v>
      </c>
      <c r="I70" s="12">
        <v>18.87</v>
      </c>
      <c r="J70" s="115" t="s">
        <v>110</v>
      </c>
      <c r="K70" s="114">
        <v>8</v>
      </c>
      <c r="L70" s="12">
        <v>48</v>
      </c>
      <c r="M70" s="12">
        <v>7.5</v>
      </c>
      <c r="N70" s="12">
        <v>39</v>
      </c>
      <c r="O70" s="12">
        <v>1.75</v>
      </c>
      <c r="P70" s="12">
        <v>2</v>
      </c>
      <c r="R70" s="1">
        <v>100</v>
      </c>
      <c r="S70" s="12" t="s">
        <v>66</v>
      </c>
      <c r="T70" s="12">
        <v>0.06</v>
      </c>
    </row>
    <row r="71" spans="1:20" s="12" customFormat="1">
      <c r="A71" s="12" t="s">
        <v>112</v>
      </c>
      <c r="C71" s="12" t="s">
        <v>30</v>
      </c>
      <c r="D71" s="40">
        <v>43637</v>
      </c>
      <c r="E71" s="40">
        <v>43638</v>
      </c>
      <c r="F71" s="12" t="s">
        <v>25</v>
      </c>
      <c r="G71" s="12">
        <v>4528</v>
      </c>
      <c r="H71" s="12">
        <v>21.63</v>
      </c>
      <c r="I71" s="12">
        <v>18.87</v>
      </c>
      <c r="J71" s="115" t="s">
        <v>110</v>
      </c>
      <c r="K71" s="114">
        <v>261</v>
      </c>
      <c r="L71" s="12">
        <v>47</v>
      </c>
      <c r="M71" s="12">
        <v>7.5</v>
      </c>
      <c r="O71" s="12">
        <v>3</v>
      </c>
      <c r="P71" s="12">
        <v>8</v>
      </c>
      <c r="R71" s="1">
        <v>113</v>
      </c>
      <c r="S71" s="12" t="s">
        <v>66</v>
      </c>
      <c r="T71" s="12">
        <v>0.06</v>
      </c>
    </row>
    <row r="72" spans="1:20" s="12" customFormat="1">
      <c r="A72" s="12" t="s">
        <v>113</v>
      </c>
      <c r="C72" s="12" t="s">
        <v>32</v>
      </c>
      <c r="D72" s="40">
        <v>43637</v>
      </c>
      <c r="E72" s="40">
        <v>43638</v>
      </c>
      <c r="F72" s="12" t="s">
        <v>25</v>
      </c>
      <c r="G72" s="12">
        <v>4528</v>
      </c>
      <c r="H72" s="12">
        <v>21.63</v>
      </c>
      <c r="I72" s="12">
        <v>18.87</v>
      </c>
      <c r="J72" s="115" t="s">
        <v>110</v>
      </c>
      <c r="K72" s="114">
        <v>1402</v>
      </c>
      <c r="L72" s="12">
        <v>46</v>
      </c>
      <c r="M72" s="12">
        <v>7.5</v>
      </c>
      <c r="N72" s="12">
        <v>17</v>
      </c>
      <c r="O72" s="12">
        <v>32</v>
      </c>
      <c r="R72" s="1">
        <v>100</v>
      </c>
      <c r="S72" s="12" t="s">
        <v>66</v>
      </c>
      <c r="T72" s="12">
        <v>0.06</v>
      </c>
    </row>
    <row r="73" spans="1:20" s="12" customFormat="1">
      <c r="A73" s="12" t="s">
        <v>114</v>
      </c>
      <c r="C73" s="12" t="s">
        <v>34</v>
      </c>
      <c r="D73" s="40">
        <v>43637</v>
      </c>
      <c r="E73" s="40">
        <v>43638</v>
      </c>
      <c r="F73" s="12" t="s">
        <v>25</v>
      </c>
      <c r="G73" s="12">
        <v>4528</v>
      </c>
      <c r="H73" s="12">
        <v>21.63</v>
      </c>
      <c r="I73" s="12">
        <v>18.87</v>
      </c>
      <c r="J73" s="115" t="s">
        <v>110</v>
      </c>
      <c r="K73" s="114">
        <v>5</v>
      </c>
      <c r="L73" s="12">
        <v>47</v>
      </c>
      <c r="M73" s="12">
        <v>7.5</v>
      </c>
      <c r="N73" s="12" t="s">
        <v>35</v>
      </c>
      <c r="O73" s="12" t="s">
        <v>36</v>
      </c>
      <c r="R73" s="1">
        <v>100</v>
      </c>
      <c r="S73" s="12" t="s">
        <v>66</v>
      </c>
      <c r="T73" s="12">
        <v>0.06</v>
      </c>
    </row>
    <row r="74" spans="1:20" s="116" customFormat="1">
      <c r="A74" s="116" t="s">
        <v>115</v>
      </c>
      <c r="C74" s="116" t="s">
        <v>39</v>
      </c>
      <c r="D74" s="117">
        <v>43637</v>
      </c>
      <c r="E74" s="117">
        <v>43638</v>
      </c>
      <c r="F74" s="116" t="s">
        <v>25</v>
      </c>
      <c r="G74" s="116">
        <v>4528</v>
      </c>
      <c r="H74" s="116">
        <v>21.63</v>
      </c>
      <c r="I74" s="116">
        <v>18.87</v>
      </c>
      <c r="J74" s="120" t="s">
        <v>110</v>
      </c>
      <c r="K74" s="118">
        <v>2</v>
      </c>
      <c r="L74" s="116">
        <v>48</v>
      </c>
      <c r="M74" s="116">
        <v>7.5</v>
      </c>
      <c r="N74" s="116">
        <v>41.5</v>
      </c>
      <c r="Q74" s="116">
        <v>1.75</v>
      </c>
      <c r="R74" s="1">
        <v>100</v>
      </c>
      <c r="S74" s="116" t="s">
        <v>66</v>
      </c>
      <c r="T74" s="116">
        <v>0.06</v>
      </c>
    </row>
    <row r="75" spans="1:20" s="111" customFormat="1">
      <c r="A75" s="111" t="s">
        <v>116</v>
      </c>
      <c r="C75" s="111" t="s">
        <v>24</v>
      </c>
      <c r="D75" s="112">
        <v>43637</v>
      </c>
      <c r="E75" s="112">
        <v>43638</v>
      </c>
      <c r="F75" s="111" t="s">
        <v>41</v>
      </c>
      <c r="G75" s="111">
        <v>4528</v>
      </c>
      <c r="H75" s="111">
        <v>21.63</v>
      </c>
      <c r="I75" s="111">
        <v>18.87</v>
      </c>
      <c r="J75" s="119" t="s">
        <v>110</v>
      </c>
      <c r="K75" s="113">
        <v>121</v>
      </c>
      <c r="L75" s="111">
        <v>48</v>
      </c>
      <c r="M75" s="111">
        <v>7.5</v>
      </c>
      <c r="N75" s="111">
        <v>16</v>
      </c>
      <c r="O75" s="111">
        <v>2</v>
      </c>
      <c r="P75" s="111">
        <v>2</v>
      </c>
      <c r="R75" s="1">
        <v>100</v>
      </c>
      <c r="S75" s="111" t="s">
        <v>66</v>
      </c>
      <c r="T75" s="111">
        <v>0.06</v>
      </c>
    </row>
    <row r="76" spans="1:20" s="12" customFormat="1">
      <c r="A76" s="12" t="s">
        <v>117</v>
      </c>
      <c r="C76" s="12" t="s">
        <v>82</v>
      </c>
      <c r="D76" s="40">
        <v>43637</v>
      </c>
      <c r="E76" s="40">
        <v>43638</v>
      </c>
      <c r="F76" s="12" t="s">
        <v>41</v>
      </c>
      <c r="G76" s="12">
        <v>4528</v>
      </c>
      <c r="H76" s="12">
        <v>21.63</v>
      </c>
      <c r="I76" s="12">
        <v>18.87</v>
      </c>
      <c r="J76" s="115" t="s">
        <v>110</v>
      </c>
      <c r="K76" s="114">
        <v>30</v>
      </c>
      <c r="L76" s="12">
        <v>48</v>
      </c>
      <c r="M76" s="12">
        <v>7.5</v>
      </c>
      <c r="N76" s="12">
        <v>39</v>
      </c>
      <c r="O76" s="12">
        <v>1.75</v>
      </c>
      <c r="P76" s="12">
        <v>2</v>
      </c>
      <c r="R76" s="1">
        <v>100</v>
      </c>
      <c r="S76" s="12" t="s">
        <v>66</v>
      </c>
      <c r="T76" s="12">
        <v>0.06</v>
      </c>
    </row>
    <row r="77" spans="1:20" s="12" customFormat="1">
      <c r="A77" s="12" t="s">
        <v>118</v>
      </c>
      <c r="C77" s="12" t="s">
        <v>30</v>
      </c>
      <c r="D77" s="40">
        <v>43637</v>
      </c>
      <c r="E77" s="40">
        <v>43638</v>
      </c>
      <c r="F77" s="12" t="s">
        <v>41</v>
      </c>
      <c r="G77" s="12">
        <v>4528</v>
      </c>
      <c r="H77" s="12">
        <v>21.63</v>
      </c>
      <c r="I77" s="12">
        <v>18.87</v>
      </c>
      <c r="J77" s="115" t="s">
        <v>110</v>
      </c>
      <c r="K77" s="114">
        <v>2</v>
      </c>
      <c r="L77" s="12">
        <v>46</v>
      </c>
      <c r="M77" s="12">
        <v>7.5</v>
      </c>
      <c r="O77" s="12">
        <v>3</v>
      </c>
      <c r="P77" s="12">
        <v>8</v>
      </c>
      <c r="R77" s="1">
        <v>113</v>
      </c>
      <c r="S77" s="12" t="s">
        <v>66</v>
      </c>
      <c r="T77" s="12">
        <v>0.06</v>
      </c>
    </row>
    <row r="78" spans="1:20" s="12" customFormat="1">
      <c r="A78" s="12" t="s">
        <v>119</v>
      </c>
      <c r="C78" s="12" t="s">
        <v>32</v>
      </c>
      <c r="D78" s="40">
        <v>43637</v>
      </c>
      <c r="E78" s="40">
        <v>43638</v>
      </c>
      <c r="F78" s="12" t="s">
        <v>41</v>
      </c>
      <c r="G78" s="12">
        <v>4528</v>
      </c>
      <c r="H78" s="12">
        <v>21.63</v>
      </c>
      <c r="I78" s="12">
        <v>18.87</v>
      </c>
      <c r="J78" s="115" t="s">
        <v>110</v>
      </c>
      <c r="K78" s="114">
        <v>12</v>
      </c>
      <c r="L78" s="12">
        <v>47</v>
      </c>
      <c r="M78" s="12">
        <v>7.5</v>
      </c>
      <c r="N78" s="12">
        <v>17</v>
      </c>
      <c r="O78" s="12">
        <v>32</v>
      </c>
      <c r="R78" s="1">
        <v>100</v>
      </c>
      <c r="S78" s="12" t="s">
        <v>66</v>
      </c>
      <c r="T78" s="12">
        <v>0.06</v>
      </c>
    </row>
    <row r="79" spans="1:20" s="12" customFormat="1">
      <c r="A79" s="12" t="s">
        <v>120</v>
      </c>
      <c r="C79" s="12" t="s">
        <v>34</v>
      </c>
      <c r="D79" s="40">
        <v>43637</v>
      </c>
      <c r="E79" s="40">
        <v>43638</v>
      </c>
      <c r="F79" s="12" t="s">
        <v>41</v>
      </c>
      <c r="G79" s="12">
        <v>4528</v>
      </c>
      <c r="H79" s="12">
        <v>21.63</v>
      </c>
      <c r="I79" s="12">
        <v>18.87</v>
      </c>
      <c r="J79" s="115" t="s">
        <v>110</v>
      </c>
      <c r="K79" s="114">
        <v>15</v>
      </c>
      <c r="L79" s="12">
        <v>46</v>
      </c>
      <c r="M79" s="12">
        <v>7.5</v>
      </c>
      <c r="N79" s="12" t="s">
        <v>35</v>
      </c>
      <c r="O79" s="12" t="s">
        <v>36</v>
      </c>
      <c r="R79" s="1">
        <v>100</v>
      </c>
      <c r="S79" s="12" t="s">
        <v>66</v>
      </c>
      <c r="T79" s="12">
        <v>0.06</v>
      </c>
    </row>
    <row r="80" spans="1:20" s="116" customFormat="1">
      <c r="A80" s="116" t="s">
        <v>121</v>
      </c>
      <c r="C80" s="116" t="s">
        <v>39</v>
      </c>
      <c r="D80" s="117">
        <v>43637</v>
      </c>
      <c r="E80" s="117">
        <v>43638</v>
      </c>
      <c r="F80" s="116" t="s">
        <v>41</v>
      </c>
      <c r="G80" s="116">
        <v>4528</v>
      </c>
      <c r="H80" s="116">
        <v>21.63</v>
      </c>
      <c r="I80" s="116">
        <v>18.87</v>
      </c>
      <c r="J80" s="120" t="s">
        <v>110</v>
      </c>
      <c r="K80" s="118">
        <v>42</v>
      </c>
      <c r="L80" s="116">
        <v>45</v>
      </c>
      <c r="M80" s="116">
        <v>7.5</v>
      </c>
      <c r="N80" s="116">
        <v>41.5</v>
      </c>
      <c r="Q80" s="116">
        <v>1.75</v>
      </c>
      <c r="R80" s="1">
        <v>100</v>
      </c>
      <c r="S80" s="116" t="s">
        <v>66</v>
      </c>
      <c r="T80" s="116">
        <v>0.06</v>
      </c>
    </row>
    <row r="81" spans="1:21" s="1" customFormat="1">
      <c r="A81" s="1" t="s">
        <v>122</v>
      </c>
      <c r="C81" s="1" t="s">
        <v>50</v>
      </c>
      <c r="D81" s="2">
        <v>43637</v>
      </c>
      <c r="E81" s="2">
        <v>43638</v>
      </c>
      <c r="F81" s="1" t="s">
        <v>25</v>
      </c>
      <c r="G81" s="1">
        <v>4528</v>
      </c>
      <c r="H81" s="1">
        <v>21.63</v>
      </c>
      <c r="I81" s="1">
        <v>18.87</v>
      </c>
      <c r="J81" s="10" t="s">
        <v>110</v>
      </c>
      <c r="K81" s="32">
        <v>0</v>
      </c>
      <c r="L81" s="1">
        <v>48</v>
      </c>
      <c r="M81" s="1">
        <v>7.5</v>
      </c>
      <c r="R81" s="1">
        <v>100</v>
      </c>
      <c r="S81" s="1" t="s">
        <v>66</v>
      </c>
      <c r="T81" s="1">
        <v>0.06</v>
      </c>
    </row>
    <row r="82" spans="1:21" s="111" customFormat="1">
      <c r="A82" s="111" t="s">
        <v>123</v>
      </c>
      <c r="C82" s="111" t="s">
        <v>24</v>
      </c>
      <c r="D82" s="112">
        <v>43637</v>
      </c>
      <c r="E82" s="112">
        <v>43638</v>
      </c>
      <c r="F82" s="111" t="s">
        <v>25</v>
      </c>
      <c r="G82" s="111">
        <v>4304</v>
      </c>
      <c r="H82" s="111">
        <v>23.53</v>
      </c>
      <c r="I82" s="111">
        <v>24</v>
      </c>
      <c r="J82" s="111">
        <v>35</v>
      </c>
      <c r="K82" s="113">
        <v>74</v>
      </c>
      <c r="L82" s="111">
        <v>47</v>
      </c>
      <c r="M82" s="111">
        <v>7.5</v>
      </c>
      <c r="N82" s="111">
        <v>16</v>
      </c>
      <c r="O82" s="111">
        <v>2</v>
      </c>
      <c r="P82" s="111">
        <v>2</v>
      </c>
      <c r="R82" s="1">
        <v>100</v>
      </c>
      <c r="S82" s="111" t="s">
        <v>66</v>
      </c>
      <c r="T82" s="111">
        <v>0.06</v>
      </c>
      <c r="U82" s="111" t="s">
        <v>124</v>
      </c>
    </row>
    <row r="83" spans="1:21" s="12" customFormat="1">
      <c r="A83" s="12" t="s">
        <v>125</v>
      </c>
      <c r="C83" s="12" t="s">
        <v>126</v>
      </c>
      <c r="D83" s="40">
        <v>43637</v>
      </c>
      <c r="E83" s="40">
        <v>43638</v>
      </c>
      <c r="F83" s="12" t="s">
        <v>25</v>
      </c>
      <c r="G83" s="12">
        <v>4304</v>
      </c>
      <c r="H83" s="12">
        <v>23.53</v>
      </c>
      <c r="I83" s="12">
        <v>24</v>
      </c>
      <c r="J83" s="12">
        <v>35</v>
      </c>
      <c r="K83" s="114">
        <v>0</v>
      </c>
      <c r="L83" s="12">
        <v>48</v>
      </c>
      <c r="M83" s="12">
        <v>7.5</v>
      </c>
      <c r="N83" s="12">
        <v>39</v>
      </c>
      <c r="O83" s="12">
        <v>1.75</v>
      </c>
      <c r="P83" s="12">
        <v>2</v>
      </c>
      <c r="R83" s="1">
        <v>100</v>
      </c>
      <c r="S83" s="12" t="s">
        <v>66</v>
      </c>
      <c r="T83" s="12">
        <v>0.06</v>
      </c>
      <c r="U83" s="12" t="s">
        <v>82</v>
      </c>
    </row>
    <row r="84" spans="1:21" s="12" customFormat="1">
      <c r="A84" s="12" t="s">
        <v>127</v>
      </c>
      <c r="C84" s="12" t="s">
        <v>128</v>
      </c>
      <c r="D84" s="40">
        <v>43637</v>
      </c>
      <c r="E84" s="40">
        <v>43638</v>
      </c>
      <c r="F84" s="12" t="s">
        <v>25</v>
      </c>
      <c r="G84" s="12">
        <v>4304</v>
      </c>
      <c r="H84" s="12">
        <v>23.53</v>
      </c>
      <c r="I84" s="12">
        <v>24</v>
      </c>
      <c r="J84" s="12">
        <v>35</v>
      </c>
      <c r="K84" s="114">
        <v>63</v>
      </c>
      <c r="L84" s="12">
        <v>47.5</v>
      </c>
      <c r="M84" s="12">
        <v>7.5</v>
      </c>
      <c r="O84" s="12">
        <v>3</v>
      </c>
      <c r="P84" s="12">
        <v>8</v>
      </c>
      <c r="R84" s="1">
        <v>113</v>
      </c>
      <c r="S84" s="12" t="s">
        <v>66</v>
      </c>
      <c r="T84" s="12">
        <v>0.06</v>
      </c>
      <c r="U84" s="12" t="s">
        <v>128</v>
      </c>
    </row>
    <row r="85" spans="1:21" s="12" customFormat="1">
      <c r="A85" s="12" t="s">
        <v>129</v>
      </c>
      <c r="C85" s="12" t="s">
        <v>32</v>
      </c>
      <c r="D85" s="40">
        <v>43637</v>
      </c>
      <c r="E85" s="40">
        <v>43638</v>
      </c>
      <c r="F85" s="12" t="s">
        <v>25</v>
      </c>
      <c r="G85" s="12">
        <v>4304</v>
      </c>
      <c r="H85" s="12">
        <v>23.53</v>
      </c>
      <c r="I85" s="12">
        <v>24</v>
      </c>
      <c r="J85" s="12">
        <v>35</v>
      </c>
      <c r="K85" s="114">
        <v>10</v>
      </c>
      <c r="L85" s="12">
        <v>48</v>
      </c>
      <c r="M85" s="12">
        <v>7.5</v>
      </c>
      <c r="N85" s="12">
        <v>17</v>
      </c>
      <c r="O85" s="12">
        <v>32</v>
      </c>
      <c r="R85" s="1">
        <v>100</v>
      </c>
      <c r="S85" s="12" t="s">
        <v>66</v>
      </c>
      <c r="T85" s="12">
        <v>0.06</v>
      </c>
      <c r="U85" s="12" t="s">
        <v>32</v>
      </c>
    </row>
    <row r="86" spans="1:21" s="12" customFormat="1">
      <c r="A86" s="12" t="s">
        <v>130</v>
      </c>
      <c r="C86" s="12" t="s">
        <v>34</v>
      </c>
      <c r="D86" s="40">
        <v>43637</v>
      </c>
      <c r="E86" s="40">
        <v>43638</v>
      </c>
      <c r="F86" s="12" t="s">
        <v>25</v>
      </c>
      <c r="G86" s="12">
        <v>4304</v>
      </c>
      <c r="H86" s="12">
        <v>23.53</v>
      </c>
      <c r="I86" s="12">
        <v>24</v>
      </c>
      <c r="J86" s="12">
        <v>35</v>
      </c>
      <c r="K86" s="114">
        <v>805</v>
      </c>
      <c r="L86" s="12">
        <v>42</v>
      </c>
      <c r="M86" s="12">
        <v>7.5</v>
      </c>
      <c r="N86" s="12" t="s">
        <v>35</v>
      </c>
      <c r="O86" s="12" t="s">
        <v>36</v>
      </c>
      <c r="R86" s="1">
        <v>100</v>
      </c>
      <c r="S86" s="12" t="s">
        <v>66</v>
      </c>
      <c r="T86" s="12">
        <v>0.06</v>
      </c>
      <c r="U86" s="12" t="s">
        <v>131</v>
      </c>
    </row>
    <row r="87" spans="1:21" s="116" customFormat="1">
      <c r="A87" s="116" t="s">
        <v>132</v>
      </c>
      <c r="C87" s="116" t="s">
        <v>39</v>
      </c>
      <c r="D87" s="117">
        <v>43637</v>
      </c>
      <c r="E87" s="117">
        <v>43638</v>
      </c>
      <c r="F87" s="116" t="s">
        <v>25</v>
      </c>
      <c r="G87" s="116">
        <v>4304</v>
      </c>
      <c r="H87" s="116">
        <v>23.53</v>
      </c>
      <c r="I87" s="116">
        <v>24</v>
      </c>
      <c r="J87" s="116">
        <v>35</v>
      </c>
      <c r="K87" s="118">
        <v>479</v>
      </c>
      <c r="L87" s="116">
        <v>47</v>
      </c>
      <c r="M87" s="116">
        <v>7.5</v>
      </c>
      <c r="N87" s="116">
        <v>41.5</v>
      </c>
      <c r="Q87" s="116">
        <v>1.75</v>
      </c>
      <c r="R87" s="1">
        <v>100</v>
      </c>
      <c r="S87" s="116" t="s">
        <v>66</v>
      </c>
      <c r="T87" s="116">
        <v>0.06</v>
      </c>
      <c r="U87" s="116" t="s">
        <v>133</v>
      </c>
    </row>
    <row r="88" spans="1:21" s="111" customFormat="1">
      <c r="A88" s="111" t="s">
        <v>134</v>
      </c>
      <c r="C88" s="111" t="s">
        <v>24</v>
      </c>
      <c r="D88" s="112">
        <v>43637</v>
      </c>
      <c r="E88" s="112">
        <v>43638</v>
      </c>
      <c r="F88" s="111" t="s">
        <v>41</v>
      </c>
      <c r="G88" s="111">
        <v>4304</v>
      </c>
      <c r="H88" s="111">
        <v>23.53</v>
      </c>
      <c r="I88" s="111">
        <v>24</v>
      </c>
      <c r="J88" s="111">
        <v>35</v>
      </c>
      <c r="K88" s="113">
        <v>0</v>
      </c>
      <c r="L88" s="111">
        <v>46</v>
      </c>
      <c r="M88" s="111">
        <v>7.5</v>
      </c>
      <c r="N88" s="111">
        <v>16</v>
      </c>
      <c r="O88" s="111">
        <v>2</v>
      </c>
      <c r="P88" s="111">
        <v>2</v>
      </c>
      <c r="R88" s="1">
        <v>100</v>
      </c>
      <c r="S88" s="111" t="s">
        <v>66</v>
      </c>
      <c r="T88" s="111">
        <v>0.06</v>
      </c>
    </row>
    <row r="89" spans="1:21" s="12" customFormat="1">
      <c r="A89" s="12" t="s">
        <v>135</v>
      </c>
      <c r="C89" s="12" t="s">
        <v>126</v>
      </c>
      <c r="D89" s="40">
        <v>43637</v>
      </c>
      <c r="E89" s="40">
        <v>43638</v>
      </c>
      <c r="F89" s="12" t="s">
        <v>41</v>
      </c>
      <c r="G89" s="12">
        <v>4304</v>
      </c>
      <c r="H89" s="12">
        <v>23.53</v>
      </c>
      <c r="I89" s="12">
        <v>24</v>
      </c>
      <c r="J89" s="12">
        <v>35</v>
      </c>
      <c r="K89" s="114">
        <v>15</v>
      </c>
      <c r="L89" s="12">
        <v>47</v>
      </c>
      <c r="M89" s="12">
        <v>7.5</v>
      </c>
      <c r="N89" s="12">
        <v>39</v>
      </c>
      <c r="O89" s="12">
        <v>1.75</v>
      </c>
      <c r="P89" s="12">
        <v>2</v>
      </c>
      <c r="R89" s="1">
        <v>100</v>
      </c>
      <c r="S89" s="12" t="s">
        <v>66</v>
      </c>
      <c r="T89" s="12">
        <v>0.06</v>
      </c>
    </row>
    <row r="90" spans="1:21" s="12" customFormat="1">
      <c r="A90" s="12" t="s">
        <v>136</v>
      </c>
      <c r="C90" s="12" t="s">
        <v>128</v>
      </c>
      <c r="D90" s="40">
        <v>43637</v>
      </c>
      <c r="E90" s="40">
        <v>43638</v>
      </c>
      <c r="F90" s="12" t="s">
        <v>41</v>
      </c>
      <c r="G90" s="12">
        <v>4304</v>
      </c>
      <c r="H90" s="12">
        <v>23.53</v>
      </c>
      <c r="I90" s="12">
        <v>24</v>
      </c>
      <c r="J90" s="12">
        <v>35</v>
      </c>
      <c r="K90" s="114">
        <v>55</v>
      </c>
      <c r="L90" s="12">
        <v>47</v>
      </c>
      <c r="M90" s="12">
        <v>7.5</v>
      </c>
      <c r="O90" s="12">
        <v>3</v>
      </c>
      <c r="P90" s="12">
        <v>8</v>
      </c>
      <c r="R90" s="1">
        <v>113</v>
      </c>
      <c r="S90" s="12" t="s">
        <v>66</v>
      </c>
      <c r="T90" s="12">
        <v>0.06</v>
      </c>
    </row>
    <row r="91" spans="1:21" s="12" customFormat="1">
      <c r="A91" s="12" t="s">
        <v>137</v>
      </c>
      <c r="C91" s="12" t="s">
        <v>32</v>
      </c>
      <c r="D91" s="40">
        <v>43637</v>
      </c>
      <c r="E91" s="40">
        <v>43638</v>
      </c>
      <c r="F91" s="12" t="s">
        <v>41</v>
      </c>
      <c r="G91" s="12">
        <v>4304</v>
      </c>
      <c r="H91" s="12">
        <v>23.53</v>
      </c>
      <c r="I91" s="12">
        <v>24</v>
      </c>
      <c r="J91" s="12">
        <v>35</v>
      </c>
      <c r="K91" s="114">
        <v>264</v>
      </c>
      <c r="L91" s="12">
        <v>47</v>
      </c>
      <c r="M91" s="12">
        <v>7.5</v>
      </c>
      <c r="N91" s="12">
        <v>17</v>
      </c>
      <c r="O91" s="12">
        <v>32</v>
      </c>
      <c r="R91" s="1">
        <v>100</v>
      </c>
      <c r="S91" s="12" t="s">
        <v>66</v>
      </c>
      <c r="T91" s="12">
        <v>0.06</v>
      </c>
    </row>
    <row r="92" spans="1:21" s="12" customFormat="1">
      <c r="A92" s="12" t="s">
        <v>138</v>
      </c>
      <c r="C92" s="12" t="s">
        <v>34</v>
      </c>
      <c r="D92" s="40">
        <v>43637</v>
      </c>
      <c r="E92" s="40">
        <v>43638</v>
      </c>
      <c r="F92" s="12" t="s">
        <v>41</v>
      </c>
      <c r="G92" s="12">
        <v>4304</v>
      </c>
      <c r="H92" s="12">
        <v>23.53</v>
      </c>
      <c r="I92" s="12">
        <v>24</v>
      </c>
      <c r="J92" s="12">
        <v>35</v>
      </c>
      <c r="K92" s="114">
        <v>9</v>
      </c>
      <c r="L92" s="12">
        <v>48</v>
      </c>
      <c r="M92" s="12">
        <v>7.5</v>
      </c>
      <c r="N92" s="12" t="s">
        <v>35</v>
      </c>
      <c r="O92" s="12" t="s">
        <v>36</v>
      </c>
      <c r="R92" s="1">
        <v>100</v>
      </c>
      <c r="S92" s="12" t="s">
        <v>66</v>
      </c>
      <c r="T92" s="12">
        <v>0.06</v>
      </c>
    </row>
    <row r="93" spans="1:21" s="116" customFormat="1">
      <c r="A93" s="116" t="s">
        <v>139</v>
      </c>
      <c r="C93" s="116" t="s">
        <v>39</v>
      </c>
      <c r="D93" s="117">
        <v>43637</v>
      </c>
      <c r="E93" s="117">
        <v>43638</v>
      </c>
      <c r="F93" s="116" t="s">
        <v>41</v>
      </c>
      <c r="G93" s="116">
        <v>4304</v>
      </c>
      <c r="H93" s="116">
        <v>23.53</v>
      </c>
      <c r="I93" s="116">
        <v>24</v>
      </c>
      <c r="J93" s="116">
        <v>35</v>
      </c>
      <c r="K93" s="118">
        <v>0</v>
      </c>
      <c r="L93" s="116">
        <v>47</v>
      </c>
      <c r="M93" s="116">
        <v>7.5</v>
      </c>
      <c r="N93" s="116">
        <v>41.5</v>
      </c>
      <c r="Q93" s="116">
        <v>1.75</v>
      </c>
      <c r="R93" s="1">
        <v>100</v>
      </c>
      <c r="S93" s="116" t="s">
        <v>66</v>
      </c>
      <c r="T93" s="116">
        <v>0.06</v>
      </c>
    </row>
    <row r="94" spans="1:21" s="1" customFormat="1">
      <c r="A94" s="1" t="s">
        <v>140</v>
      </c>
      <c r="C94" s="1" t="s">
        <v>50</v>
      </c>
      <c r="D94" s="2">
        <v>43637</v>
      </c>
      <c r="E94" s="2">
        <v>43638</v>
      </c>
      <c r="F94" s="1" t="s">
        <v>25</v>
      </c>
      <c r="G94" s="1">
        <v>4304</v>
      </c>
      <c r="H94" s="1">
        <v>23.53</v>
      </c>
      <c r="I94" s="1">
        <v>24</v>
      </c>
      <c r="J94" s="1">
        <v>35</v>
      </c>
      <c r="K94" s="32">
        <v>0</v>
      </c>
      <c r="L94" s="1">
        <v>48</v>
      </c>
      <c r="M94" s="1">
        <v>7.5</v>
      </c>
      <c r="R94" s="1">
        <v>100</v>
      </c>
      <c r="S94" s="1" t="s">
        <v>66</v>
      </c>
      <c r="T94" s="1">
        <v>0.06</v>
      </c>
    </row>
    <row r="95" spans="1:21" s="111" customFormat="1">
      <c r="A95" s="111" t="s">
        <v>141</v>
      </c>
      <c r="C95" s="111" t="s">
        <v>24</v>
      </c>
      <c r="D95" s="112">
        <v>43637</v>
      </c>
      <c r="E95" s="112">
        <v>43638</v>
      </c>
      <c r="F95" s="111" t="s">
        <v>25</v>
      </c>
      <c r="G95" s="111">
        <v>4316</v>
      </c>
      <c r="H95" s="111">
        <v>24.4</v>
      </c>
      <c r="I95" s="111">
        <v>21.76</v>
      </c>
      <c r="J95" s="111">
        <v>50</v>
      </c>
      <c r="K95" s="113">
        <v>760</v>
      </c>
      <c r="L95" s="111">
        <v>45</v>
      </c>
      <c r="M95" s="111">
        <v>7.5</v>
      </c>
      <c r="N95" s="111">
        <v>16</v>
      </c>
      <c r="O95" s="111">
        <v>2</v>
      </c>
      <c r="P95" s="111">
        <v>2</v>
      </c>
      <c r="R95" s="1">
        <v>100</v>
      </c>
      <c r="S95" s="111" t="s">
        <v>66</v>
      </c>
      <c r="T95" s="111">
        <v>0.06</v>
      </c>
      <c r="U95" s="111" t="s">
        <v>124</v>
      </c>
    </row>
    <row r="96" spans="1:21" s="12" customFormat="1">
      <c r="A96" s="12" t="s">
        <v>142</v>
      </c>
      <c r="C96" s="12" t="s">
        <v>82</v>
      </c>
      <c r="D96" s="40">
        <v>43637</v>
      </c>
      <c r="E96" s="40">
        <v>43638</v>
      </c>
      <c r="F96" s="12" t="s">
        <v>25</v>
      </c>
      <c r="G96" s="12">
        <v>4316</v>
      </c>
      <c r="H96" s="12">
        <v>24.4</v>
      </c>
      <c r="I96" s="12">
        <v>21.76</v>
      </c>
      <c r="J96" s="12">
        <v>50</v>
      </c>
      <c r="K96" s="114">
        <v>10</v>
      </c>
      <c r="L96" s="12">
        <v>47</v>
      </c>
      <c r="M96" s="12">
        <v>7.5</v>
      </c>
      <c r="N96" s="12">
        <v>39</v>
      </c>
      <c r="O96" s="12">
        <v>1.75</v>
      </c>
      <c r="P96" s="12">
        <v>2</v>
      </c>
      <c r="R96" s="1">
        <v>100</v>
      </c>
      <c r="S96" s="12" t="s">
        <v>66</v>
      </c>
      <c r="T96" s="12">
        <v>0.06</v>
      </c>
      <c r="U96" s="12" t="s">
        <v>82</v>
      </c>
    </row>
    <row r="97" spans="1:21" s="12" customFormat="1">
      <c r="A97" s="12" t="s">
        <v>143</v>
      </c>
      <c r="C97" s="12" t="s">
        <v>128</v>
      </c>
      <c r="D97" s="40">
        <v>43637</v>
      </c>
      <c r="E97" s="40">
        <v>43638</v>
      </c>
      <c r="F97" s="12" t="s">
        <v>25</v>
      </c>
      <c r="G97" s="12">
        <v>4316</v>
      </c>
      <c r="H97" s="12">
        <v>24.4</v>
      </c>
      <c r="I97" s="12">
        <v>21.76</v>
      </c>
      <c r="J97" s="12">
        <v>50</v>
      </c>
      <c r="K97" s="114">
        <v>97</v>
      </c>
      <c r="L97" s="12">
        <v>45</v>
      </c>
      <c r="M97" s="12">
        <v>7.5</v>
      </c>
      <c r="O97" s="12">
        <v>3</v>
      </c>
      <c r="P97" s="12">
        <v>8</v>
      </c>
      <c r="R97" s="1">
        <v>113</v>
      </c>
      <c r="S97" s="12" t="s">
        <v>66</v>
      </c>
      <c r="T97" s="12">
        <v>0.06</v>
      </c>
      <c r="U97" s="12" t="s">
        <v>128</v>
      </c>
    </row>
    <row r="98" spans="1:21" s="12" customFormat="1">
      <c r="A98" s="12" t="s">
        <v>144</v>
      </c>
      <c r="C98" s="12" t="s">
        <v>32</v>
      </c>
      <c r="D98" s="40">
        <v>43637</v>
      </c>
      <c r="E98" s="40">
        <v>43638</v>
      </c>
      <c r="F98" s="12" t="s">
        <v>25</v>
      </c>
      <c r="G98" s="12">
        <v>4316</v>
      </c>
      <c r="H98" s="12">
        <v>24.4</v>
      </c>
      <c r="I98" s="12">
        <v>21.76</v>
      </c>
      <c r="J98" s="12">
        <v>50</v>
      </c>
      <c r="K98" s="114">
        <v>72</v>
      </c>
      <c r="L98" s="12">
        <v>49.5</v>
      </c>
      <c r="M98" s="12">
        <v>7.5</v>
      </c>
      <c r="N98" s="12">
        <v>17</v>
      </c>
      <c r="O98" s="12">
        <v>32</v>
      </c>
      <c r="R98" s="1">
        <v>100</v>
      </c>
      <c r="S98" s="12" t="s">
        <v>66</v>
      </c>
      <c r="T98" s="12">
        <v>0.06</v>
      </c>
      <c r="U98" s="12" t="s">
        <v>32</v>
      </c>
    </row>
    <row r="99" spans="1:21" s="12" customFormat="1">
      <c r="A99" s="12" t="s">
        <v>145</v>
      </c>
      <c r="C99" s="12" t="s">
        <v>34</v>
      </c>
      <c r="D99" s="40">
        <v>43637</v>
      </c>
      <c r="E99" s="40">
        <v>43638</v>
      </c>
      <c r="F99" s="12" t="s">
        <v>25</v>
      </c>
      <c r="G99" s="12">
        <v>4316</v>
      </c>
      <c r="H99" s="12">
        <v>24.4</v>
      </c>
      <c r="I99" s="12">
        <v>21.76</v>
      </c>
      <c r="J99" s="12">
        <v>50</v>
      </c>
      <c r="K99" s="114">
        <v>163</v>
      </c>
      <c r="L99" s="12">
        <v>45</v>
      </c>
      <c r="M99" s="12">
        <v>7.5</v>
      </c>
      <c r="N99" s="12" t="s">
        <v>35</v>
      </c>
      <c r="O99" s="12" t="s">
        <v>36</v>
      </c>
      <c r="R99" s="1">
        <v>100</v>
      </c>
      <c r="S99" s="12" t="s">
        <v>66</v>
      </c>
      <c r="T99" s="12">
        <v>0.06</v>
      </c>
      <c r="U99" s="12" t="s">
        <v>34</v>
      </c>
    </row>
    <row r="100" spans="1:21" s="116" customFormat="1">
      <c r="A100" s="116" t="s">
        <v>146</v>
      </c>
      <c r="C100" s="116" t="s">
        <v>39</v>
      </c>
      <c r="D100" s="117">
        <v>43637</v>
      </c>
      <c r="E100" s="117">
        <v>43638</v>
      </c>
      <c r="F100" s="116" t="s">
        <v>25</v>
      </c>
      <c r="G100" s="116">
        <v>4316</v>
      </c>
      <c r="H100" s="116">
        <v>24.4</v>
      </c>
      <c r="I100" s="116">
        <v>21.76</v>
      </c>
      <c r="J100" s="116">
        <v>50</v>
      </c>
      <c r="K100" s="118">
        <v>50</v>
      </c>
      <c r="L100" s="116">
        <v>44</v>
      </c>
      <c r="M100" s="116">
        <v>7.5</v>
      </c>
      <c r="N100" s="116">
        <v>41.5</v>
      </c>
      <c r="Q100" s="116">
        <v>1.75</v>
      </c>
      <c r="R100" s="1">
        <v>100</v>
      </c>
      <c r="S100" s="116" t="s">
        <v>66</v>
      </c>
      <c r="T100" s="116">
        <v>0.06</v>
      </c>
      <c r="U100" s="116" t="s">
        <v>39</v>
      </c>
    </row>
    <row r="101" spans="1:21" s="111" customFormat="1">
      <c r="A101" s="111" t="s">
        <v>147</v>
      </c>
      <c r="C101" s="111" t="s">
        <v>24</v>
      </c>
      <c r="D101" s="112">
        <v>43637</v>
      </c>
      <c r="E101" s="112">
        <v>43638</v>
      </c>
      <c r="F101" s="111" t="s">
        <v>41</v>
      </c>
      <c r="G101" s="111">
        <v>4316</v>
      </c>
      <c r="H101" s="111">
        <v>24.4</v>
      </c>
      <c r="I101" s="111">
        <v>21.76</v>
      </c>
      <c r="J101" s="111">
        <v>50</v>
      </c>
      <c r="K101" s="113">
        <v>419</v>
      </c>
      <c r="L101" s="111">
        <v>48.5</v>
      </c>
      <c r="M101" s="111">
        <v>7.5</v>
      </c>
      <c r="N101" s="111">
        <v>16</v>
      </c>
      <c r="O101" s="111">
        <v>2</v>
      </c>
      <c r="P101" s="111">
        <v>2</v>
      </c>
      <c r="R101" s="1">
        <v>100</v>
      </c>
      <c r="S101" s="111" t="s">
        <v>66</v>
      </c>
      <c r="T101" s="111">
        <v>0.06</v>
      </c>
    </row>
    <row r="102" spans="1:21" s="12" customFormat="1">
      <c r="A102" s="12" t="s">
        <v>148</v>
      </c>
      <c r="C102" s="12" t="s">
        <v>82</v>
      </c>
      <c r="D102" s="40">
        <v>43637</v>
      </c>
      <c r="E102" s="40">
        <v>43638</v>
      </c>
      <c r="F102" s="12" t="s">
        <v>41</v>
      </c>
      <c r="G102" s="12">
        <v>4316</v>
      </c>
      <c r="H102" s="12">
        <v>24.4</v>
      </c>
      <c r="I102" s="12">
        <v>21.76</v>
      </c>
      <c r="J102" s="12">
        <v>50</v>
      </c>
      <c r="K102" s="114">
        <v>105</v>
      </c>
      <c r="L102" s="12">
        <v>46</v>
      </c>
      <c r="M102" s="12">
        <v>7.5</v>
      </c>
      <c r="N102" s="12">
        <v>39</v>
      </c>
      <c r="O102" s="12">
        <v>1.75</v>
      </c>
      <c r="P102" s="12">
        <v>2</v>
      </c>
      <c r="R102" s="1">
        <v>100</v>
      </c>
      <c r="S102" s="12" t="s">
        <v>66</v>
      </c>
      <c r="T102" s="12">
        <v>0.06</v>
      </c>
    </row>
    <row r="103" spans="1:21" s="12" customFormat="1">
      <c r="A103" s="12" t="s">
        <v>149</v>
      </c>
      <c r="C103" s="12" t="s">
        <v>128</v>
      </c>
      <c r="D103" s="40">
        <v>43637</v>
      </c>
      <c r="E103" s="40">
        <v>43638</v>
      </c>
      <c r="F103" s="12" t="s">
        <v>41</v>
      </c>
      <c r="G103" s="12">
        <v>4316</v>
      </c>
      <c r="H103" s="12">
        <v>24.4</v>
      </c>
      <c r="I103" s="12">
        <v>21.76</v>
      </c>
      <c r="J103" s="12">
        <v>50</v>
      </c>
      <c r="K103" s="114">
        <v>33</v>
      </c>
      <c r="L103" s="12">
        <v>49.5</v>
      </c>
      <c r="M103" s="12">
        <v>7.5</v>
      </c>
      <c r="O103" s="12">
        <v>3</v>
      </c>
      <c r="P103" s="12">
        <v>8</v>
      </c>
      <c r="R103" s="1">
        <v>113</v>
      </c>
      <c r="S103" s="12" t="s">
        <v>66</v>
      </c>
      <c r="T103" s="12">
        <v>0.06</v>
      </c>
    </row>
    <row r="104" spans="1:21" s="12" customFormat="1">
      <c r="A104" s="12" t="s">
        <v>150</v>
      </c>
      <c r="C104" s="12" t="s">
        <v>32</v>
      </c>
      <c r="D104" s="40">
        <v>43637</v>
      </c>
      <c r="E104" s="40">
        <v>43638</v>
      </c>
      <c r="F104" s="12" t="s">
        <v>41</v>
      </c>
      <c r="G104" s="12">
        <v>4316</v>
      </c>
      <c r="H104" s="12">
        <v>24.4</v>
      </c>
      <c r="I104" s="12">
        <v>21.76</v>
      </c>
      <c r="J104" s="12">
        <v>50</v>
      </c>
      <c r="K104" s="114">
        <v>57</v>
      </c>
      <c r="L104" s="12">
        <v>47</v>
      </c>
      <c r="M104" s="12">
        <v>7.5</v>
      </c>
      <c r="N104" s="12">
        <v>17</v>
      </c>
      <c r="O104" s="12">
        <v>32</v>
      </c>
      <c r="R104" s="1">
        <v>100</v>
      </c>
      <c r="S104" s="12" t="s">
        <v>66</v>
      </c>
      <c r="T104" s="12">
        <v>0.06</v>
      </c>
    </row>
    <row r="105" spans="1:21" s="12" customFormat="1">
      <c r="A105" s="12" t="s">
        <v>151</v>
      </c>
      <c r="C105" s="12" t="s">
        <v>34</v>
      </c>
      <c r="D105" s="40">
        <v>43637</v>
      </c>
      <c r="E105" s="40">
        <v>43638</v>
      </c>
      <c r="F105" s="12" t="s">
        <v>41</v>
      </c>
      <c r="G105" s="12">
        <v>4316</v>
      </c>
      <c r="H105" s="12">
        <v>24.4</v>
      </c>
      <c r="I105" s="12">
        <v>21.76</v>
      </c>
      <c r="J105" s="12">
        <v>50</v>
      </c>
      <c r="K105" s="114">
        <v>5</v>
      </c>
      <c r="L105" s="12">
        <v>45</v>
      </c>
      <c r="M105" s="12">
        <v>7.5</v>
      </c>
      <c r="N105" s="12" t="s">
        <v>35</v>
      </c>
      <c r="O105" s="12" t="s">
        <v>36</v>
      </c>
      <c r="R105" s="1">
        <v>100</v>
      </c>
      <c r="S105" s="12" t="s">
        <v>66</v>
      </c>
      <c r="T105" s="12">
        <v>0.06</v>
      </c>
    </row>
    <row r="106" spans="1:21" s="116" customFormat="1">
      <c r="A106" s="116" t="s">
        <v>152</v>
      </c>
      <c r="C106" s="116" t="s">
        <v>39</v>
      </c>
      <c r="D106" s="117">
        <v>43637</v>
      </c>
      <c r="E106" s="117">
        <v>43638</v>
      </c>
      <c r="F106" s="116" t="s">
        <v>41</v>
      </c>
      <c r="G106" s="116">
        <v>4316</v>
      </c>
      <c r="H106" s="116">
        <v>24.4</v>
      </c>
      <c r="I106" s="116">
        <v>21.76</v>
      </c>
      <c r="J106" s="116">
        <v>50</v>
      </c>
      <c r="K106" s="118">
        <v>12</v>
      </c>
      <c r="L106" s="116">
        <v>47</v>
      </c>
      <c r="M106" s="116">
        <v>7.5</v>
      </c>
      <c r="N106" s="116">
        <v>41.5</v>
      </c>
      <c r="Q106" s="116">
        <v>1.75</v>
      </c>
      <c r="R106" s="1">
        <v>100</v>
      </c>
      <c r="S106" s="116" t="s">
        <v>66</v>
      </c>
      <c r="T106" s="116">
        <v>0.06</v>
      </c>
    </row>
    <row r="107" spans="1:21" s="1" customFormat="1">
      <c r="A107" s="1" t="s">
        <v>153</v>
      </c>
      <c r="C107" s="1" t="s">
        <v>50</v>
      </c>
      <c r="D107" s="2">
        <v>43637</v>
      </c>
      <c r="E107" s="2">
        <v>43638</v>
      </c>
      <c r="F107" s="1" t="s">
        <v>25</v>
      </c>
      <c r="G107" s="1">
        <v>4316</v>
      </c>
      <c r="H107" s="1">
        <v>24.4</v>
      </c>
      <c r="I107" s="1">
        <v>21.76</v>
      </c>
      <c r="J107" s="1">
        <v>50</v>
      </c>
      <c r="K107" s="32">
        <v>0</v>
      </c>
      <c r="L107" s="1">
        <v>47</v>
      </c>
      <c r="M107" s="1">
        <v>7.5</v>
      </c>
      <c r="R107" s="1">
        <v>100</v>
      </c>
      <c r="S107" s="1" t="s">
        <v>66</v>
      </c>
      <c r="T107" s="1">
        <v>0.06</v>
      </c>
    </row>
    <row r="108" spans="1:21" s="111" customFormat="1">
      <c r="A108" s="111" t="s">
        <v>154</v>
      </c>
      <c r="B108" s="111" t="s">
        <v>155</v>
      </c>
      <c r="C108" s="121" t="s">
        <v>24</v>
      </c>
      <c r="D108" s="112">
        <v>43647</v>
      </c>
      <c r="E108" s="112">
        <v>43648</v>
      </c>
      <c r="F108" s="111" t="s">
        <v>25</v>
      </c>
      <c r="G108" s="111">
        <v>7123</v>
      </c>
      <c r="H108" s="111">
        <v>20.7</v>
      </c>
      <c r="I108" s="111">
        <v>41.89</v>
      </c>
      <c r="J108" s="119"/>
      <c r="K108" s="113">
        <v>81</v>
      </c>
      <c r="L108" s="111">
        <v>45</v>
      </c>
      <c r="M108" s="111">
        <v>7.5</v>
      </c>
      <c r="N108" s="111">
        <v>16</v>
      </c>
      <c r="O108" s="111">
        <v>2</v>
      </c>
      <c r="P108" s="111">
        <v>2</v>
      </c>
      <c r="R108" s="1">
        <v>100</v>
      </c>
      <c r="S108" s="111" t="s">
        <v>66</v>
      </c>
      <c r="T108" s="111">
        <v>0.06</v>
      </c>
    </row>
    <row r="109" spans="1:21" s="12" customFormat="1">
      <c r="A109" s="12" t="s">
        <v>156</v>
      </c>
      <c r="B109" s="12" t="s">
        <v>155</v>
      </c>
      <c r="C109" s="49" t="s">
        <v>82</v>
      </c>
      <c r="D109" s="40">
        <v>43647</v>
      </c>
      <c r="E109" s="40">
        <v>43648</v>
      </c>
      <c r="F109" s="12" t="s">
        <v>25</v>
      </c>
      <c r="G109" s="12">
        <v>7123</v>
      </c>
      <c r="H109" s="12">
        <v>20.7</v>
      </c>
      <c r="I109" s="12">
        <v>41.89</v>
      </c>
      <c r="J109" s="115"/>
      <c r="K109" s="114">
        <v>12</v>
      </c>
      <c r="L109" s="12">
        <v>46</v>
      </c>
      <c r="M109" s="12">
        <v>7.5</v>
      </c>
      <c r="N109" s="12">
        <v>39</v>
      </c>
      <c r="O109" s="12">
        <v>1.75</v>
      </c>
      <c r="P109" s="12">
        <v>2</v>
      </c>
      <c r="R109" s="1">
        <v>100</v>
      </c>
      <c r="S109" s="12" t="s">
        <v>66</v>
      </c>
      <c r="T109" s="12">
        <v>0.06</v>
      </c>
    </row>
    <row r="110" spans="1:21" s="12" customFormat="1">
      <c r="A110" s="12" t="s">
        <v>157</v>
      </c>
      <c r="B110" s="12" t="s">
        <v>155</v>
      </c>
      <c r="C110" s="49" t="s">
        <v>128</v>
      </c>
      <c r="D110" s="40">
        <v>43647</v>
      </c>
      <c r="E110" s="40">
        <v>43648</v>
      </c>
      <c r="F110" s="12" t="s">
        <v>25</v>
      </c>
      <c r="G110" s="12">
        <v>7123</v>
      </c>
      <c r="H110" s="12">
        <v>20.7</v>
      </c>
      <c r="I110" s="12">
        <v>41.89</v>
      </c>
      <c r="J110" s="115"/>
      <c r="K110" s="114">
        <v>97</v>
      </c>
      <c r="L110" s="12">
        <v>47.5</v>
      </c>
      <c r="M110" s="12">
        <v>7.5</v>
      </c>
      <c r="O110" s="12">
        <v>3</v>
      </c>
      <c r="P110" s="12">
        <v>8</v>
      </c>
      <c r="R110" s="1">
        <v>113</v>
      </c>
      <c r="S110" s="12" t="s">
        <v>66</v>
      </c>
      <c r="T110" s="12">
        <v>0.06</v>
      </c>
    </row>
    <row r="111" spans="1:21" s="12" customFormat="1">
      <c r="A111" s="12" t="s">
        <v>158</v>
      </c>
      <c r="B111" s="12" t="s">
        <v>155</v>
      </c>
      <c r="C111" s="49" t="s">
        <v>32</v>
      </c>
      <c r="D111" s="40">
        <v>43647</v>
      </c>
      <c r="E111" s="40">
        <v>43648</v>
      </c>
      <c r="F111" s="12" t="s">
        <v>25</v>
      </c>
      <c r="G111" s="12">
        <v>7123</v>
      </c>
      <c r="H111" s="12">
        <v>20.7</v>
      </c>
      <c r="I111" s="12">
        <v>41.89</v>
      </c>
      <c r="J111" s="115"/>
      <c r="K111" s="114">
        <v>18</v>
      </c>
      <c r="L111" s="12">
        <v>47</v>
      </c>
      <c r="M111" s="12">
        <v>7.5</v>
      </c>
      <c r="N111" s="12">
        <v>17</v>
      </c>
      <c r="O111" s="12">
        <v>32</v>
      </c>
      <c r="R111" s="1">
        <v>100</v>
      </c>
      <c r="S111" s="12" t="s">
        <v>66</v>
      </c>
      <c r="T111" s="12">
        <v>0.06</v>
      </c>
    </row>
    <row r="112" spans="1:21" s="12" customFormat="1">
      <c r="A112" s="12" t="s">
        <v>159</v>
      </c>
      <c r="B112" s="12" t="s">
        <v>155</v>
      </c>
      <c r="C112" s="49" t="s">
        <v>34</v>
      </c>
      <c r="D112" s="40">
        <v>43647</v>
      </c>
      <c r="E112" s="40">
        <v>43648</v>
      </c>
      <c r="F112" s="12" t="s">
        <v>25</v>
      </c>
      <c r="G112" s="12">
        <v>7123</v>
      </c>
      <c r="H112" s="12">
        <v>20.7</v>
      </c>
      <c r="I112" s="12">
        <v>41.89</v>
      </c>
      <c r="J112" s="115"/>
      <c r="K112" s="114">
        <v>52</v>
      </c>
      <c r="L112" s="12">
        <v>46</v>
      </c>
      <c r="M112" s="12">
        <v>7.5</v>
      </c>
      <c r="N112" s="12" t="s">
        <v>35</v>
      </c>
      <c r="O112" s="12" t="s">
        <v>36</v>
      </c>
      <c r="R112" s="1">
        <v>100</v>
      </c>
      <c r="S112" s="12" t="s">
        <v>66</v>
      </c>
      <c r="T112" s="12">
        <v>0.06</v>
      </c>
    </row>
    <row r="113" spans="1:20" s="116" customFormat="1">
      <c r="A113" s="116" t="s">
        <v>160</v>
      </c>
      <c r="B113" s="116" t="s">
        <v>155</v>
      </c>
      <c r="C113" s="122" t="s">
        <v>39</v>
      </c>
      <c r="D113" s="117">
        <v>43647</v>
      </c>
      <c r="E113" s="117">
        <v>43648</v>
      </c>
      <c r="F113" s="116" t="s">
        <v>25</v>
      </c>
      <c r="G113" s="116">
        <v>7123</v>
      </c>
      <c r="H113" s="116">
        <v>20.7</v>
      </c>
      <c r="I113" s="116">
        <v>41.89</v>
      </c>
      <c r="J113" s="120"/>
      <c r="K113" s="118">
        <v>8</v>
      </c>
      <c r="L113" s="116">
        <v>45</v>
      </c>
      <c r="M113" s="116">
        <v>7.5</v>
      </c>
      <c r="N113" s="116">
        <v>41.5</v>
      </c>
      <c r="Q113" s="116">
        <v>1.75</v>
      </c>
      <c r="R113" s="1">
        <v>100</v>
      </c>
      <c r="S113" s="116" t="s">
        <v>66</v>
      </c>
      <c r="T113" s="116">
        <v>0.06</v>
      </c>
    </row>
    <row r="114" spans="1:20" s="111" customFormat="1">
      <c r="A114" s="111" t="s">
        <v>161</v>
      </c>
      <c r="B114" s="111" t="s">
        <v>155</v>
      </c>
      <c r="C114" s="121" t="s">
        <v>24</v>
      </c>
      <c r="D114" s="112">
        <v>43647</v>
      </c>
      <c r="E114" s="112">
        <v>43648</v>
      </c>
      <c r="F114" s="111" t="s">
        <v>41</v>
      </c>
      <c r="G114" s="111">
        <v>7123</v>
      </c>
      <c r="H114" s="111">
        <v>20.7</v>
      </c>
      <c r="I114" s="111">
        <v>41.89</v>
      </c>
      <c r="J114" s="119"/>
      <c r="K114" s="113">
        <v>280</v>
      </c>
      <c r="L114" s="111">
        <v>46</v>
      </c>
      <c r="M114" s="111">
        <v>7.5</v>
      </c>
      <c r="N114" s="111">
        <v>16</v>
      </c>
      <c r="O114" s="111">
        <v>2</v>
      </c>
      <c r="P114" s="111">
        <v>2</v>
      </c>
      <c r="R114" s="1">
        <v>100</v>
      </c>
      <c r="S114" s="111" t="s">
        <v>66</v>
      </c>
      <c r="T114" s="111">
        <v>0.06</v>
      </c>
    </row>
    <row r="115" spans="1:20" s="12" customFormat="1">
      <c r="A115" s="12" t="s">
        <v>162</v>
      </c>
      <c r="B115" s="12" t="s">
        <v>155</v>
      </c>
      <c r="C115" s="49" t="s">
        <v>82</v>
      </c>
      <c r="D115" s="40">
        <v>43647</v>
      </c>
      <c r="E115" s="40">
        <v>43648</v>
      </c>
      <c r="F115" s="12" t="s">
        <v>41</v>
      </c>
      <c r="G115" s="12">
        <v>7123</v>
      </c>
      <c r="H115" s="12">
        <v>20.7</v>
      </c>
      <c r="I115" s="12">
        <v>41.89</v>
      </c>
      <c r="J115" s="115"/>
      <c r="K115" s="114">
        <v>7</v>
      </c>
      <c r="L115" s="12">
        <v>47</v>
      </c>
      <c r="M115" s="12">
        <v>7.5</v>
      </c>
      <c r="N115" s="12">
        <v>39</v>
      </c>
      <c r="O115" s="12">
        <v>1.75</v>
      </c>
      <c r="P115" s="12">
        <v>2</v>
      </c>
      <c r="R115" s="1">
        <v>100</v>
      </c>
      <c r="S115" s="12" t="s">
        <v>66</v>
      </c>
      <c r="T115" s="12">
        <v>0.06</v>
      </c>
    </row>
    <row r="116" spans="1:20" s="12" customFormat="1">
      <c r="A116" s="12" t="s">
        <v>163</v>
      </c>
      <c r="B116" s="12" t="s">
        <v>155</v>
      </c>
      <c r="C116" s="49" t="s">
        <v>128</v>
      </c>
      <c r="D116" s="40">
        <v>43647</v>
      </c>
      <c r="E116" s="40">
        <v>43648</v>
      </c>
      <c r="F116" s="12" t="s">
        <v>41</v>
      </c>
      <c r="G116" s="12">
        <v>7123</v>
      </c>
      <c r="H116" s="12">
        <v>20.7</v>
      </c>
      <c r="I116" s="12">
        <v>41.89</v>
      </c>
      <c r="J116" s="115"/>
      <c r="K116" s="114">
        <v>223</v>
      </c>
      <c r="L116" s="12">
        <v>47.5</v>
      </c>
      <c r="M116" s="12">
        <v>7.5</v>
      </c>
      <c r="O116" s="12">
        <v>3</v>
      </c>
      <c r="P116" s="12">
        <v>8</v>
      </c>
      <c r="R116" s="1">
        <v>113</v>
      </c>
      <c r="S116" s="12" t="s">
        <v>66</v>
      </c>
      <c r="T116" s="12">
        <v>0.06</v>
      </c>
    </row>
    <row r="117" spans="1:20" s="12" customFormat="1">
      <c r="A117" s="12" t="s">
        <v>164</v>
      </c>
      <c r="B117" s="12" t="s">
        <v>155</v>
      </c>
      <c r="C117" s="49" t="s">
        <v>32</v>
      </c>
      <c r="D117" s="40">
        <v>43647</v>
      </c>
      <c r="E117" s="40">
        <v>43648</v>
      </c>
      <c r="F117" s="12" t="s">
        <v>41</v>
      </c>
      <c r="G117" s="12">
        <v>7123</v>
      </c>
      <c r="H117" s="12">
        <v>20.7</v>
      </c>
      <c r="I117" s="12">
        <v>41.89</v>
      </c>
      <c r="J117" s="115"/>
      <c r="K117" s="114">
        <v>59</v>
      </c>
      <c r="L117" s="12">
        <v>45</v>
      </c>
      <c r="M117" s="12">
        <v>7.5</v>
      </c>
      <c r="N117" s="12">
        <v>17</v>
      </c>
      <c r="O117" s="12">
        <v>32</v>
      </c>
      <c r="R117" s="1">
        <v>100</v>
      </c>
      <c r="S117" s="12" t="s">
        <v>66</v>
      </c>
      <c r="T117" s="12">
        <v>0.06</v>
      </c>
    </row>
    <row r="118" spans="1:20" s="12" customFormat="1">
      <c r="A118" s="12" t="s">
        <v>165</v>
      </c>
      <c r="B118" s="12" t="s">
        <v>155</v>
      </c>
      <c r="C118" s="49" t="s">
        <v>34</v>
      </c>
      <c r="D118" s="40">
        <v>43647</v>
      </c>
      <c r="E118" s="40">
        <v>43648</v>
      </c>
      <c r="F118" s="12" t="s">
        <v>41</v>
      </c>
      <c r="G118" s="12">
        <v>7123</v>
      </c>
      <c r="H118" s="12">
        <v>20.7</v>
      </c>
      <c r="I118" s="12">
        <v>41.89</v>
      </c>
      <c r="J118" s="115"/>
      <c r="K118" s="114">
        <v>44</v>
      </c>
      <c r="L118" s="12">
        <v>45.5</v>
      </c>
      <c r="M118" s="12">
        <v>7.5</v>
      </c>
      <c r="N118" s="12" t="s">
        <v>35</v>
      </c>
      <c r="O118" s="12" t="s">
        <v>36</v>
      </c>
      <c r="R118" s="1">
        <v>100</v>
      </c>
      <c r="S118" s="12" t="s">
        <v>66</v>
      </c>
      <c r="T118" s="12">
        <v>0.06</v>
      </c>
    </row>
    <row r="119" spans="1:20" s="116" customFormat="1">
      <c r="A119" s="116" t="s">
        <v>166</v>
      </c>
      <c r="B119" s="116" t="s">
        <v>155</v>
      </c>
      <c r="C119" s="122" t="s">
        <v>39</v>
      </c>
      <c r="D119" s="117">
        <v>43647</v>
      </c>
      <c r="E119" s="117">
        <v>43648</v>
      </c>
      <c r="F119" s="116" t="s">
        <v>41</v>
      </c>
      <c r="G119" s="116">
        <v>7123</v>
      </c>
      <c r="H119" s="116">
        <v>20.7</v>
      </c>
      <c r="I119" s="116">
        <v>41.89</v>
      </c>
      <c r="J119" s="120"/>
      <c r="K119" s="118">
        <v>0</v>
      </c>
      <c r="L119" s="116">
        <v>47</v>
      </c>
      <c r="M119" s="116">
        <v>7.5</v>
      </c>
      <c r="N119" s="116">
        <v>41.5</v>
      </c>
      <c r="Q119" s="116">
        <v>1.75</v>
      </c>
      <c r="R119" s="1">
        <v>100</v>
      </c>
      <c r="S119" s="116" t="s">
        <v>66</v>
      </c>
      <c r="T119" s="116">
        <v>0.06</v>
      </c>
    </row>
    <row r="120" spans="1:20" s="1" customFormat="1">
      <c r="A120" s="1" t="s">
        <v>167</v>
      </c>
      <c r="B120" s="1" t="s">
        <v>155</v>
      </c>
      <c r="C120" s="11" t="s">
        <v>50</v>
      </c>
      <c r="D120" s="2">
        <v>43647</v>
      </c>
      <c r="E120" s="2">
        <v>43648</v>
      </c>
      <c r="F120" s="1" t="s">
        <v>41</v>
      </c>
      <c r="G120" s="1">
        <v>7123</v>
      </c>
      <c r="H120" s="1">
        <v>20.7</v>
      </c>
      <c r="I120" s="1">
        <v>41.89</v>
      </c>
      <c r="J120" s="10"/>
      <c r="K120" s="32">
        <v>1</v>
      </c>
      <c r="L120" s="1">
        <v>38</v>
      </c>
      <c r="M120" s="1">
        <v>7.5</v>
      </c>
      <c r="R120" s="1">
        <v>100</v>
      </c>
      <c r="S120" s="1" t="s">
        <v>66</v>
      </c>
      <c r="T120" s="1">
        <v>0.06</v>
      </c>
    </row>
    <row r="121" spans="1:20" s="111" customFormat="1">
      <c r="A121" s="111" t="s">
        <v>168</v>
      </c>
      <c r="B121" s="111" t="s">
        <v>169</v>
      </c>
      <c r="C121" s="121" t="s">
        <v>24</v>
      </c>
      <c r="D121" s="112">
        <v>43647</v>
      </c>
      <c r="E121" s="112">
        <v>43648</v>
      </c>
      <c r="F121" s="111" t="s">
        <v>25</v>
      </c>
      <c r="G121" s="111">
        <v>9103</v>
      </c>
      <c r="H121" s="111">
        <v>21.03</v>
      </c>
      <c r="I121" s="111">
        <v>41.8</v>
      </c>
      <c r="J121" s="111">
        <v>43</v>
      </c>
      <c r="K121" s="113">
        <v>58</v>
      </c>
      <c r="L121" s="111">
        <v>49</v>
      </c>
      <c r="M121" s="111">
        <v>7.5</v>
      </c>
      <c r="N121" s="111">
        <v>16</v>
      </c>
      <c r="O121" s="111">
        <v>2</v>
      </c>
      <c r="P121" s="111">
        <v>2</v>
      </c>
      <c r="R121" s="1">
        <v>100</v>
      </c>
      <c r="S121" s="111" t="s">
        <v>66</v>
      </c>
      <c r="T121" s="111">
        <v>0.06</v>
      </c>
    </row>
    <row r="122" spans="1:20" s="12" customFormat="1">
      <c r="A122" s="12" t="s">
        <v>170</v>
      </c>
      <c r="B122" s="12" t="s">
        <v>169</v>
      </c>
      <c r="C122" s="49" t="s">
        <v>82</v>
      </c>
      <c r="D122" s="40">
        <v>43647</v>
      </c>
      <c r="E122" s="40">
        <v>43648</v>
      </c>
      <c r="F122" s="12" t="s">
        <v>25</v>
      </c>
      <c r="G122" s="12">
        <v>9103</v>
      </c>
      <c r="H122" s="12">
        <v>21.03</v>
      </c>
      <c r="I122" s="12">
        <v>41.8</v>
      </c>
      <c r="J122" s="12">
        <v>43</v>
      </c>
      <c r="K122" s="114">
        <v>12</v>
      </c>
      <c r="L122" s="12">
        <v>47</v>
      </c>
      <c r="M122" s="12">
        <v>7.5</v>
      </c>
      <c r="N122" s="12">
        <v>39</v>
      </c>
      <c r="O122" s="12">
        <v>1.75</v>
      </c>
      <c r="P122" s="12">
        <v>2</v>
      </c>
      <c r="R122" s="1">
        <v>100</v>
      </c>
      <c r="S122" s="12" t="s">
        <v>66</v>
      </c>
      <c r="T122" s="12">
        <v>0.06</v>
      </c>
    </row>
    <row r="123" spans="1:20" s="12" customFormat="1">
      <c r="A123" s="12" t="s">
        <v>171</v>
      </c>
      <c r="B123" s="12" t="s">
        <v>169</v>
      </c>
      <c r="C123" s="49" t="s">
        <v>128</v>
      </c>
      <c r="D123" s="40">
        <v>43647</v>
      </c>
      <c r="E123" s="40">
        <v>43648</v>
      </c>
      <c r="F123" s="12" t="s">
        <v>25</v>
      </c>
      <c r="G123" s="12">
        <v>9103</v>
      </c>
      <c r="H123" s="12">
        <v>21.03</v>
      </c>
      <c r="I123" s="12">
        <v>41.8</v>
      </c>
      <c r="J123" s="12">
        <v>43</v>
      </c>
      <c r="K123" s="114">
        <v>9</v>
      </c>
      <c r="L123" s="12">
        <v>48</v>
      </c>
      <c r="M123" s="12">
        <v>7.5</v>
      </c>
      <c r="O123" s="12">
        <v>3</v>
      </c>
      <c r="P123" s="12">
        <v>8</v>
      </c>
      <c r="R123" s="1">
        <v>113</v>
      </c>
      <c r="S123" s="12" t="s">
        <v>66</v>
      </c>
      <c r="T123" s="12">
        <v>0.06</v>
      </c>
    </row>
    <row r="124" spans="1:20" s="12" customFormat="1">
      <c r="A124" s="12" t="s">
        <v>172</v>
      </c>
      <c r="B124" s="12" t="s">
        <v>169</v>
      </c>
      <c r="C124" s="49" t="s">
        <v>32</v>
      </c>
      <c r="D124" s="40">
        <v>43647</v>
      </c>
      <c r="E124" s="40">
        <v>43648</v>
      </c>
      <c r="F124" s="12" t="s">
        <v>25</v>
      </c>
      <c r="G124" s="12">
        <v>9103</v>
      </c>
      <c r="H124" s="12">
        <v>21.03</v>
      </c>
      <c r="I124" s="12">
        <v>41.8</v>
      </c>
      <c r="J124" s="12">
        <v>43</v>
      </c>
      <c r="K124" s="114">
        <v>14</v>
      </c>
      <c r="L124" s="12">
        <v>48</v>
      </c>
      <c r="M124" s="12">
        <v>7.5</v>
      </c>
      <c r="N124" s="12">
        <v>17</v>
      </c>
      <c r="O124" s="12">
        <v>32</v>
      </c>
      <c r="R124" s="1">
        <v>100</v>
      </c>
      <c r="S124" s="12" t="s">
        <v>66</v>
      </c>
      <c r="T124" s="12">
        <v>0.06</v>
      </c>
    </row>
    <row r="125" spans="1:20" s="12" customFormat="1">
      <c r="A125" s="12" t="s">
        <v>173</v>
      </c>
      <c r="B125" s="12" t="s">
        <v>169</v>
      </c>
      <c r="C125" s="49" t="s">
        <v>34</v>
      </c>
      <c r="D125" s="40">
        <v>43647</v>
      </c>
      <c r="E125" s="40">
        <v>43648</v>
      </c>
      <c r="F125" s="12" t="s">
        <v>25</v>
      </c>
      <c r="G125" s="12">
        <v>9103</v>
      </c>
      <c r="H125" s="12">
        <v>21.03</v>
      </c>
      <c r="I125" s="12">
        <v>41.8</v>
      </c>
      <c r="J125" s="12">
        <v>43</v>
      </c>
      <c r="K125" s="114">
        <v>129</v>
      </c>
      <c r="L125" s="12">
        <v>45</v>
      </c>
      <c r="M125" s="12">
        <v>7.5</v>
      </c>
      <c r="N125" s="12" t="s">
        <v>35</v>
      </c>
      <c r="O125" s="12" t="s">
        <v>36</v>
      </c>
      <c r="R125" s="1">
        <v>100</v>
      </c>
      <c r="S125" s="12" t="s">
        <v>66</v>
      </c>
      <c r="T125" s="12">
        <v>0.06</v>
      </c>
    </row>
    <row r="126" spans="1:20" s="116" customFormat="1">
      <c r="A126" s="116" t="s">
        <v>174</v>
      </c>
      <c r="B126" s="116" t="s">
        <v>169</v>
      </c>
      <c r="C126" s="122" t="s">
        <v>39</v>
      </c>
      <c r="D126" s="117">
        <v>43647</v>
      </c>
      <c r="E126" s="117">
        <v>43648</v>
      </c>
      <c r="F126" s="116" t="s">
        <v>25</v>
      </c>
      <c r="G126" s="116">
        <v>9103</v>
      </c>
      <c r="H126" s="116">
        <v>21.03</v>
      </c>
      <c r="I126" s="116">
        <v>41.8</v>
      </c>
      <c r="J126" s="116">
        <v>43</v>
      </c>
      <c r="K126" s="118">
        <v>194</v>
      </c>
      <c r="L126" s="116">
        <v>45.5</v>
      </c>
      <c r="M126" s="116">
        <v>7.5</v>
      </c>
      <c r="N126" s="116">
        <v>41.5</v>
      </c>
      <c r="Q126" s="116">
        <v>1.75</v>
      </c>
      <c r="R126" s="1">
        <v>100</v>
      </c>
      <c r="S126" s="116" t="s">
        <v>66</v>
      </c>
      <c r="T126" s="116">
        <v>0.06</v>
      </c>
    </row>
    <row r="127" spans="1:20" s="111" customFormat="1">
      <c r="A127" s="111" t="s">
        <v>175</v>
      </c>
      <c r="B127" s="111" t="s">
        <v>169</v>
      </c>
      <c r="C127" s="121" t="s">
        <v>24</v>
      </c>
      <c r="D127" s="112">
        <v>43647</v>
      </c>
      <c r="E127" s="112">
        <v>43648</v>
      </c>
      <c r="F127" s="111" t="s">
        <v>41</v>
      </c>
      <c r="G127" s="111">
        <v>9103</v>
      </c>
      <c r="H127" s="111">
        <v>21.03</v>
      </c>
      <c r="I127" s="111">
        <v>41.8</v>
      </c>
      <c r="J127" s="111">
        <v>43</v>
      </c>
      <c r="K127" s="113">
        <v>15</v>
      </c>
      <c r="L127" s="111">
        <v>47</v>
      </c>
      <c r="M127" s="111">
        <v>7.5</v>
      </c>
      <c r="N127" s="111">
        <v>16</v>
      </c>
      <c r="O127" s="111">
        <v>2</v>
      </c>
      <c r="P127" s="111">
        <v>2</v>
      </c>
      <c r="R127" s="1">
        <v>100</v>
      </c>
      <c r="S127" s="111" t="s">
        <v>66</v>
      </c>
      <c r="T127" s="111">
        <v>0.06</v>
      </c>
    </row>
    <row r="128" spans="1:20" s="12" customFormat="1">
      <c r="A128" s="12" t="s">
        <v>176</v>
      </c>
      <c r="B128" s="12" t="s">
        <v>169</v>
      </c>
      <c r="C128" s="49" t="s">
        <v>82</v>
      </c>
      <c r="D128" s="40">
        <v>43647</v>
      </c>
      <c r="E128" s="40">
        <v>43648</v>
      </c>
      <c r="F128" s="12" t="s">
        <v>41</v>
      </c>
      <c r="G128" s="12">
        <v>9103</v>
      </c>
      <c r="H128" s="12">
        <v>21.03</v>
      </c>
      <c r="I128" s="12">
        <v>41.8</v>
      </c>
      <c r="J128" s="12">
        <v>43</v>
      </c>
      <c r="K128" s="114">
        <v>20</v>
      </c>
      <c r="L128" s="12">
        <v>47</v>
      </c>
      <c r="M128" s="12">
        <v>7.5</v>
      </c>
      <c r="N128" s="12">
        <v>39</v>
      </c>
      <c r="O128" s="12">
        <v>1.75</v>
      </c>
      <c r="P128" s="12">
        <v>2</v>
      </c>
      <c r="R128" s="1">
        <v>100</v>
      </c>
      <c r="S128" s="12" t="s">
        <v>66</v>
      </c>
      <c r="T128" s="12">
        <v>0.06</v>
      </c>
    </row>
    <row r="129" spans="1:20" s="12" customFormat="1">
      <c r="A129" s="12" t="s">
        <v>177</v>
      </c>
      <c r="B129" s="12" t="s">
        <v>169</v>
      </c>
      <c r="C129" s="49" t="s">
        <v>128</v>
      </c>
      <c r="D129" s="40">
        <v>43647</v>
      </c>
      <c r="E129" s="40">
        <v>43648</v>
      </c>
      <c r="F129" s="12" t="s">
        <v>41</v>
      </c>
      <c r="G129" s="12">
        <v>9103</v>
      </c>
      <c r="H129" s="12">
        <v>21.03</v>
      </c>
      <c r="I129" s="12">
        <v>41.8</v>
      </c>
      <c r="J129" s="12">
        <v>43</v>
      </c>
      <c r="K129" s="114">
        <v>23</v>
      </c>
      <c r="L129" s="12">
        <v>45</v>
      </c>
      <c r="M129" s="12">
        <v>7.5</v>
      </c>
      <c r="O129" s="12">
        <v>3</v>
      </c>
      <c r="P129" s="12">
        <v>8</v>
      </c>
      <c r="R129" s="1">
        <v>113</v>
      </c>
      <c r="S129" s="12" t="s">
        <v>66</v>
      </c>
      <c r="T129" s="12">
        <v>0.06</v>
      </c>
    </row>
    <row r="130" spans="1:20" s="12" customFormat="1">
      <c r="A130" s="12" t="s">
        <v>178</v>
      </c>
      <c r="B130" s="12" t="s">
        <v>169</v>
      </c>
      <c r="C130" s="49" t="s">
        <v>32</v>
      </c>
      <c r="D130" s="40">
        <v>43647</v>
      </c>
      <c r="E130" s="40">
        <v>43648</v>
      </c>
      <c r="F130" s="12" t="s">
        <v>41</v>
      </c>
      <c r="G130" s="12">
        <v>9103</v>
      </c>
      <c r="H130" s="12">
        <v>21.03</v>
      </c>
      <c r="I130" s="12">
        <v>41.8</v>
      </c>
      <c r="J130" s="12">
        <v>43</v>
      </c>
      <c r="K130" s="114">
        <v>3</v>
      </c>
      <c r="L130" s="12">
        <v>47</v>
      </c>
      <c r="M130" s="12">
        <v>7.5</v>
      </c>
      <c r="N130" s="12">
        <v>17</v>
      </c>
      <c r="O130" s="12">
        <v>32</v>
      </c>
      <c r="R130" s="1">
        <v>100</v>
      </c>
      <c r="S130" s="12" t="s">
        <v>66</v>
      </c>
      <c r="T130" s="12">
        <v>0.06</v>
      </c>
    </row>
    <row r="131" spans="1:20" s="12" customFormat="1">
      <c r="A131" s="12" t="s">
        <v>179</v>
      </c>
      <c r="B131" s="12" t="s">
        <v>169</v>
      </c>
      <c r="C131" s="49" t="s">
        <v>34</v>
      </c>
      <c r="D131" s="40">
        <v>43647</v>
      </c>
      <c r="E131" s="40">
        <v>43648</v>
      </c>
      <c r="F131" s="12" t="s">
        <v>41</v>
      </c>
      <c r="G131" s="12">
        <v>9103</v>
      </c>
      <c r="H131" s="12">
        <v>21.03</v>
      </c>
      <c r="I131" s="12">
        <v>41.8</v>
      </c>
      <c r="J131" s="12">
        <v>43</v>
      </c>
      <c r="K131" s="114">
        <v>282</v>
      </c>
      <c r="L131" s="12">
        <v>47.5</v>
      </c>
      <c r="M131" s="12">
        <v>7.5</v>
      </c>
      <c r="N131" s="12" t="s">
        <v>35</v>
      </c>
      <c r="O131" s="12" t="s">
        <v>36</v>
      </c>
      <c r="R131" s="1">
        <v>100</v>
      </c>
      <c r="S131" s="12" t="s">
        <v>66</v>
      </c>
      <c r="T131" s="12">
        <v>0.06</v>
      </c>
    </row>
    <row r="132" spans="1:20" s="116" customFormat="1">
      <c r="A132" s="116" t="s">
        <v>180</v>
      </c>
      <c r="B132" s="116" t="s">
        <v>169</v>
      </c>
      <c r="C132" s="122" t="s">
        <v>39</v>
      </c>
      <c r="D132" s="117">
        <v>43647</v>
      </c>
      <c r="E132" s="117">
        <v>43648</v>
      </c>
      <c r="F132" s="116" t="s">
        <v>41</v>
      </c>
      <c r="G132" s="116">
        <v>9103</v>
      </c>
      <c r="H132" s="116">
        <v>21.03</v>
      </c>
      <c r="I132" s="116">
        <v>41.8</v>
      </c>
      <c r="J132" s="116">
        <v>43</v>
      </c>
      <c r="K132" s="118">
        <v>157</v>
      </c>
      <c r="L132" s="116">
        <v>47</v>
      </c>
      <c r="M132" s="116">
        <v>7.5</v>
      </c>
      <c r="N132" s="116">
        <v>41.5</v>
      </c>
      <c r="Q132" s="116">
        <v>1.75</v>
      </c>
      <c r="R132" s="1">
        <v>100</v>
      </c>
      <c r="S132" s="116" t="s">
        <v>66</v>
      </c>
      <c r="T132" s="116">
        <v>0.06</v>
      </c>
    </row>
    <row r="133" spans="1:20" s="1" customFormat="1">
      <c r="A133" s="1" t="s">
        <v>181</v>
      </c>
      <c r="B133" s="1" t="s">
        <v>169</v>
      </c>
      <c r="C133" s="1" t="s">
        <v>50</v>
      </c>
      <c r="D133" s="2">
        <v>43647</v>
      </c>
      <c r="E133" s="2">
        <v>43648</v>
      </c>
      <c r="F133" s="1" t="s">
        <v>25</v>
      </c>
      <c r="G133" s="1">
        <v>9103</v>
      </c>
      <c r="H133" s="1">
        <v>21.03</v>
      </c>
      <c r="I133" s="1">
        <v>41.8</v>
      </c>
      <c r="J133" s="1">
        <v>43</v>
      </c>
      <c r="K133" s="32">
        <v>0</v>
      </c>
      <c r="L133" s="1">
        <v>46</v>
      </c>
      <c r="M133" s="1">
        <v>7.5</v>
      </c>
      <c r="R133" s="1">
        <v>100</v>
      </c>
      <c r="S133" s="1" t="s">
        <v>66</v>
      </c>
      <c r="T133" s="1">
        <v>0.06</v>
      </c>
    </row>
    <row r="134" spans="1:20" s="123" customFormat="1">
      <c r="A134" s="123" t="s">
        <v>182</v>
      </c>
      <c r="B134" s="123" t="s">
        <v>183</v>
      </c>
      <c r="C134" s="124" t="s">
        <v>24</v>
      </c>
      <c r="D134" s="125">
        <v>43656</v>
      </c>
      <c r="E134" s="125">
        <v>43657</v>
      </c>
      <c r="F134" s="123" t="s">
        <v>25</v>
      </c>
      <c r="G134" s="123">
        <v>3316</v>
      </c>
      <c r="H134" s="123">
        <v>21.01</v>
      </c>
      <c r="I134" s="123">
        <v>34.51</v>
      </c>
      <c r="J134" s="123">
        <v>40</v>
      </c>
      <c r="K134" s="126">
        <v>167</v>
      </c>
      <c r="L134" s="123">
        <v>49.5</v>
      </c>
      <c r="M134" s="123">
        <v>7.5</v>
      </c>
      <c r="N134" s="123">
        <v>15</v>
      </c>
      <c r="O134" s="123">
        <v>5</v>
      </c>
      <c r="P134" s="123">
        <v>1.5</v>
      </c>
      <c r="R134" s="1">
        <v>100</v>
      </c>
      <c r="S134" s="123" t="s">
        <v>66</v>
      </c>
      <c r="T134" s="123">
        <v>0.06</v>
      </c>
    </row>
    <row r="135" spans="1:20" s="87" customFormat="1">
      <c r="A135" s="87" t="s">
        <v>184</v>
      </c>
      <c r="B135" s="87" t="s">
        <v>183</v>
      </c>
      <c r="C135" s="127" t="s">
        <v>82</v>
      </c>
      <c r="D135" s="88">
        <v>43656</v>
      </c>
      <c r="E135" s="88">
        <v>43657</v>
      </c>
      <c r="F135" s="87" t="s">
        <v>25</v>
      </c>
      <c r="G135" s="87">
        <v>3316</v>
      </c>
      <c r="H135" s="87">
        <v>21.01</v>
      </c>
      <c r="I135" s="87">
        <v>34.51</v>
      </c>
      <c r="J135" s="87">
        <v>40</v>
      </c>
      <c r="K135" s="128">
        <v>7</v>
      </c>
      <c r="L135" s="87">
        <v>49</v>
      </c>
      <c r="M135" s="87">
        <v>7.5</v>
      </c>
      <c r="N135" s="87">
        <v>39</v>
      </c>
      <c r="O135" s="87">
        <v>1.75</v>
      </c>
      <c r="P135" s="87">
        <v>2</v>
      </c>
      <c r="R135" s="1">
        <v>100</v>
      </c>
      <c r="S135" s="87" t="s">
        <v>66</v>
      </c>
      <c r="T135" s="87">
        <v>0.06</v>
      </c>
    </row>
    <row r="136" spans="1:20" s="87" customFormat="1">
      <c r="A136" s="87" t="s">
        <v>185</v>
      </c>
      <c r="B136" s="87" t="s">
        <v>183</v>
      </c>
      <c r="C136" s="127" t="s">
        <v>128</v>
      </c>
      <c r="D136" s="88">
        <v>43656</v>
      </c>
      <c r="E136" s="88">
        <v>43657</v>
      </c>
      <c r="F136" s="87" t="s">
        <v>25</v>
      </c>
      <c r="G136" s="87">
        <v>3316</v>
      </c>
      <c r="H136" s="87">
        <v>21.01</v>
      </c>
      <c r="I136" s="87">
        <v>34.51</v>
      </c>
      <c r="J136" s="87">
        <v>40</v>
      </c>
      <c r="K136" s="128">
        <v>28</v>
      </c>
      <c r="L136" s="87">
        <v>48</v>
      </c>
      <c r="M136" s="87">
        <v>7.5</v>
      </c>
      <c r="O136" s="87">
        <v>3</v>
      </c>
      <c r="P136" s="87">
        <v>8</v>
      </c>
      <c r="R136" s="1">
        <v>113</v>
      </c>
      <c r="S136" s="87" t="s">
        <v>66</v>
      </c>
      <c r="T136" s="87">
        <v>0.06</v>
      </c>
    </row>
    <row r="137" spans="1:20" s="87" customFormat="1">
      <c r="A137" s="87" t="s">
        <v>186</v>
      </c>
      <c r="B137" s="87" t="s">
        <v>183</v>
      </c>
      <c r="C137" s="127" t="s">
        <v>32</v>
      </c>
      <c r="D137" s="88">
        <v>43656</v>
      </c>
      <c r="E137" s="88">
        <v>43657</v>
      </c>
      <c r="F137" s="87" t="s">
        <v>25</v>
      </c>
      <c r="G137" s="87">
        <v>3316</v>
      </c>
      <c r="H137" s="87">
        <v>21.01</v>
      </c>
      <c r="I137" s="87">
        <v>34.51</v>
      </c>
      <c r="J137" s="87">
        <v>40</v>
      </c>
      <c r="K137" s="128">
        <v>49</v>
      </c>
      <c r="L137" s="87">
        <v>49.5</v>
      </c>
      <c r="M137" s="87">
        <v>7.5</v>
      </c>
      <c r="N137" s="87">
        <v>17</v>
      </c>
      <c r="O137" s="87">
        <v>32</v>
      </c>
      <c r="R137" s="1">
        <v>100</v>
      </c>
      <c r="S137" s="87" t="s">
        <v>66</v>
      </c>
      <c r="T137" s="87">
        <v>0.06</v>
      </c>
    </row>
    <row r="138" spans="1:20" s="87" customFormat="1">
      <c r="A138" s="87" t="s">
        <v>187</v>
      </c>
      <c r="B138" s="87" t="s">
        <v>183</v>
      </c>
      <c r="C138" s="127" t="s">
        <v>34</v>
      </c>
      <c r="D138" s="88">
        <v>43656</v>
      </c>
      <c r="E138" s="88">
        <v>43657</v>
      </c>
      <c r="F138" s="87" t="s">
        <v>25</v>
      </c>
      <c r="G138" s="87">
        <v>3316</v>
      </c>
      <c r="H138" s="87">
        <v>21.01</v>
      </c>
      <c r="I138" s="87">
        <v>34.51</v>
      </c>
      <c r="J138" s="87">
        <v>40</v>
      </c>
      <c r="K138" s="128">
        <v>1</v>
      </c>
      <c r="L138" s="87">
        <v>48</v>
      </c>
      <c r="M138" s="87">
        <v>7.5</v>
      </c>
      <c r="N138" s="87" t="s">
        <v>35</v>
      </c>
      <c r="O138" s="87" t="s">
        <v>36</v>
      </c>
      <c r="R138" s="1">
        <v>100</v>
      </c>
      <c r="S138" s="87" t="s">
        <v>66</v>
      </c>
      <c r="T138" s="87">
        <v>0.06</v>
      </c>
    </row>
    <row r="139" spans="1:20" s="129" customFormat="1">
      <c r="A139" s="129" t="s">
        <v>188</v>
      </c>
      <c r="B139" s="129" t="s">
        <v>183</v>
      </c>
      <c r="C139" s="130" t="s">
        <v>39</v>
      </c>
      <c r="D139" s="131">
        <v>43656</v>
      </c>
      <c r="E139" s="131">
        <v>43657</v>
      </c>
      <c r="F139" s="129" t="s">
        <v>25</v>
      </c>
      <c r="G139" s="129">
        <v>3316</v>
      </c>
      <c r="H139" s="129">
        <v>21.01</v>
      </c>
      <c r="I139" s="129">
        <v>34.51</v>
      </c>
      <c r="J139" s="129">
        <v>40</v>
      </c>
      <c r="K139" s="132">
        <v>1</v>
      </c>
      <c r="L139" s="129">
        <v>49.5</v>
      </c>
      <c r="M139" s="129">
        <v>7.5</v>
      </c>
      <c r="N139" s="129">
        <v>41.5</v>
      </c>
      <c r="Q139" s="129">
        <v>1.75</v>
      </c>
      <c r="R139" s="1">
        <v>100</v>
      </c>
      <c r="S139" s="129" t="s">
        <v>66</v>
      </c>
      <c r="T139" s="129">
        <v>0.06</v>
      </c>
    </row>
    <row r="140" spans="1:20" s="111" customFormat="1">
      <c r="A140" s="111" t="s">
        <v>189</v>
      </c>
      <c r="B140" s="111" t="s">
        <v>183</v>
      </c>
      <c r="C140" s="121" t="s">
        <v>24</v>
      </c>
      <c r="D140" s="112">
        <v>43656</v>
      </c>
      <c r="E140" s="112">
        <v>43657</v>
      </c>
      <c r="F140" s="111" t="s">
        <v>41</v>
      </c>
      <c r="G140" s="111">
        <v>3316</v>
      </c>
      <c r="H140" s="111">
        <v>21.01</v>
      </c>
      <c r="I140" s="111">
        <v>34.51</v>
      </c>
      <c r="J140" s="111">
        <v>40</v>
      </c>
      <c r="K140" s="113">
        <v>3</v>
      </c>
      <c r="L140" s="111">
        <v>49.5</v>
      </c>
      <c r="M140" s="111">
        <v>7.5</v>
      </c>
      <c r="N140" s="111">
        <v>15</v>
      </c>
      <c r="O140" s="111">
        <v>5</v>
      </c>
      <c r="P140" s="111">
        <v>1.5</v>
      </c>
      <c r="R140" s="1">
        <v>100</v>
      </c>
      <c r="S140" s="111" t="s">
        <v>66</v>
      </c>
      <c r="T140" s="111">
        <v>0.06</v>
      </c>
    </row>
    <row r="141" spans="1:20" s="12" customFormat="1">
      <c r="A141" s="12" t="s">
        <v>190</v>
      </c>
      <c r="B141" s="12" t="s">
        <v>183</v>
      </c>
      <c r="C141" s="49" t="s">
        <v>82</v>
      </c>
      <c r="D141" s="40">
        <v>43656</v>
      </c>
      <c r="E141" s="40">
        <v>43657</v>
      </c>
      <c r="F141" s="12" t="s">
        <v>41</v>
      </c>
      <c r="G141" s="12">
        <v>3316</v>
      </c>
      <c r="H141" s="12">
        <v>21.01</v>
      </c>
      <c r="I141" s="12">
        <v>34.51</v>
      </c>
      <c r="J141" s="12">
        <v>40</v>
      </c>
      <c r="K141" s="114">
        <v>28</v>
      </c>
      <c r="L141" s="12">
        <v>48</v>
      </c>
      <c r="M141" s="12">
        <v>7.5</v>
      </c>
      <c r="N141" s="12">
        <v>39</v>
      </c>
      <c r="O141" s="12">
        <v>1.75</v>
      </c>
      <c r="P141" s="12">
        <v>2</v>
      </c>
      <c r="R141" s="1">
        <v>100</v>
      </c>
      <c r="S141" s="12" t="s">
        <v>66</v>
      </c>
      <c r="T141" s="12">
        <v>0.06</v>
      </c>
    </row>
    <row r="142" spans="1:20" s="12" customFormat="1">
      <c r="A142" s="12" t="s">
        <v>191</v>
      </c>
      <c r="B142" s="12" t="s">
        <v>183</v>
      </c>
      <c r="C142" s="49" t="s">
        <v>128</v>
      </c>
      <c r="D142" s="40">
        <v>43656</v>
      </c>
      <c r="E142" s="40">
        <v>43657</v>
      </c>
      <c r="F142" s="12" t="s">
        <v>41</v>
      </c>
      <c r="G142" s="12">
        <v>3316</v>
      </c>
      <c r="H142" s="12">
        <v>21.01</v>
      </c>
      <c r="I142" s="12">
        <v>34.51</v>
      </c>
      <c r="J142" s="12">
        <v>40</v>
      </c>
      <c r="K142" s="114">
        <v>8</v>
      </c>
      <c r="L142" s="12">
        <v>50.5</v>
      </c>
      <c r="M142" s="12">
        <v>7.5</v>
      </c>
      <c r="O142" s="12">
        <v>3</v>
      </c>
      <c r="P142" s="12">
        <v>8</v>
      </c>
      <c r="R142" s="1">
        <v>113</v>
      </c>
      <c r="S142" s="12" t="s">
        <v>66</v>
      </c>
      <c r="T142" s="12">
        <v>0.06</v>
      </c>
    </row>
    <row r="143" spans="1:20" s="12" customFormat="1">
      <c r="A143" s="12" t="s">
        <v>192</v>
      </c>
      <c r="B143" s="12" t="s">
        <v>183</v>
      </c>
      <c r="C143" s="49" t="s">
        <v>32</v>
      </c>
      <c r="D143" s="40">
        <v>43656</v>
      </c>
      <c r="E143" s="40">
        <v>43657</v>
      </c>
      <c r="F143" s="12" t="s">
        <v>41</v>
      </c>
      <c r="G143" s="12">
        <v>3316</v>
      </c>
      <c r="H143" s="12">
        <v>21.01</v>
      </c>
      <c r="I143" s="12">
        <v>34.51</v>
      </c>
      <c r="J143" s="12">
        <v>40</v>
      </c>
      <c r="K143" s="114">
        <v>178</v>
      </c>
      <c r="L143" s="12">
        <v>49.5</v>
      </c>
      <c r="M143" s="12">
        <v>7.5</v>
      </c>
      <c r="N143" s="12">
        <v>17</v>
      </c>
      <c r="O143" s="12">
        <v>32</v>
      </c>
      <c r="R143" s="1">
        <v>100</v>
      </c>
      <c r="S143" s="12" t="s">
        <v>66</v>
      </c>
      <c r="T143" s="12">
        <v>0.06</v>
      </c>
    </row>
    <row r="144" spans="1:20" s="12" customFormat="1">
      <c r="A144" s="12" t="s">
        <v>193</v>
      </c>
      <c r="B144" s="12" t="s">
        <v>183</v>
      </c>
      <c r="C144" s="49" t="s">
        <v>34</v>
      </c>
      <c r="D144" s="40">
        <v>43656</v>
      </c>
      <c r="E144" s="40">
        <v>43657</v>
      </c>
      <c r="F144" s="12" t="s">
        <v>41</v>
      </c>
      <c r="G144" s="12">
        <v>3316</v>
      </c>
      <c r="H144" s="12">
        <v>21.01</v>
      </c>
      <c r="I144" s="12">
        <v>34.51</v>
      </c>
      <c r="J144" s="12">
        <v>40</v>
      </c>
      <c r="K144" s="114">
        <v>3</v>
      </c>
      <c r="L144" s="12">
        <v>49</v>
      </c>
      <c r="M144" s="12">
        <v>7.5</v>
      </c>
      <c r="N144" s="12" t="s">
        <v>35</v>
      </c>
      <c r="O144" s="12" t="s">
        <v>36</v>
      </c>
      <c r="R144" s="1">
        <v>100</v>
      </c>
      <c r="S144" s="12" t="s">
        <v>66</v>
      </c>
      <c r="T144" s="12">
        <v>0.06</v>
      </c>
    </row>
    <row r="145" spans="1:20" s="116" customFormat="1">
      <c r="A145" s="116" t="s">
        <v>194</v>
      </c>
      <c r="B145" s="116" t="s">
        <v>183</v>
      </c>
      <c r="C145" s="122" t="s">
        <v>39</v>
      </c>
      <c r="D145" s="117">
        <v>43656</v>
      </c>
      <c r="E145" s="117">
        <v>43657</v>
      </c>
      <c r="F145" s="116" t="s">
        <v>41</v>
      </c>
      <c r="G145" s="116">
        <v>3316</v>
      </c>
      <c r="H145" s="116">
        <v>21.01</v>
      </c>
      <c r="I145" s="116">
        <v>34.51</v>
      </c>
      <c r="J145" s="116">
        <v>40</v>
      </c>
      <c r="K145" s="133"/>
      <c r="L145" s="116">
        <v>48.5</v>
      </c>
      <c r="M145" s="116">
        <v>7.5</v>
      </c>
      <c r="N145" s="116">
        <v>41.5</v>
      </c>
      <c r="Q145" s="116">
        <v>1.75</v>
      </c>
      <c r="R145" s="1">
        <v>100</v>
      </c>
      <c r="S145" s="116" t="s">
        <v>66</v>
      </c>
      <c r="T145" s="116">
        <v>0.06</v>
      </c>
    </row>
    <row r="146" spans="1:20" s="1" customFormat="1">
      <c r="A146" s="1" t="s">
        <v>195</v>
      </c>
      <c r="B146" s="1" t="s">
        <v>183</v>
      </c>
      <c r="C146" s="1" t="s">
        <v>50</v>
      </c>
      <c r="D146" s="2">
        <v>43656</v>
      </c>
      <c r="E146" s="2">
        <v>43657</v>
      </c>
      <c r="F146" s="1" t="s">
        <v>25</v>
      </c>
      <c r="G146" s="1">
        <v>3316</v>
      </c>
      <c r="H146" s="1">
        <v>21.01</v>
      </c>
      <c r="I146" s="1">
        <v>34.51</v>
      </c>
      <c r="J146" s="1">
        <v>40</v>
      </c>
      <c r="K146" s="32">
        <v>0</v>
      </c>
      <c r="L146" s="1">
        <v>49.5</v>
      </c>
      <c r="M146" s="1">
        <v>7.5</v>
      </c>
      <c r="R146" s="1">
        <v>100</v>
      </c>
      <c r="S146" s="1" t="s">
        <v>66</v>
      </c>
      <c r="T146" s="1">
        <v>0.06</v>
      </c>
    </row>
    <row r="147" spans="1:20" s="111" customFormat="1">
      <c r="A147" s="111" t="s">
        <v>196</v>
      </c>
      <c r="B147" s="111" t="s">
        <v>183</v>
      </c>
      <c r="C147" s="121" t="s">
        <v>24</v>
      </c>
      <c r="D147" s="112">
        <v>43658</v>
      </c>
      <c r="E147" s="112">
        <v>43658</v>
      </c>
      <c r="F147" s="111" t="s">
        <v>25</v>
      </c>
      <c r="G147" s="111">
        <v>7107</v>
      </c>
      <c r="H147" s="111">
        <v>22.48</v>
      </c>
      <c r="I147" s="111">
        <v>43.5</v>
      </c>
      <c r="J147" s="111">
        <v>27</v>
      </c>
      <c r="K147" s="113">
        <v>93</v>
      </c>
      <c r="L147" s="111">
        <v>45</v>
      </c>
      <c r="M147" s="111">
        <v>7.5</v>
      </c>
      <c r="N147" s="111">
        <v>29</v>
      </c>
      <c r="O147" s="111">
        <v>3</v>
      </c>
      <c r="P147" s="111">
        <v>1</v>
      </c>
      <c r="R147" s="1">
        <v>100</v>
      </c>
      <c r="S147" s="111" t="s">
        <v>66</v>
      </c>
      <c r="T147" s="111">
        <v>0.06</v>
      </c>
    </row>
    <row r="148" spans="1:20" s="12" customFormat="1">
      <c r="A148" s="12" t="s">
        <v>197</v>
      </c>
      <c r="B148" s="12" t="s">
        <v>183</v>
      </c>
      <c r="C148" s="49" t="s">
        <v>82</v>
      </c>
      <c r="D148" s="40">
        <v>43658</v>
      </c>
      <c r="E148" s="40">
        <v>43658</v>
      </c>
      <c r="F148" s="12" t="s">
        <v>25</v>
      </c>
      <c r="G148" s="12">
        <v>7107</v>
      </c>
      <c r="H148" s="12">
        <v>22.48</v>
      </c>
      <c r="I148" s="12">
        <v>43.5</v>
      </c>
      <c r="J148" s="12">
        <v>27</v>
      </c>
      <c r="K148" s="114">
        <v>243</v>
      </c>
      <c r="L148" s="12">
        <v>47</v>
      </c>
      <c r="M148" s="12">
        <v>7.5</v>
      </c>
      <c r="N148" s="12">
        <v>39</v>
      </c>
      <c r="O148" s="12">
        <v>1.75</v>
      </c>
      <c r="P148" s="12">
        <v>2</v>
      </c>
      <c r="R148" s="1">
        <v>100</v>
      </c>
      <c r="S148" s="12" t="s">
        <v>66</v>
      </c>
      <c r="T148" s="12">
        <v>0.06</v>
      </c>
    </row>
    <row r="149" spans="1:20" s="12" customFormat="1">
      <c r="A149" s="12" t="s">
        <v>198</v>
      </c>
      <c r="B149" s="12" t="s">
        <v>183</v>
      </c>
      <c r="C149" s="49" t="s">
        <v>128</v>
      </c>
      <c r="D149" s="40">
        <v>43658</v>
      </c>
      <c r="E149" s="40">
        <v>43658</v>
      </c>
      <c r="F149" s="12" t="s">
        <v>25</v>
      </c>
      <c r="G149" s="12">
        <v>7107</v>
      </c>
      <c r="H149" s="12">
        <v>22.48</v>
      </c>
      <c r="I149" s="12">
        <v>43.5</v>
      </c>
      <c r="J149" s="12">
        <v>27</v>
      </c>
      <c r="K149" s="114">
        <v>141</v>
      </c>
      <c r="L149" s="12">
        <v>48</v>
      </c>
      <c r="M149" s="12">
        <v>7.5</v>
      </c>
      <c r="O149" s="12">
        <v>3</v>
      </c>
      <c r="P149" s="12">
        <v>8</v>
      </c>
      <c r="R149" s="1">
        <v>113</v>
      </c>
      <c r="S149" s="12" t="s">
        <v>66</v>
      </c>
      <c r="T149" s="12">
        <v>0.06</v>
      </c>
    </row>
    <row r="150" spans="1:20" s="12" customFormat="1">
      <c r="A150" s="12" t="s">
        <v>199</v>
      </c>
      <c r="B150" s="12" t="s">
        <v>183</v>
      </c>
      <c r="C150" s="49" t="s">
        <v>32</v>
      </c>
      <c r="D150" s="40">
        <v>43658</v>
      </c>
      <c r="E150" s="40">
        <v>43658</v>
      </c>
      <c r="F150" s="12" t="s">
        <v>25</v>
      </c>
      <c r="G150" s="12">
        <v>7107</v>
      </c>
      <c r="H150" s="12">
        <v>22.48</v>
      </c>
      <c r="I150" s="12">
        <v>43.5</v>
      </c>
      <c r="J150" s="12">
        <v>27</v>
      </c>
      <c r="K150" s="114">
        <v>125</v>
      </c>
      <c r="L150" s="12">
        <v>46</v>
      </c>
      <c r="M150" s="12">
        <v>7.5</v>
      </c>
      <c r="N150" s="12">
        <v>17</v>
      </c>
      <c r="O150" s="12">
        <v>32</v>
      </c>
      <c r="R150" s="1">
        <v>100</v>
      </c>
      <c r="S150" s="12" t="s">
        <v>66</v>
      </c>
      <c r="T150" s="12">
        <v>0.06</v>
      </c>
    </row>
    <row r="151" spans="1:20" s="12" customFormat="1">
      <c r="A151" s="12" t="s">
        <v>200</v>
      </c>
      <c r="B151" s="12" t="s">
        <v>183</v>
      </c>
      <c r="C151" s="49" t="s">
        <v>34</v>
      </c>
      <c r="D151" s="40">
        <v>43658</v>
      </c>
      <c r="E151" s="40">
        <v>43658</v>
      </c>
      <c r="F151" s="12" t="s">
        <v>25</v>
      </c>
      <c r="G151" s="12">
        <v>7107</v>
      </c>
      <c r="H151" s="12">
        <v>22.48</v>
      </c>
      <c r="I151" s="12">
        <v>43.5</v>
      </c>
      <c r="J151" s="12">
        <v>27</v>
      </c>
      <c r="K151" s="114">
        <v>41</v>
      </c>
      <c r="L151" s="12">
        <v>48</v>
      </c>
      <c r="M151" s="12">
        <v>7.5</v>
      </c>
      <c r="N151" s="12" t="s">
        <v>35</v>
      </c>
      <c r="O151" s="12" t="s">
        <v>36</v>
      </c>
      <c r="R151" s="1">
        <v>100</v>
      </c>
      <c r="S151" s="12" t="s">
        <v>66</v>
      </c>
      <c r="T151" s="12">
        <v>0.06</v>
      </c>
    </row>
    <row r="152" spans="1:20" s="116" customFormat="1">
      <c r="A152" s="116" t="s">
        <v>201</v>
      </c>
      <c r="B152" s="116" t="s">
        <v>183</v>
      </c>
      <c r="C152" s="122" t="s">
        <v>39</v>
      </c>
      <c r="D152" s="117">
        <v>43658</v>
      </c>
      <c r="E152" s="117">
        <v>43658</v>
      </c>
      <c r="F152" s="116" t="s">
        <v>25</v>
      </c>
      <c r="G152" s="116">
        <v>7107</v>
      </c>
      <c r="H152" s="116">
        <v>22.48</v>
      </c>
      <c r="I152" s="116">
        <v>43.5</v>
      </c>
      <c r="J152" s="116">
        <v>27</v>
      </c>
      <c r="K152" s="118">
        <v>87</v>
      </c>
      <c r="L152" s="116">
        <v>47</v>
      </c>
      <c r="M152" s="116">
        <v>7.5</v>
      </c>
      <c r="N152" s="116">
        <v>41.5</v>
      </c>
      <c r="Q152" s="116">
        <v>1.75</v>
      </c>
      <c r="R152" s="1">
        <v>100</v>
      </c>
      <c r="S152" s="116" t="s">
        <v>66</v>
      </c>
      <c r="T152" s="116">
        <v>0.06</v>
      </c>
    </row>
    <row r="153" spans="1:20" s="111" customFormat="1">
      <c r="A153" s="111" t="s">
        <v>202</v>
      </c>
      <c r="B153" s="111" t="s">
        <v>183</v>
      </c>
      <c r="C153" s="121" t="s">
        <v>24</v>
      </c>
      <c r="D153" s="112">
        <v>43658</v>
      </c>
      <c r="E153" s="112">
        <v>43658</v>
      </c>
      <c r="F153" s="111" t="s">
        <v>41</v>
      </c>
      <c r="G153" s="111">
        <v>7107</v>
      </c>
      <c r="H153" s="111">
        <v>22.48</v>
      </c>
      <c r="I153" s="111">
        <v>43.5</v>
      </c>
      <c r="J153" s="111">
        <v>27</v>
      </c>
      <c r="K153" s="113">
        <v>97</v>
      </c>
      <c r="L153" s="111">
        <v>49</v>
      </c>
      <c r="M153" s="111">
        <v>7.5</v>
      </c>
      <c r="N153" s="111">
        <v>29</v>
      </c>
      <c r="O153" s="111">
        <v>3</v>
      </c>
      <c r="P153" s="111">
        <v>1</v>
      </c>
      <c r="R153" s="1">
        <v>100</v>
      </c>
      <c r="S153" s="111" t="s">
        <v>66</v>
      </c>
      <c r="T153" s="111">
        <v>0.06</v>
      </c>
    </row>
    <row r="154" spans="1:20" s="12" customFormat="1">
      <c r="A154" s="12" t="s">
        <v>203</v>
      </c>
      <c r="B154" s="12" t="s">
        <v>183</v>
      </c>
      <c r="C154" s="49" t="s">
        <v>82</v>
      </c>
      <c r="D154" s="40">
        <v>43658</v>
      </c>
      <c r="E154" s="40">
        <v>43658</v>
      </c>
      <c r="F154" s="12" t="s">
        <v>41</v>
      </c>
      <c r="G154" s="12">
        <v>7107</v>
      </c>
      <c r="H154" s="12">
        <v>22.48</v>
      </c>
      <c r="I154" s="12">
        <v>43.5</v>
      </c>
      <c r="J154" s="12">
        <v>27</v>
      </c>
      <c r="K154" s="114">
        <v>8875</v>
      </c>
      <c r="L154" s="12">
        <v>48</v>
      </c>
      <c r="M154" s="12">
        <v>7.5</v>
      </c>
      <c r="N154" s="12">
        <v>39</v>
      </c>
      <c r="O154" s="12">
        <v>1.75</v>
      </c>
      <c r="P154" s="12">
        <v>2</v>
      </c>
      <c r="R154" s="1">
        <v>100</v>
      </c>
      <c r="S154" s="12" t="s">
        <v>66</v>
      </c>
      <c r="T154" s="12">
        <v>0.06</v>
      </c>
    </row>
    <row r="155" spans="1:20" s="12" customFormat="1">
      <c r="A155" s="12" t="s">
        <v>204</v>
      </c>
      <c r="B155" s="12" t="s">
        <v>183</v>
      </c>
      <c r="C155" s="49" t="s">
        <v>128</v>
      </c>
      <c r="D155" s="40">
        <v>43658</v>
      </c>
      <c r="E155" s="40">
        <v>43658</v>
      </c>
      <c r="F155" s="12" t="s">
        <v>41</v>
      </c>
      <c r="G155" s="12">
        <v>7107</v>
      </c>
      <c r="H155" s="12">
        <v>22.48</v>
      </c>
      <c r="I155" s="12">
        <v>43.5</v>
      </c>
      <c r="J155" s="12">
        <v>27</v>
      </c>
      <c r="K155" s="114">
        <v>8</v>
      </c>
      <c r="L155" s="12">
        <v>46.5</v>
      </c>
      <c r="M155" s="12">
        <v>7.5</v>
      </c>
      <c r="O155" s="12">
        <v>3</v>
      </c>
      <c r="P155" s="12">
        <v>8</v>
      </c>
      <c r="R155" s="1">
        <v>113</v>
      </c>
      <c r="S155" s="12" t="s">
        <v>66</v>
      </c>
      <c r="T155" s="12">
        <v>0.06</v>
      </c>
    </row>
    <row r="156" spans="1:20" s="12" customFormat="1">
      <c r="A156" s="12" t="s">
        <v>205</v>
      </c>
      <c r="B156" s="12" t="s">
        <v>183</v>
      </c>
      <c r="C156" s="49" t="s">
        <v>32</v>
      </c>
      <c r="D156" s="40">
        <v>43658</v>
      </c>
      <c r="E156" s="40">
        <v>43658</v>
      </c>
      <c r="F156" s="12" t="s">
        <v>41</v>
      </c>
      <c r="G156" s="12">
        <v>7107</v>
      </c>
      <c r="H156" s="12">
        <v>22.48</v>
      </c>
      <c r="I156" s="12">
        <v>43.5</v>
      </c>
      <c r="J156" s="12">
        <v>27</v>
      </c>
      <c r="K156" s="114">
        <v>29</v>
      </c>
      <c r="L156" s="12">
        <v>45.5</v>
      </c>
      <c r="M156" s="12">
        <v>7.5</v>
      </c>
      <c r="N156" s="12">
        <v>17</v>
      </c>
      <c r="O156" s="12">
        <v>32</v>
      </c>
      <c r="R156" s="1">
        <v>100</v>
      </c>
      <c r="S156" s="12" t="s">
        <v>66</v>
      </c>
      <c r="T156" s="12">
        <v>0.06</v>
      </c>
    </row>
    <row r="157" spans="1:20" s="12" customFormat="1">
      <c r="A157" s="12" t="s">
        <v>206</v>
      </c>
      <c r="B157" s="12" t="s">
        <v>183</v>
      </c>
      <c r="C157" s="49" t="s">
        <v>34</v>
      </c>
      <c r="D157" s="40">
        <v>43658</v>
      </c>
      <c r="E157" s="40">
        <v>43658</v>
      </c>
      <c r="F157" s="12" t="s">
        <v>41</v>
      </c>
      <c r="G157" s="12">
        <v>7107</v>
      </c>
      <c r="H157" s="12">
        <v>22.48</v>
      </c>
      <c r="I157" s="12">
        <v>43.5</v>
      </c>
      <c r="J157" s="12">
        <v>27</v>
      </c>
      <c r="K157" s="114">
        <v>6</v>
      </c>
      <c r="L157" s="12">
        <v>49</v>
      </c>
      <c r="M157" s="12">
        <v>7.5</v>
      </c>
      <c r="N157" s="12" t="s">
        <v>35</v>
      </c>
      <c r="O157" s="12" t="s">
        <v>36</v>
      </c>
      <c r="R157" s="1">
        <v>100</v>
      </c>
      <c r="S157" s="12" t="s">
        <v>66</v>
      </c>
      <c r="T157" s="12">
        <v>0.06</v>
      </c>
    </row>
    <row r="158" spans="1:20" s="116" customFormat="1">
      <c r="A158" s="116" t="s">
        <v>207</v>
      </c>
      <c r="B158" s="116" t="s">
        <v>183</v>
      </c>
      <c r="C158" s="122" t="s">
        <v>39</v>
      </c>
      <c r="D158" s="117">
        <v>43658</v>
      </c>
      <c r="E158" s="117">
        <v>43658</v>
      </c>
      <c r="F158" s="116" t="s">
        <v>41</v>
      </c>
      <c r="G158" s="116">
        <v>7107</v>
      </c>
      <c r="H158" s="116">
        <v>22.48</v>
      </c>
      <c r="I158" s="116">
        <v>43.5</v>
      </c>
      <c r="J158" s="116">
        <v>27</v>
      </c>
      <c r="K158" s="118">
        <v>26</v>
      </c>
      <c r="L158" s="116">
        <v>48</v>
      </c>
      <c r="M158" s="116">
        <v>7.5</v>
      </c>
      <c r="N158" s="116">
        <v>41.5</v>
      </c>
      <c r="Q158" s="116">
        <v>1.75</v>
      </c>
      <c r="R158" s="1">
        <v>100</v>
      </c>
      <c r="S158" s="116" t="s">
        <v>66</v>
      </c>
      <c r="T158" s="116">
        <v>0.06</v>
      </c>
    </row>
    <row r="159" spans="1:20" s="1" customFormat="1">
      <c r="A159" s="1" t="s">
        <v>208</v>
      </c>
      <c r="B159" s="1" t="s">
        <v>183</v>
      </c>
      <c r="C159" s="1" t="s">
        <v>50</v>
      </c>
      <c r="D159" s="2">
        <v>43658</v>
      </c>
      <c r="E159" s="2">
        <v>43658</v>
      </c>
      <c r="F159" s="1" t="s">
        <v>25</v>
      </c>
      <c r="G159" s="1">
        <v>7107</v>
      </c>
      <c r="H159" s="1">
        <v>22.48</v>
      </c>
      <c r="I159" s="1">
        <v>43.5</v>
      </c>
      <c r="J159" s="1">
        <v>27</v>
      </c>
      <c r="K159" s="32">
        <v>0</v>
      </c>
      <c r="L159" s="1">
        <v>48</v>
      </c>
      <c r="M159" s="1">
        <v>7.5</v>
      </c>
      <c r="R159" s="1">
        <v>100</v>
      </c>
      <c r="S159" s="1" t="s">
        <v>66</v>
      </c>
      <c r="T159" s="1">
        <v>0.06</v>
      </c>
    </row>
    <row r="160" spans="1:20" s="111" customFormat="1">
      <c r="A160" s="111" t="s">
        <v>209</v>
      </c>
      <c r="B160" s="111" t="s">
        <v>155</v>
      </c>
      <c r="C160" s="121" t="s">
        <v>24</v>
      </c>
      <c r="D160" s="112">
        <v>43663</v>
      </c>
      <c r="E160" s="112">
        <v>43663</v>
      </c>
      <c r="F160" s="111" t="s">
        <v>25</v>
      </c>
      <c r="G160" s="111">
        <v>4306</v>
      </c>
      <c r="H160" s="111">
        <v>21.83</v>
      </c>
      <c r="I160" s="111">
        <v>62.63</v>
      </c>
      <c r="J160" s="111">
        <v>24</v>
      </c>
      <c r="K160" s="113">
        <v>878</v>
      </c>
      <c r="L160" s="119"/>
      <c r="M160" s="111">
        <v>7.5</v>
      </c>
      <c r="N160" s="111">
        <v>24</v>
      </c>
      <c r="O160" s="111">
        <v>2.5</v>
      </c>
      <c r="P160" s="111">
        <v>1</v>
      </c>
      <c r="R160" s="1">
        <v>100</v>
      </c>
      <c r="S160" s="111" t="s">
        <v>66</v>
      </c>
      <c r="T160" s="111">
        <v>0.06</v>
      </c>
    </row>
    <row r="161" spans="1:20" s="12" customFormat="1">
      <c r="A161" s="12" t="s">
        <v>210</v>
      </c>
      <c r="B161" s="12" t="s">
        <v>155</v>
      </c>
      <c r="C161" s="49" t="s">
        <v>82</v>
      </c>
      <c r="D161" s="40">
        <v>43663</v>
      </c>
      <c r="E161" s="40">
        <v>43663</v>
      </c>
      <c r="F161" s="12" t="s">
        <v>25</v>
      </c>
      <c r="G161" s="12">
        <v>4306</v>
      </c>
      <c r="H161" s="12">
        <v>21.83</v>
      </c>
      <c r="I161" s="12">
        <v>62.63</v>
      </c>
      <c r="J161" s="12">
        <v>24</v>
      </c>
      <c r="K161" s="114">
        <v>291</v>
      </c>
      <c r="L161" s="115"/>
      <c r="M161" s="12">
        <v>7.5</v>
      </c>
      <c r="N161" s="12">
        <v>39</v>
      </c>
      <c r="O161" s="12">
        <v>1.75</v>
      </c>
      <c r="P161" s="12">
        <v>2</v>
      </c>
      <c r="R161" s="1">
        <v>100</v>
      </c>
      <c r="S161" s="12" t="s">
        <v>66</v>
      </c>
      <c r="T161" s="12">
        <v>0.06</v>
      </c>
    </row>
    <row r="162" spans="1:20" s="12" customFormat="1">
      <c r="A162" s="12" t="s">
        <v>211</v>
      </c>
      <c r="B162" s="12" t="s">
        <v>155</v>
      </c>
      <c r="C162" s="49" t="s">
        <v>128</v>
      </c>
      <c r="D162" s="40">
        <v>43663</v>
      </c>
      <c r="E162" s="40">
        <v>43663</v>
      </c>
      <c r="F162" s="12" t="s">
        <v>25</v>
      </c>
      <c r="G162" s="12">
        <v>4306</v>
      </c>
      <c r="H162" s="12">
        <v>21.83</v>
      </c>
      <c r="I162" s="12">
        <v>62.63</v>
      </c>
      <c r="J162" s="12">
        <v>24</v>
      </c>
      <c r="K162" s="114">
        <v>18</v>
      </c>
      <c r="L162" s="115"/>
      <c r="M162" s="12">
        <v>7.5</v>
      </c>
      <c r="O162" s="12">
        <v>3</v>
      </c>
      <c r="P162" s="12">
        <v>8</v>
      </c>
      <c r="R162" s="1">
        <v>113</v>
      </c>
      <c r="S162" s="12" t="s">
        <v>66</v>
      </c>
      <c r="T162" s="12">
        <v>0.06</v>
      </c>
    </row>
    <row r="163" spans="1:20" s="12" customFormat="1">
      <c r="A163" s="12" t="s">
        <v>212</v>
      </c>
      <c r="B163" s="12" t="s">
        <v>155</v>
      </c>
      <c r="C163" s="49" t="s">
        <v>32</v>
      </c>
      <c r="D163" s="40">
        <v>43663</v>
      </c>
      <c r="E163" s="40">
        <v>43663</v>
      </c>
      <c r="F163" s="12" t="s">
        <v>25</v>
      </c>
      <c r="G163" s="12">
        <v>4306</v>
      </c>
      <c r="H163" s="12">
        <v>21.83</v>
      </c>
      <c r="I163" s="12">
        <v>62.63</v>
      </c>
      <c r="J163" s="12">
        <v>24</v>
      </c>
      <c r="K163" s="114">
        <v>335</v>
      </c>
      <c r="L163" s="115"/>
      <c r="M163" s="12">
        <v>7.5</v>
      </c>
      <c r="N163" s="12">
        <v>17</v>
      </c>
      <c r="O163" s="12">
        <v>32</v>
      </c>
      <c r="R163" s="1">
        <v>100</v>
      </c>
      <c r="S163" s="12" t="s">
        <v>66</v>
      </c>
      <c r="T163" s="12">
        <v>0.06</v>
      </c>
    </row>
    <row r="164" spans="1:20" s="12" customFormat="1">
      <c r="A164" s="12" t="s">
        <v>213</v>
      </c>
      <c r="B164" s="12" t="s">
        <v>155</v>
      </c>
      <c r="C164" s="49" t="s">
        <v>34</v>
      </c>
      <c r="D164" s="40">
        <v>43663</v>
      </c>
      <c r="E164" s="40">
        <v>43663</v>
      </c>
      <c r="F164" s="12" t="s">
        <v>25</v>
      </c>
      <c r="G164" s="12">
        <v>4306</v>
      </c>
      <c r="H164" s="12">
        <v>21.83</v>
      </c>
      <c r="I164" s="12">
        <v>62.63</v>
      </c>
      <c r="J164" s="12">
        <v>24</v>
      </c>
      <c r="K164" s="114">
        <v>64</v>
      </c>
      <c r="L164" s="115"/>
      <c r="M164" s="12">
        <v>7.5</v>
      </c>
      <c r="N164" s="12" t="s">
        <v>35</v>
      </c>
      <c r="O164" s="12" t="s">
        <v>36</v>
      </c>
      <c r="R164" s="1">
        <v>100</v>
      </c>
      <c r="S164" s="12" t="s">
        <v>66</v>
      </c>
      <c r="T164" s="12">
        <v>0.06</v>
      </c>
    </row>
    <row r="165" spans="1:20" s="116" customFormat="1">
      <c r="A165" s="116" t="s">
        <v>214</v>
      </c>
      <c r="B165" s="116" t="s">
        <v>155</v>
      </c>
      <c r="C165" s="122" t="s">
        <v>39</v>
      </c>
      <c r="D165" s="117">
        <v>43663</v>
      </c>
      <c r="E165" s="117">
        <v>43663</v>
      </c>
      <c r="F165" s="116" t="s">
        <v>25</v>
      </c>
      <c r="G165" s="116">
        <v>4306</v>
      </c>
      <c r="H165" s="116">
        <v>21.83</v>
      </c>
      <c r="I165" s="116">
        <v>62.63</v>
      </c>
      <c r="J165" s="116">
        <v>24</v>
      </c>
      <c r="K165" s="118">
        <v>183</v>
      </c>
      <c r="L165" s="120"/>
      <c r="M165" s="116">
        <v>7.5</v>
      </c>
      <c r="N165" s="116">
        <v>41.5</v>
      </c>
      <c r="Q165" s="116">
        <v>1.75</v>
      </c>
      <c r="R165" s="1">
        <v>100</v>
      </c>
      <c r="S165" s="116" t="s">
        <v>66</v>
      </c>
      <c r="T165" s="116">
        <v>0.06</v>
      </c>
    </row>
    <row r="166" spans="1:20" s="111" customFormat="1">
      <c r="A166" s="111" t="s">
        <v>215</v>
      </c>
      <c r="B166" s="111" t="s">
        <v>155</v>
      </c>
      <c r="C166" s="121" t="s">
        <v>24</v>
      </c>
      <c r="D166" s="112">
        <v>43663</v>
      </c>
      <c r="E166" s="112">
        <v>43663</v>
      </c>
      <c r="F166" s="111" t="s">
        <v>41</v>
      </c>
      <c r="G166" s="111">
        <v>4306</v>
      </c>
      <c r="H166" s="111">
        <v>21.83</v>
      </c>
      <c r="I166" s="111">
        <v>62.63</v>
      </c>
      <c r="J166" s="111">
        <v>24</v>
      </c>
      <c r="K166" s="113">
        <v>67</v>
      </c>
      <c r="L166" s="119"/>
      <c r="M166" s="111">
        <v>7.5</v>
      </c>
      <c r="N166" s="111">
        <v>24</v>
      </c>
      <c r="O166" s="111">
        <v>2.5</v>
      </c>
      <c r="P166" s="111">
        <v>1</v>
      </c>
      <c r="R166" s="1">
        <v>100</v>
      </c>
      <c r="S166" s="111" t="s">
        <v>66</v>
      </c>
      <c r="T166" s="111">
        <v>0.06</v>
      </c>
    </row>
    <row r="167" spans="1:20" s="12" customFormat="1">
      <c r="A167" s="12" t="s">
        <v>216</v>
      </c>
      <c r="B167" s="12" t="s">
        <v>155</v>
      </c>
      <c r="C167" s="49" t="s">
        <v>82</v>
      </c>
      <c r="D167" s="40">
        <v>43663</v>
      </c>
      <c r="E167" s="40">
        <v>43663</v>
      </c>
      <c r="F167" s="12" t="s">
        <v>41</v>
      </c>
      <c r="G167" s="12">
        <v>4306</v>
      </c>
      <c r="H167" s="12">
        <v>21.83</v>
      </c>
      <c r="I167" s="12">
        <v>62.63</v>
      </c>
      <c r="J167" s="12">
        <v>24</v>
      </c>
      <c r="K167" s="114">
        <v>122</v>
      </c>
      <c r="L167" s="115"/>
      <c r="M167" s="12">
        <v>7.5</v>
      </c>
      <c r="N167" s="12">
        <v>39</v>
      </c>
      <c r="O167" s="12">
        <v>1.75</v>
      </c>
      <c r="P167" s="12">
        <v>2</v>
      </c>
      <c r="R167" s="1">
        <v>100</v>
      </c>
      <c r="S167" s="12" t="s">
        <v>66</v>
      </c>
      <c r="T167" s="12">
        <v>0.06</v>
      </c>
    </row>
    <row r="168" spans="1:20" s="12" customFormat="1">
      <c r="A168" s="12" t="s">
        <v>217</v>
      </c>
      <c r="B168" s="12" t="s">
        <v>155</v>
      </c>
      <c r="C168" s="49" t="s">
        <v>128</v>
      </c>
      <c r="D168" s="40">
        <v>43663</v>
      </c>
      <c r="E168" s="40">
        <v>43663</v>
      </c>
      <c r="F168" s="12" t="s">
        <v>41</v>
      </c>
      <c r="G168" s="12">
        <v>4306</v>
      </c>
      <c r="H168" s="12">
        <v>21.83</v>
      </c>
      <c r="I168" s="12">
        <v>62.63</v>
      </c>
      <c r="J168" s="12">
        <v>24</v>
      </c>
      <c r="K168" s="114">
        <v>0</v>
      </c>
      <c r="L168" s="115"/>
      <c r="M168" s="12">
        <v>7.5</v>
      </c>
      <c r="O168" s="12">
        <v>3</v>
      </c>
      <c r="P168" s="12">
        <v>8</v>
      </c>
      <c r="R168" s="1">
        <v>113</v>
      </c>
      <c r="S168" s="12" t="s">
        <v>66</v>
      </c>
      <c r="T168" s="12">
        <v>0.06</v>
      </c>
    </row>
    <row r="169" spans="1:20" s="12" customFormat="1">
      <c r="A169" s="12" t="s">
        <v>218</v>
      </c>
      <c r="B169" s="12" t="s">
        <v>155</v>
      </c>
      <c r="C169" s="49" t="s">
        <v>32</v>
      </c>
      <c r="D169" s="40">
        <v>43663</v>
      </c>
      <c r="E169" s="40">
        <v>43663</v>
      </c>
      <c r="F169" s="12" t="s">
        <v>41</v>
      </c>
      <c r="G169" s="12">
        <v>4306</v>
      </c>
      <c r="H169" s="12">
        <v>21.83</v>
      </c>
      <c r="I169" s="12">
        <v>62.63</v>
      </c>
      <c r="J169" s="12">
        <v>24</v>
      </c>
      <c r="K169" s="114">
        <v>18</v>
      </c>
      <c r="L169" s="115"/>
      <c r="M169" s="12">
        <v>7.5</v>
      </c>
      <c r="N169" s="12">
        <v>17</v>
      </c>
      <c r="O169" s="12">
        <v>32</v>
      </c>
      <c r="R169" s="1">
        <v>100</v>
      </c>
      <c r="S169" s="12" t="s">
        <v>66</v>
      </c>
      <c r="T169" s="12">
        <v>0.06</v>
      </c>
    </row>
    <row r="170" spans="1:20" s="12" customFormat="1">
      <c r="A170" s="12" t="s">
        <v>219</v>
      </c>
      <c r="B170" s="12" t="s">
        <v>155</v>
      </c>
      <c r="C170" s="49" t="s">
        <v>34</v>
      </c>
      <c r="D170" s="40">
        <v>43663</v>
      </c>
      <c r="E170" s="40">
        <v>43663</v>
      </c>
      <c r="F170" s="12" t="s">
        <v>41</v>
      </c>
      <c r="G170" s="12">
        <v>4306</v>
      </c>
      <c r="H170" s="12">
        <v>21.83</v>
      </c>
      <c r="I170" s="12">
        <v>62.63</v>
      </c>
      <c r="J170" s="12">
        <v>24</v>
      </c>
      <c r="K170" s="114">
        <v>253</v>
      </c>
      <c r="L170" s="115"/>
      <c r="M170" s="12">
        <v>7.5</v>
      </c>
      <c r="N170" s="12" t="s">
        <v>35</v>
      </c>
      <c r="O170" s="12" t="s">
        <v>36</v>
      </c>
      <c r="R170" s="1">
        <v>100</v>
      </c>
      <c r="S170" s="12" t="s">
        <v>66</v>
      </c>
      <c r="T170" s="12">
        <v>0.06</v>
      </c>
    </row>
    <row r="171" spans="1:20" s="116" customFormat="1">
      <c r="A171" s="116" t="s">
        <v>220</v>
      </c>
      <c r="B171" s="116" t="s">
        <v>155</v>
      </c>
      <c r="C171" s="122" t="s">
        <v>39</v>
      </c>
      <c r="D171" s="117">
        <v>43663</v>
      </c>
      <c r="E171" s="117">
        <v>43663</v>
      </c>
      <c r="F171" s="116" t="s">
        <v>41</v>
      </c>
      <c r="G171" s="116">
        <v>4306</v>
      </c>
      <c r="H171" s="116">
        <v>21.83</v>
      </c>
      <c r="I171" s="116">
        <v>62.63</v>
      </c>
      <c r="J171" s="116">
        <v>24</v>
      </c>
      <c r="K171" s="118">
        <v>17</v>
      </c>
      <c r="L171" s="120"/>
      <c r="M171" s="116">
        <v>7.5</v>
      </c>
      <c r="N171" s="116">
        <v>41.5</v>
      </c>
      <c r="Q171" s="116">
        <v>1.75</v>
      </c>
      <c r="R171" s="1">
        <v>100</v>
      </c>
      <c r="S171" s="116" t="s">
        <v>66</v>
      </c>
      <c r="T171" s="116">
        <v>0.06</v>
      </c>
    </row>
    <row r="172" spans="1:20" s="1" customFormat="1">
      <c r="A172" s="1" t="s">
        <v>221</v>
      </c>
      <c r="B172" s="1" t="s">
        <v>155</v>
      </c>
      <c r="C172" s="1" t="s">
        <v>50</v>
      </c>
      <c r="D172" s="2">
        <v>43663</v>
      </c>
      <c r="E172" s="2">
        <v>43663</v>
      </c>
      <c r="F172" s="1" t="s">
        <v>25</v>
      </c>
      <c r="G172" s="1">
        <v>4306</v>
      </c>
      <c r="H172" s="1">
        <v>21.83</v>
      </c>
      <c r="I172" s="1">
        <v>62.63</v>
      </c>
      <c r="J172" s="1">
        <v>24</v>
      </c>
      <c r="K172" s="32">
        <v>0</v>
      </c>
      <c r="L172" s="10"/>
      <c r="M172" s="1">
        <v>7.5</v>
      </c>
      <c r="R172" s="1">
        <v>100</v>
      </c>
      <c r="S172" s="1" t="s">
        <v>66</v>
      </c>
      <c r="T172" s="1">
        <v>0.06</v>
      </c>
    </row>
    <row r="173" spans="1:20" s="111" customFormat="1">
      <c r="A173" s="111" t="s">
        <v>222</v>
      </c>
      <c r="B173" s="111" t="s">
        <v>223</v>
      </c>
      <c r="C173" s="121" t="s">
        <v>24</v>
      </c>
      <c r="D173" s="112">
        <v>43664</v>
      </c>
      <c r="E173" s="112">
        <v>43665</v>
      </c>
      <c r="F173" s="111" t="s">
        <v>25</v>
      </c>
      <c r="G173" s="111">
        <v>4325</v>
      </c>
      <c r="H173" s="111">
        <v>22.79</v>
      </c>
      <c r="I173" s="111">
        <v>58.36</v>
      </c>
      <c r="J173" s="111">
        <v>62</v>
      </c>
      <c r="K173" s="113">
        <v>27</v>
      </c>
      <c r="L173" s="111">
        <v>48</v>
      </c>
      <c r="M173" s="111">
        <v>7.5</v>
      </c>
      <c r="N173" s="111">
        <v>19</v>
      </c>
      <c r="Q173" s="111">
        <v>1.5</v>
      </c>
      <c r="R173" s="1">
        <v>100</v>
      </c>
      <c r="S173" s="111" t="s">
        <v>66</v>
      </c>
      <c r="T173" s="111">
        <v>0.06</v>
      </c>
    </row>
    <row r="174" spans="1:20" s="12" customFormat="1">
      <c r="A174" s="12" t="s">
        <v>224</v>
      </c>
      <c r="B174" s="12" t="s">
        <v>223</v>
      </c>
      <c r="C174" s="49" t="s">
        <v>82</v>
      </c>
      <c r="D174" s="40">
        <v>43664</v>
      </c>
      <c r="E174" s="40">
        <v>43665</v>
      </c>
      <c r="F174" s="12" t="s">
        <v>25</v>
      </c>
      <c r="G174" s="12">
        <v>4325</v>
      </c>
      <c r="H174" s="12">
        <v>22.79</v>
      </c>
      <c r="I174" s="12">
        <v>58.36</v>
      </c>
      <c r="J174" s="12">
        <v>62</v>
      </c>
      <c r="K174" s="114">
        <v>5</v>
      </c>
      <c r="L174" s="12">
        <v>47.5</v>
      </c>
      <c r="M174" s="12">
        <v>7.5</v>
      </c>
      <c r="N174" s="12">
        <v>39</v>
      </c>
      <c r="O174" s="12">
        <v>1.75</v>
      </c>
      <c r="P174" s="12">
        <v>2</v>
      </c>
      <c r="R174" s="1">
        <v>100</v>
      </c>
      <c r="S174" s="12" t="s">
        <v>66</v>
      </c>
      <c r="T174" s="12">
        <v>0.06</v>
      </c>
    </row>
    <row r="175" spans="1:20" s="12" customFormat="1">
      <c r="A175" s="12" t="s">
        <v>225</v>
      </c>
      <c r="B175" s="12" t="s">
        <v>223</v>
      </c>
      <c r="C175" s="49" t="s">
        <v>128</v>
      </c>
      <c r="D175" s="40">
        <v>43664</v>
      </c>
      <c r="E175" s="40">
        <v>43665</v>
      </c>
      <c r="F175" s="12" t="s">
        <v>25</v>
      </c>
      <c r="G175" s="12">
        <v>4325</v>
      </c>
      <c r="H175" s="12">
        <v>22.79</v>
      </c>
      <c r="I175" s="12">
        <v>58.36</v>
      </c>
      <c r="J175" s="12">
        <v>62</v>
      </c>
      <c r="K175" s="114">
        <v>83</v>
      </c>
      <c r="L175" s="12">
        <v>47</v>
      </c>
      <c r="M175" s="12">
        <v>7.5</v>
      </c>
      <c r="O175" s="12">
        <v>3</v>
      </c>
      <c r="P175" s="12">
        <v>8</v>
      </c>
      <c r="R175" s="1">
        <v>113</v>
      </c>
      <c r="S175" s="12" t="s">
        <v>66</v>
      </c>
      <c r="T175" s="12">
        <v>0.06</v>
      </c>
    </row>
    <row r="176" spans="1:20" s="12" customFormat="1">
      <c r="A176" s="12" t="s">
        <v>226</v>
      </c>
      <c r="B176" s="12" t="s">
        <v>223</v>
      </c>
      <c r="C176" s="49" t="s">
        <v>32</v>
      </c>
      <c r="D176" s="40">
        <v>43664</v>
      </c>
      <c r="E176" s="40">
        <v>43665</v>
      </c>
      <c r="F176" s="12" t="s">
        <v>25</v>
      </c>
      <c r="G176" s="12">
        <v>4325</v>
      </c>
      <c r="H176" s="12">
        <v>22.79</v>
      </c>
      <c r="I176" s="12">
        <v>58.36</v>
      </c>
      <c r="J176" s="12">
        <v>62</v>
      </c>
      <c r="K176" s="114">
        <v>21</v>
      </c>
      <c r="L176" s="12">
        <v>46</v>
      </c>
      <c r="M176" s="12">
        <v>7.5</v>
      </c>
      <c r="N176" s="12">
        <v>19.5</v>
      </c>
      <c r="O176" s="12">
        <v>18.5</v>
      </c>
      <c r="R176" s="1">
        <v>100</v>
      </c>
      <c r="S176" s="12" t="s">
        <v>66</v>
      </c>
      <c r="T176" s="12">
        <v>0.06</v>
      </c>
    </row>
    <row r="177" spans="1:20" s="12" customFormat="1">
      <c r="A177" s="12" t="s">
        <v>227</v>
      </c>
      <c r="B177" s="12" t="s">
        <v>223</v>
      </c>
      <c r="C177" s="49" t="s">
        <v>34</v>
      </c>
      <c r="D177" s="40">
        <v>43664</v>
      </c>
      <c r="E177" s="40">
        <v>43665</v>
      </c>
      <c r="F177" s="12" t="s">
        <v>25</v>
      </c>
      <c r="G177" s="12">
        <v>4325</v>
      </c>
      <c r="H177" s="12">
        <v>22.79</v>
      </c>
      <c r="I177" s="12">
        <v>58.36</v>
      </c>
      <c r="J177" s="12">
        <v>62</v>
      </c>
      <c r="K177" s="114">
        <v>1</v>
      </c>
      <c r="L177" s="12">
        <v>47.5</v>
      </c>
      <c r="M177" s="12">
        <v>7.5</v>
      </c>
      <c r="N177" s="12" t="s">
        <v>35</v>
      </c>
      <c r="O177" s="12" t="s">
        <v>36</v>
      </c>
      <c r="R177" s="1">
        <v>100</v>
      </c>
      <c r="S177" s="12" t="s">
        <v>66</v>
      </c>
      <c r="T177" s="12">
        <v>0.06</v>
      </c>
    </row>
    <row r="178" spans="1:20" s="116" customFormat="1">
      <c r="A178" s="116" t="s">
        <v>228</v>
      </c>
      <c r="B178" s="116" t="s">
        <v>223</v>
      </c>
      <c r="C178" s="122" t="s">
        <v>39</v>
      </c>
      <c r="D178" s="117">
        <v>43664</v>
      </c>
      <c r="E178" s="117">
        <v>43665</v>
      </c>
      <c r="F178" s="116" t="s">
        <v>25</v>
      </c>
      <c r="G178" s="116">
        <v>4325</v>
      </c>
      <c r="H178" s="116">
        <v>22.79</v>
      </c>
      <c r="I178" s="116">
        <v>58.36</v>
      </c>
      <c r="J178" s="116">
        <v>62</v>
      </c>
      <c r="K178" s="133"/>
      <c r="L178" s="116">
        <v>48.5</v>
      </c>
      <c r="M178" s="116">
        <v>7.5</v>
      </c>
      <c r="N178" s="116">
        <v>41.5</v>
      </c>
      <c r="Q178" s="116">
        <v>1.75</v>
      </c>
      <c r="R178" s="1">
        <v>100</v>
      </c>
      <c r="S178" s="116" t="s">
        <v>66</v>
      </c>
      <c r="T178" s="116">
        <v>0.06</v>
      </c>
    </row>
    <row r="179" spans="1:20" s="111" customFormat="1">
      <c r="A179" s="111" t="s">
        <v>229</v>
      </c>
      <c r="B179" s="111" t="s">
        <v>223</v>
      </c>
      <c r="C179" s="121" t="s">
        <v>24</v>
      </c>
      <c r="D179" s="112">
        <v>43664</v>
      </c>
      <c r="E179" s="112">
        <v>43665</v>
      </c>
      <c r="F179" s="111" t="s">
        <v>41</v>
      </c>
      <c r="G179" s="111">
        <v>4325</v>
      </c>
      <c r="H179" s="111">
        <v>22.79</v>
      </c>
      <c r="I179" s="111">
        <v>58.36</v>
      </c>
      <c r="J179" s="111">
        <v>62</v>
      </c>
      <c r="K179" s="113">
        <v>0</v>
      </c>
      <c r="L179" s="111">
        <v>47</v>
      </c>
      <c r="M179" s="111">
        <v>7.5</v>
      </c>
      <c r="N179" s="111">
        <v>19</v>
      </c>
      <c r="Q179" s="111">
        <v>1.5</v>
      </c>
      <c r="R179" s="1">
        <v>100</v>
      </c>
      <c r="S179" s="111" t="s">
        <v>66</v>
      </c>
      <c r="T179" s="111">
        <v>0.06</v>
      </c>
    </row>
    <row r="180" spans="1:20" s="12" customFormat="1">
      <c r="A180" s="12" t="s">
        <v>230</v>
      </c>
      <c r="B180" s="12" t="s">
        <v>223</v>
      </c>
      <c r="C180" s="49" t="s">
        <v>82</v>
      </c>
      <c r="D180" s="40">
        <v>43664</v>
      </c>
      <c r="E180" s="40">
        <v>43665</v>
      </c>
      <c r="F180" s="12" t="s">
        <v>41</v>
      </c>
      <c r="G180" s="12">
        <v>4325</v>
      </c>
      <c r="H180" s="12">
        <v>22.79</v>
      </c>
      <c r="I180" s="12">
        <v>58.36</v>
      </c>
      <c r="J180" s="12">
        <v>62</v>
      </c>
      <c r="K180" s="114">
        <v>0</v>
      </c>
      <c r="L180" s="12">
        <v>48</v>
      </c>
      <c r="M180" s="12">
        <v>7.5</v>
      </c>
      <c r="N180" s="12">
        <v>39</v>
      </c>
      <c r="O180" s="12">
        <v>1.75</v>
      </c>
      <c r="P180" s="12">
        <v>2</v>
      </c>
      <c r="R180" s="1">
        <v>100</v>
      </c>
      <c r="S180" s="12" t="s">
        <v>66</v>
      </c>
      <c r="T180" s="12">
        <v>0.06</v>
      </c>
    </row>
    <row r="181" spans="1:20" s="12" customFormat="1">
      <c r="A181" s="12" t="s">
        <v>231</v>
      </c>
      <c r="B181" s="12" t="s">
        <v>223</v>
      </c>
      <c r="C181" s="49" t="s">
        <v>128</v>
      </c>
      <c r="D181" s="40">
        <v>43664</v>
      </c>
      <c r="E181" s="40">
        <v>43665</v>
      </c>
      <c r="F181" s="12" t="s">
        <v>41</v>
      </c>
      <c r="G181" s="12">
        <v>4325</v>
      </c>
      <c r="H181" s="12">
        <v>22.79</v>
      </c>
      <c r="I181" s="12">
        <v>58.36</v>
      </c>
      <c r="J181" s="12">
        <v>62</v>
      </c>
      <c r="K181" s="114">
        <v>6</v>
      </c>
      <c r="L181" s="12">
        <v>47.5</v>
      </c>
      <c r="M181" s="12">
        <v>7.5</v>
      </c>
      <c r="O181" s="12">
        <v>3</v>
      </c>
      <c r="P181" s="12">
        <v>8</v>
      </c>
      <c r="R181" s="1">
        <v>113</v>
      </c>
      <c r="S181" s="12" t="s">
        <v>66</v>
      </c>
      <c r="T181" s="12">
        <v>0.06</v>
      </c>
    </row>
    <row r="182" spans="1:20" s="12" customFormat="1">
      <c r="A182" s="12" t="s">
        <v>232</v>
      </c>
      <c r="B182" s="12" t="s">
        <v>223</v>
      </c>
      <c r="C182" s="49" t="s">
        <v>32</v>
      </c>
      <c r="D182" s="40">
        <v>43664</v>
      </c>
      <c r="E182" s="40">
        <v>43665</v>
      </c>
      <c r="F182" s="12" t="s">
        <v>41</v>
      </c>
      <c r="G182" s="12">
        <v>4325</v>
      </c>
      <c r="H182" s="12">
        <v>22.79</v>
      </c>
      <c r="I182" s="12">
        <v>58.36</v>
      </c>
      <c r="J182" s="12">
        <v>62</v>
      </c>
      <c r="K182" s="114">
        <v>0</v>
      </c>
      <c r="L182" s="12">
        <v>47</v>
      </c>
      <c r="M182" s="12">
        <v>7.5</v>
      </c>
      <c r="N182" s="12">
        <v>19.5</v>
      </c>
      <c r="O182" s="12">
        <v>18.5</v>
      </c>
      <c r="R182" s="1">
        <v>100</v>
      </c>
      <c r="S182" s="12" t="s">
        <v>66</v>
      </c>
      <c r="T182" s="12">
        <v>0.06</v>
      </c>
    </row>
    <row r="183" spans="1:20" s="12" customFormat="1">
      <c r="A183" s="12" t="s">
        <v>233</v>
      </c>
      <c r="B183" s="12" t="s">
        <v>223</v>
      </c>
      <c r="C183" s="49" t="s">
        <v>34</v>
      </c>
      <c r="D183" s="40">
        <v>43664</v>
      </c>
      <c r="E183" s="40">
        <v>43665</v>
      </c>
      <c r="F183" s="12" t="s">
        <v>41</v>
      </c>
      <c r="G183" s="12">
        <v>4325</v>
      </c>
      <c r="H183" s="12">
        <v>22.79</v>
      </c>
      <c r="I183" s="12">
        <v>58.36</v>
      </c>
      <c r="J183" s="12">
        <v>62</v>
      </c>
      <c r="K183" s="114">
        <v>2</v>
      </c>
      <c r="L183" s="12">
        <v>48</v>
      </c>
      <c r="M183" s="12">
        <v>7.5</v>
      </c>
      <c r="N183" s="12" t="s">
        <v>35</v>
      </c>
      <c r="O183" s="12" t="s">
        <v>36</v>
      </c>
      <c r="R183" s="1">
        <v>100</v>
      </c>
      <c r="S183" s="12" t="s">
        <v>66</v>
      </c>
      <c r="T183" s="12">
        <v>0.06</v>
      </c>
    </row>
    <row r="184" spans="1:20" s="116" customFormat="1">
      <c r="A184" s="116" t="s">
        <v>234</v>
      </c>
      <c r="B184" s="116" t="s">
        <v>223</v>
      </c>
      <c r="C184" s="122" t="s">
        <v>39</v>
      </c>
      <c r="D184" s="117">
        <v>43664</v>
      </c>
      <c r="E184" s="117">
        <v>43665</v>
      </c>
      <c r="F184" s="116" t="s">
        <v>41</v>
      </c>
      <c r="G184" s="116">
        <v>4325</v>
      </c>
      <c r="H184" s="116">
        <v>22.79</v>
      </c>
      <c r="I184" s="116">
        <v>58.36</v>
      </c>
      <c r="J184" s="116">
        <v>62</v>
      </c>
      <c r="K184" s="118">
        <v>0</v>
      </c>
      <c r="L184" s="116">
        <v>47</v>
      </c>
      <c r="M184" s="116">
        <v>7.5</v>
      </c>
      <c r="N184" s="116">
        <v>41.5</v>
      </c>
      <c r="Q184" s="116">
        <v>1.75</v>
      </c>
      <c r="R184" s="1">
        <v>100</v>
      </c>
      <c r="S184" s="116" t="s">
        <v>66</v>
      </c>
      <c r="T184" s="116">
        <v>0.06</v>
      </c>
    </row>
    <row r="185" spans="1:20" s="1" customFormat="1">
      <c r="A185" s="1" t="s">
        <v>235</v>
      </c>
      <c r="B185" s="1" t="s">
        <v>223</v>
      </c>
      <c r="C185" s="1" t="s">
        <v>50</v>
      </c>
      <c r="D185" s="2">
        <v>43664</v>
      </c>
      <c r="E185" s="2">
        <v>43665</v>
      </c>
      <c r="F185" s="1" t="s">
        <v>41</v>
      </c>
      <c r="G185" s="1">
        <v>4325</v>
      </c>
      <c r="H185" s="1">
        <v>22.79</v>
      </c>
      <c r="I185" s="1">
        <v>58.36</v>
      </c>
      <c r="J185" s="1">
        <v>62</v>
      </c>
      <c r="K185" s="32"/>
      <c r="L185" s="1">
        <v>49</v>
      </c>
      <c r="M185" s="1">
        <v>7.5</v>
      </c>
      <c r="R185" s="1">
        <v>100</v>
      </c>
      <c r="S185" s="1" t="s">
        <v>66</v>
      </c>
      <c r="T185" s="1">
        <v>0.06</v>
      </c>
    </row>
    <row r="186" spans="1:20" s="111" customFormat="1">
      <c r="A186" s="111" t="s">
        <v>236</v>
      </c>
      <c r="B186" s="111" t="s">
        <v>155</v>
      </c>
      <c r="C186" s="121" t="s">
        <v>24</v>
      </c>
      <c r="D186" s="112">
        <v>43668</v>
      </c>
      <c r="E186" s="112">
        <v>43669</v>
      </c>
      <c r="F186" s="111" t="s">
        <v>25</v>
      </c>
      <c r="G186" s="111">
        <v>8113</v>
      </c>
      <c r="H186" s="111">
        <v>22.09</v>
      </c>
      <c r="I186" s="111">
        <v>55.69</v>
      </c>
      <c r="J186" s="111">
        <v>43</v>
      </c>
      <c r="K186" s="113">
        <v>46</v>
      </c>
      <c r="L186" s="111">
        <v>45</v>
      </c>
      <c r="M186" s="111">
        <v>7.5</v>
      </c>
      <c r="N186" s="111">
        <v>16</v>
      </c>
      <c r="O186" s="111">
        <v>2</v>
      </c>
      <c r="P186" s="111">
        <v>2</v>
      </c>
      <c r="R186" s="1">
        <v>100</v>
      </c>
      <c r="S186" s="111" t="s">
        <v>66</v>
      </c>
      <c r="T186" s="111">
        <v>0.06</v>
      </c>
    </row>
    <row r="187" spans="1:20" s="12" customFormat="1">
      <c r="A187" s="12" t="s">
        <v>237</v>
      </c>
      <c r="B187" s="12" t="s">
        <v>155</v>
      </c>
      <c r="C187" s="49" t="s">
        <v>82</v>
      </c>
      <c r="D187" s="40">
        <v>43668</v>
      </c>
      <c r="E187" s="40">
        <v>43669</v>
      </c>
      <c r="F187" s="12" t="s">
        <v>25</v>
      </c>
      <c r="G187" s="12">
        <v>8113</v>
      </c>
      <c r="H187" s="12">
        <v>22.09</v>
      </c>
      <c r="I187" s="12">
        <v>55.69</v>
      </c>
      <c r="J187" s="12">
        <v>43</v>
      </c>
      <c r="K187" s="114">
        <v>236</v>
      </c>
      <c r="L187" s="12">
        <v>46</v>
      </c>
      <c r="M187" s="12">
        <v>7.5</v>
      </c>
      <c r="N187" s="12">
        <v>39</v>
      </c>
      <c r="O187" s="12">
        <v>1.75</v>
      </c>
      <c r="P187" s="12">
        <v>2</v>
      </c>
      <c r="R187" s="1">
        <v>100</v>
      </c>
      <c r="S187" s="12" t="s">
        <v>66</v>
      </c>
      <c r="T187" s="12">
        <v>0.06</v>
      </c>
    </row>
    <row r="188" spans="1:20" s="12" customFormat="1">
      <c r="A188" s="12" t="s">
        <v>238</v>
      </c>
      <c r="B188" s="12" t="s">
        <v>155</v>
      </c>
      <c r="C188" s="49" t="s">
        <v>128</v>
      </c>
      <c r="D188" s="40">
        <v>43668</v>
      </c>
      <c r="E188" s="40">
        <v>43669</v>
      </c>
      <c r="F188" s="12" t="s">
        <v>25</v>
      </c>
      <c r="G188" s="12">
        <v>8113</v>
      </c>
      <c r="H188" s="12">
        <v>22.09</v>
      </c>
      <c r="I188" s="12">
        <v>55.69</v>
      </c>
      <c r="J188" s="12">
        <v>43</v>
      </c>
      <c r="K188" s="114">
        <v>742</v>
      </c>
      <c r="L188" s="12">
        <v>46</v>
      </c>
      <c r="M188" s="12">
        <v>7.5</v>
      </c>
      <c r="O188" s="12">
        <v>3</v>
      </c>
      <c r="P188" s="12">
        <v>8</v>
      </c>
      <c r="R188" s="1">
        <v>113</v>
      </c>
      <c r="S188" s="12" t="s">
        <v>66</v>
      </c>
      <c r="T188" s="12">
        <v>0.06</v>
      </c>
    </row>
    <row r="189" spans="1:20" s="12" customFormat="1">
      <c r="A189" s="12" t="s">
        <v>239</v>
      </c>
      <c r="B189" s="12" t="s">
        <v>155</v>
      </c>
      <c r="C189" s="49" t="s">
        <v>32</v>
      </c>
      <c r="D189" s="40">
        <v>43668</v>
      </c>
      <c r="E189" s="40">
        <v>43669</v>
      </c>
      <c r="F189" s="12" t="s">
        <v>25</v>
      </c>
      <c r="G189" s="12">
        <v>8113</v>
      </c>
      <c r="H189" s="12">
        <v>22.09</v>
      </c>
      <c r="I189" s="12">
        <v>55.69</v>
      </c>
      <c r="J189" s="12">
        <v>43</v>
      </c>
      <c r="K189" s="114">
        <v>347</v>
      </c>
      <c r="L189" s="12">
        <v>45</v>
      </c>
      <c r="M189" s="12">
        <v>7.5</v>
      </c>
      <c r="N189" s="12">
        <v>17</v>
      </c>
      <c r="O189" s="12">
        <v>32</v>
      </c>
      <c r="R189" s="1">
        <v>100</v>
      </c>
      <c r="S189" s="12" t="s">
        <v>66</v>
      </c>
      <c r="T189" s="12">
        <v>0.06</v>
      </c>
    </row>
    <row r="190" spans="1:20" s="12" customFormat="1">
      <c r="A190" s="12" t="s">
        <v>240</v>
      </c>
      <c r="B190" s="12" t="s">
        <v>155</v>
      </c>
      <c r="C190" s="49" t="s">
        <v>34</v>
      </c>
      <c r="D190" s="40">
        <v>43668</v>
      </c>
      <c r="E190" s="40">
        <v>43669</v>
      </c>
      <c r="F190" s="12" t="s">
        <v>25</v>
      </c>
      <c r="G190" s="12">
        <v>8113</v>
      </c>
      <c r="H190" s="12">
        <v>22.09</v>
      </c>
      <c r="I190" s="12">
        <v>55.69</v>
      </c>
      <c r="J190" s="12">
        <v>43</v>
      </c>
      <c r="K190" s="114">
        <v>0</v>
      </c>
      <c r="L190" s="12">
        <v>44</v>
      </c>
      <c r="M190" s="12">
        <v>7.5</v>
      </c>
      <c r="N190" s="12" t="s">
        <v>35</v>
      </c>
      <c r="O190" s="12" t="s">
        <v>36</v>
      </c>
      <c r="R190" s="1">
        <v>100</v>
      </c>
      <c r="S190" s="12" t="s">
        <v>66</v>
      </c>
      <c r="T190" s="12">
        <v>0.06</v>
      </c>
    </row>
    <row r="191" spans="1:20" s="116" customFormat="1">
      <c r="A191" s="116" t="s">
        <v>241</v>
      </c>
      <c r="B191" s="116" t="s">
        <v>155</v>
      </c>
      <c r="C191" s="122" t="s">
        <v>39</v>
      </c>
      <c r="D191" s="117">
        <v>43668</v>
      </c>
      <c r="E191" s="117">
        <v>43669</v>
      </c>
      <c r="F191" s="116" t="s">
        <v>25</v>
      </c>
      <c r="G191" s="116">
        <v>8113</v>
      </c>
      <c r="H191" s="116">
        <v>22.09</v>
      </c>
      <c r="I191" s="116">
        <v>55.69</v>
      </c>
      <c r="J191" s="183">
        <v>43</v>
      </c>
      <c r="K191" s="118">
        <v>47</v>
      </c>
      <c r="L191" s="116">
        <v>46</v>
      </c>
      <c r="M191" s="116">
        <v>7.5</v>
      </c>
      <c r="N191" s="116">
        <v>41.5</v>
      </c>
      <c r="Q191" s="116">
        <v>1.75</v>
      </c>
      <c r="R191" s="1">
        <v>100</v>
      </c>
      <c r="S191" s="116" t="s">
        <v>66</v>
      </c>
      <c r="T191" s="116">
        <v>0.06</v>
      </c>
    </row>
    <row r="192" spans="1:20" s="111" customFormat="1">
      <c r="A192" s="111" t="s">
        <v>242</v>
      </c>
      <c r="B192" s="111" t="s">
        <v>155</v>
      </c>
      <c r="C192" s="121" t="s">
        <v>24</v>
      </c>
      <c r="D192" s="112">
        <v>43668</v>
      </c>
      <c r="E192" s="112">
        <v>43669</v>
      </c>
      <c r="F192" s="111" t="s">
        <v>41</v>
      </c>
      <c r="G192" s="111">
        <v>8113</v>
      </c>
      <c r="H192" s="111">
        <v>22.09</v>
      </c>
      <c r="I192" s="111">
        <v>55.69</v>
      </c>
      <c r="J192" s="12">
        <v>43</v>
      </c>
      <c r="K192" s="113">
        <v>116</v>
      </c>
      <c r="L192" s="111">
        <v>47.5</v>
      </c>
      <c r="M192" s="111">
        <v>7.5</v>
      </c>
      <c r="N192" s="111">
        <v>16</v>
      </c>
      <c r="O192" s="111">
        <v>2</v>
      </c>
      <c r="P192" s="111">
        <v>2</v>
      </c>
      <c r="R192" s="1">
        <v>100</v>
      </c>
      <c r="S192" s="111" t="s">
        <v>66</v>
      </c>
      <c r="T192" s="111">
        <v>0.06</v>
      </c>
    </row>
    <row r="193" spans="1:20" s="12" customFormat="1">
      <c r="A193" s="12" t="s">
        <v>243</v>
      </c>
      <c r="B193" s="12" t="s">
        <v>155</v>
      </c>
      <c r="C193" s="49" t="s">
        <v>82</v>
      </c>
      <c r="D193" s="40">
        <v>43668</v>
      </c>
      <c r="E193" s="40">
        <v>43669</v>
      </c>
      <c r="F193" s="12" t="s">
        <v>41</v>
      </c>
      <c r="G193" s="12">
        <v>8113</v>
      </c>
      <c r="H193" s="12">
        <v>22.09</v>
      </c>
      <c r="I193" s="12">
        <v>55.69</v>
      </c>
      <c r="J193" s="12">
        <v>43</v>
      </c>
      <c r="K193" s="114">
        <v>152</v>
      </c>
      <c r="L193" s="12">
        <v>46</v>
      </c>
      <c r="M193" s="12">
        <v>7.5</v>
      </c>
      <c r="N193" s="12">
        <v>39</v>
      </c>
      <c r="O193" s="12">
        <v>1.75</v>
      </c>
      <c r="P193" s="12">
        <v>2</v>
      </c>
      <c r="R193" s="1">
        <v>100</v>
      </c>
      <c r="S193" s="12" t="s">
        <v>66</v>
      </c>
      <c r="T193" s="12">
        <v>0.06</v>
      </c>
    </row>
    <row r="194" spans="1:20" s="12" customFormat="1">
      <c r="A194" s="12" t="s">
        <v>244</v>
      </c>
      <c r="B194" s="12" t="s">
        <v>155</v>
      </c>
      <c r="C194" s="49" t="s">
        <v>128</v>
      </c>
      <c r="D194" s="40">
        <v>43668</v>
      </c>
      <c r="E194" s="40">
        <v>43669</v>
      </c>
      <c r="F194" s="12" t="s">
        <v>41</v>
      </c>
      <c r="G194" s="12">
        <v>8113</v>
      </c>
      <c r="H194" s="12">
        <v>22.09</v>
      </c>
      <c r="I194" s="12">
        <v>55.69</v>
      </c>
      <c r="J194" s="12">
        <v>43</v>
      </c>
      <c r="K194" s="114">
        <v>160</v>
      </c>
      <c r="L194" s="12">
        <v>49</v>
      </c>
      <c r="M194" s="12">
        <v>7.5</v>
      </c>
      <c r="O194" s="12">
        <v>3</v>
      </c>
      <c r="P194" s="12">
        <v>8</v>
      </c>
      <c r="R194" s="1">
        <v>113</v>
      </c>
      <c r="S194" s="12" t="s">
        <v>66</v>
      </c>
      <c r="T194" s="12">
        <v>0.06</v>
      </c>
    </row>
    <row r="195" spans="1:20" s="12" customFormat="1">
      <c r="A195" s="12" t="s">
        <v>245</v>
      </c>
      <c r="B195" s="12" t="s">
        <v>155</v>
      </c>
      <c r="C195" s="49" t="s">
        <v>32</v>
      </c>
      <c r="D195" s="40">
        <v>43668</v>
      </c>
      <c r="E195" s="40">
        <v>43669</v>
      </c>
      <c r="F195" s="12" t="s">
        <v>41</v>
      </c>
      <c r="G195" s="12">
        <v>8113</v>
      </c>
      <c r="H195" s="12">
        <v>22.09</v>
      </c>
      <c r="I195" s="12">
        <v>55.69</v>
      </c>
      <c r="J195" s="12">
        <v>43</v>
      </c>
      <c r="K195" s="114">
        <v>60</v>
      </c>
      <c r="L195" s="12">
        <v>47</v>
      </c>
      <c r="M195" s="12">
        <v>7.5</v>
      </c>
      <c r="N195" s="12">
        <v>17</v>
      </c>
      <c r="O195" s="12">
        <v>32</v>
      </c>
      <c r="R195" s="1">
        <v>100</v>
      </c>
      <c r="S195" s="12" t="s">
        <v>66</v>
      </c>
      <c r="T195" s="12">
        <v>0.06</v>
      </c>
    </row>
    <row r="196" spans="1:20" s="12" customFormat="1">
      <c r="A196" s="12" t="s">
        <v>246</v>
      </c>
      <c r="B196" s="12" t="s">
        <v>155</v>
      </c>
      <c r="C196" s="49" t="s">
        <v>34</v>
      </c>
      <c r="D196" s="40">
        <v>43668</v>
      </c>
      <c r="E196" s="40">
        <v>43669</v>
      </c>
      <c r="F196" s="12" t="s">
        <v>41</v>
      </c>
      <c r="G196" s="12">
        <v>8113</v>
      </c>
      <c r="H196" s="12">
        <v>22.09</v>
      </c>
      <c r="I196" s="12">
        <v>55.69</v>
      </c>
      <c r="J196" s="12">
        <v>43</v>
      </c>
      <c r="K196" s="114">
        <v>163</v>
      </c>
      <c r="L196" s="12">
        <v>48.5</v>
      </c>
      <c r="M196" s="12">
        <v>7.5</v>
      </c>
      <c r="N196" s="12" t="s">
        <v>35</v>
      </c>
      <c r="O196" s="12" t="s">
        <v>36</v>
      </c>
      <c r="R196" s="1">
        <v>100</v>
      </c>
      <c r="S196" s="12" t="s">
        <v>66</v>
      </c>
      <c r="T196" s="12">
        <v>0.06</v>
      </c>
    </row>
    <row r="197" spans="1:20" s="116" customFormat="1">
      <c r="A197" s="116" t="s">
        <v>247</v>
      </c>
      <c r="B197" s="116" t="s">
        <v>155</v>
      </c>
      <c r="C197" s="122" t="s">
        <v>39</v>
      </c>
      <c r="D197" s="117">
        <v>43668</v>
      </c>
      <c r="E197" s="117">
        <v>43669</v>
      </c>
      <c r="F197" s="116" t="s">
        <v>41</v>
      </c>
      <c r="G197" s="116">
        <v>8113</v>
      </c>
      <c r="H197" s="116">
        <v>22.09</v>
      </c>
      <c r="I197" s="116">
        <v>55.69</v>
      </c>
      <c r="J197" s="12">
        <v>43</v>
      </c>
      <c r="K197" s="118">
        <v>24</v>
      </c>
      <c r="L197" s="116">
        <v>49</v>
      </c>
      <c r="M197" s="116">
        <v>7.5</v>
      </c>
      <c r="N197" s="116">
        <v>41.5</v>
      </c>
      <c r="Q197" s="116">
        <v>1.75</v>
      </c>
      <c r="R197" s="1">
        <v>100</v>
      </c>
      <c r="S197" s="116" t="s">
        <v>66</v>
      </c>
      <c r="T197" s="116">
        <v>0.06</v>
      </c>
    </row>
    <row r="198" spans="1:20" s="1" customFormat="1">
      <c r="A198" s="1" t="s">
        <v>248</v>
      </c>
      <c r="B198" s="1" t="s">
        <v>155</v>
      </c>
      <c r="C198" s="1" t="s">
        <v>50</v>
      </c>
      <c r="D198" s="2">
        <v>43668</v>
      </c>
      <c r="E198" s="2">
        <v>43669</v>
      </c>
      <c r="F198" s="1" t="s">
        <v>41</v>
      </c>
      <c r="G198" s="1">
        <v>8113</v>
      </c>
      <c r="H198" s="1">
        <v>22.09</v>
      </c>
      <c r="I198" s="1">
        <v>55.69</v>
      </c>
      <c r="J198" s="182">
        <v>43</v>
      </c>
      <c r="K198" s="32">
        <v>0</v>
      </c>
      <c r="L198" s="1">
        <v>48</v>
      </c>
      <c r="M198" s="1">
        <v>7.5</v>
      </c>
      <c r="R198" s="1">
        <v>100</v>
      </c>
      <c r="S198" s="1" t="s">
        <v>66</v>
      </c>
      <c r="T198" s="1">
        <v>0.06</v>
      </c>
    </row>
    <row r="199" spans="1:20" s="111" customFormat="1">
      <c r="A199" s="111" t="s">
        <v>249</v>
      </c>
      <c r="B199" s="111" t="s">
        <v>155</v>
      </c>
      <c r="C199" s="111" t="s">
        <v>24</v>
      </c>
      <c r="D199" s="112">
        <v>43676</v>
      </c>
      <c r="E199" s="112">
        <v>43677</v>
      </c>
      <c r="F199" s="111" t="s">
        <v>25</v>
      </c>
      <c r="G199" s="111">
        <v>3306</v>
      </c>
      <c r="H199" s="111">
        <v>22.44</v>
      </c>
      <c r="I199" s="111">
        <v>64.7</v>
      </c>
      <c r="J199" s="12">
        <v>29</v>
      </c>
      <c r="K199" s="113">
        <v>1</v>
      </c>
      <c r="L199" s="111">
        <v>48</v>
      </c>
      <c r="M199" s="111">
        <v>7.5</v>
      </c>
      <c r="N199" s="111">
        <v>18</v>
      </c>
      <c r="O199" s="111">
        <v>1.5</v>
      </c>
      <c r="P199" s="111">
        <v>1</v>
      </c>
      <c r="R199" s="1">
        <v>100</v>
      </c>
      <c r="S199" s="111" t="s">
        <v>66</v>
      </c>
      <c r="T199" s="111">
        <v>0.06</v>
      </c>
    </row>
    <row r="200" spans="1:20" s="12" customFormat="1">
      <c r="A200" s="12" t="s">
        <v>250</v>
      </c>
      <c r="B200" s="12" t="s">
        <v>155</v>
      </c>
      <c r="C200" s="12" t="s">
        <v>82</v>
      </c>
      <c r="D200" s="40">
        <v>43676</v>
      </c>
      <c r="E200" s="40">
        <v>43677</v>
      </c>
      <c r="F200" s="12" t="s">
        <v>25</v>
      </c>
      <c r="G200" s="12">
        <v>3306</v>
      </c>
      <c r="H200" s="12">
        <v>22.44</v>
      </c>
      <c r="I200" s="12">
        <v>64.7</v>
      </c>
      <c r="J200" s="12">
        <v>29</v>
      </c>
      <c r="K200" s="114">
        <v>11</v>
      </c>
      <c r="L200" s="12">
        <v>47.5</v>
      </c>
      <c r="M200" s="12">
        <v>7.5</v>
      </c>
      <c r="N200" s="12">
        <v>39</v>
      </c>
      <c r="O200" s="12">
        <v>1.75</v>
      </c>
      <c r="P200" s="12">
        <v>2</v>
      </c>
      <c r="R200" s="1">
        <v>100</v>
      </c>
      <c r="S200" s="12" t="s">
        <v>66</v>
      </c>
      <c r="T200" s="12">
        <v>0.06</v>
      </c>
    </row>
    <row r="201" spans="1:20" s="12" customFormat="1">
      <c r="A201" s="12" t="s">
        <v>251</v>
      </c>
      <c r="B201" s="12" t="s">
        <v>155</v>
      </c>
      <c r="C201" s="12" t="s">
        <v>128</v>
      </c>
      <c r="D201" s="40">
        <v>43676</v>
      </c>
      <c r="E201" s="40">
        <v>43677</v>
      </c>
      <c r="F201" s="12" t="s">
        <v>25</v>
      </c>
      <c r="G201" s="12">
        <v>3306</v>
      </c>
      <c r="H201" s="12">
        <v>22.44</v>
      </c>
      <c r="I201" s="12">
        <v>64.7</v>
      </c>
      <c r="J201" s="12">
        <v>29</v>
      </c>
      <c r="K201" s="114">
        <v>23</v>
      </c>
      <c r="L201" s="12">
        <v>48</v>
      </c>
      <c r="M201" s="12">
        <v>7.5</v>
      </c>
      <c r="O201" s="12">
        <v>3</v>
      </c>
      <c r="P201" s="12">
        <v>8</v>
      </c>
      <c r="R201" s="1">
        <v>113</v>
      </c>
      <c r="S201" s="12" t="s">
        <v>66</v>
      </c>
      <c r="T201" s="12">
        <v>0.06</v>
      </c>
    </row>
    <row r="202" spans="1:20" s="12" customFormat="1">
      <c r="A202" s="12" t="s">
        <v>252</v>
      </c>
      <c r="B202" s="12" t="s">
        <v>155</v>
      </c>
      <c r="C202" s="12" t="s">
        <v>32</v>
      </c>
      <c r="D202" s="40">
        <v>43676</v>
      </c>
      <c r="E202" s="40">
        <v>43677</v>
      </c>
      <c r="F202" s="12" t="s">
        <v>25</v>
      </c>
      <c r="G202" s="12">
        <v>3306</v>
      </c>
      <c r="H202" s="12">
        <v>22.44</v>
      </c>
      <c r="I202" s="12">
        <v>64.7</v>
      </c>
      <c r="J202" s="12">
        <v>29</v>
      </c>
      <c r="K202" s="114">
        <v>51</v>
      </c>
      <c r="L202" s="12">
        <v>47</v>
      </c>
      <c r="M202" s="12">
        <v>7.5</v>
      </c>
      <c r="N202" s="12">
        <v>17</v>
      </c>
      <c r="O202" s="12">
        <v>32</v>
      </c>
      <c r="R202" s="1">
        <v>100</v>
      </c>
      <c r="S202" s="12" t="s">
        <v>66</v>
      </c>
      <c r="T202" s="12">
        <v>0.06</v>
      </c>
    </row>
    <row r="203" spans="1:20" s="12" customFormat="1">
      <c r="A203" s="12" t="s">
        <v>253</v>
      </c>
      <c r="B203" s="12" t="s">
        <v>155</v>
      </c>
      <c r="C203" s="12" t="s">
        <v>34</v>
      </c>
      <c r="D203" s="40">
        <v>43676</v>
      </c>
      <c r="E203" s="40">
        <v>43677</v>
      </c>
      <c r="F203" s="12" t="s">
        <v>25</v>
      </c>
      <c r="G203" s="12">
        <v>3306</v>
      </c>
      <c r="H203" s="12">
        <v>22.44</v>
      </c>
      <c r="I203" s="12">
        <v>64.7</v>
      </c>
      <c r="J203" s="12">
        <v>29</v>
      </c>
      <c r="K203" s="114">
        <v>0</v>
      </c>
      <c r="L203" s="12">
        <v>46</v>
      </c>
      <c r="M203" s="12">
        <v>7.5</v>
      </c>
      <c r="N203" s="12" t="s">
        <v>35</v>
      </c>
      <c r="O203" s="12" t="s">
        <v>36</v>
      </c>
      <c r="R203" s="1">
        <v>100</v>
      </c>
      <c r="S203" s="12" t="s">
        <v>66</v>
      </c>
      <c r="T203" s="12">
        <v>0.06</v>
      </c>
    </row>
    <row r="204" spans="1:20" s="116" customFormat="1">
      <c r="A204" s="116" t="s">
        <v>254</v>
      </c>
      <c r="B204" s="116" t="s">
        <v>155</v>
      </c>
      <c r="C204" s="116" t="s">
        <v>39</v>
      </c>
      <c r="D204" s="117">
        <v>43676</v>
      </c>
      <c r="E204" s="117">
        <v>43677</v>
      </c>
      <c r="F204" s="116" t="s">
        <v>25</v>
      </c>
      <c r="G204" s="116">
        <v>3306</v>
      </c>
      <c r="H204" s="116">
        <v>22.44</v>
      </c>
      <c r="I204" s="116">
        <v>64.7</v>
      </c>
      <c r="J204" s="116">
        <v>29</v>
      </c>
      <c r="K204" s="118">
        <v>0</v>
      </c>
      <c r="L204" s="116">
        <v>46</v>
      </c>
      <c r="M204" s="116">
        <v>7.5</v>
      </c>
      <c r="N204" s="116">
        <v>41.5</v>
      </c>
      <c r="Q204" s="116">
        <v>1.75</v>
      </c>
      <c r="R204" s="1">
        <v>100</v>
      </c>
      <c r="S204" s="116" t="s">
        <v>66</v>
      </c>
      <c r="T204" s="116">
        <v>0.06</v>
      </c>
    </row>
    <row r="205" spans="1:20" s="111" customFormat="1">
      <c r="A205" s="111" t="s">
        <v>255</v>
      </c>
      <c r="B205" s="111" t="s">
        <v>155</v>
      </c>
      <c r="C205" s="111" t="s">
        <v>24</v>
      </c>
      <c r="D205" s="112">
        <v>43676</v>
      </c>
      <c r="E205" s="112">
        <v>43677</v>
      </c>
      <c r="F205" s="111" t="s">
        <v>41</v>
      </c>
      <c r="G205" s="111">
        <v>3306</v>
      </c>
      <c r="H205" s="111">
        <v>22.44</v>
      </c>
      <c r="I205" s="111">
        <v>64.7</v>
      </c>
      <c r="J205" s="111">
        <v>29</v>
      </c>
      <c r="K205" s="113">
        <v>41</v>
      </c>
      <c r="L205" s="111">
        <v>47</v>
      </c>
      <c r="M205" s="111">
        <v>7.5</v>
      </c>
      <c r="N205" s="111">
        <v>18</v>
      </c>
      <c r="O205" s="111">
        <v>1.5</v>
      </c>
      <c r="P205" s="111">
        <v>1</v>
      </c>
      <c r="R205" s="1">
        <v>100</v>
      </c>
      <c r="S205" s="111" t="s">
        <v>66</v>
      </c>
      <c r="T205" s="111">
        <v>0.06</v>
      </c>
    </row>
    <row r="206" spans="1:20" s="12" customFormat="1">
      <c r="A206" s="12" t="s">
        <v>256</v>
      </c>
      <c r="B206" s="12" t="s">
        <v>155</v>
      </c>
      <c r="C206" s="12" t="s">
        <v>82</v>
      </c>
      <c r="D206" s="40">
        <v>43676</v>
      </c>
      <c r="E206" s="40">
        <v>43677</v>
      </c>
      <c r="F206" s="12" t="s">
        <v>41</v>
      </c>
      <c r="G206" s="12">
        <v>3306</v>
      </c>
      <c r="H206" s="12">
        <v>22.44</v>
      </c>
      <c r="I206" s="12">
        <v>64.7</v>
      </c>
      <c r="J206" s="12">
        <v>29</v>
      </c>
      <c r="K206" s="114">
        <v>61</v>
      </c>
      <c r="L206" s="12">
        <v>48</v>
      </c>
      <c r="M206" s="12">
        <v>7.5</v>
      </c>
      <c r="N206" s="12">
        <v>39</v>
      </c>
      <c r="O206" s="12">
        <v>1.75</v>
      </c>
      <c r="P206" s="12">
        <v>2</v>
      </c>
      <c r="R206" s="1">
        <v>100</v>
      </c>
      <c r="S206" s="12" t="s">
        <v>66</v>
      </c>
      <c r="T206" s="12">
        <v>0.06</v>
      </c>
    </row>
    <row r="207" spans="1:20" s="12" customFormat="1">
      <c r="A207" s="12" t="s">
        <v>257</v>
      </c>
      <c r="B207" s="12" t="s">
        <v>155</v>
      </c>
      <c r="C207" s="12" t="s">
        <v>128</v>
      </c>
      <c r="D207" s="40">
        <v>43676</v>
      </c>
      <c r="E207" s="40">
        <v>43677</v>
      </c>
      <c r="F207" s="12" t="s">
        <v>41</v>
      </c>
      <c r="G207" s="12">
        <v>3306</v>
      </c>
      <c r="H207" s="12">
        <v>22.44</v>
      </c>
      <c r="I207" s="12">
        <v>64.7</v>
      </c>
      <c r="J207" s="12">
        <v>29</v>
      </c>
      <c r="K207" s="114">
        <v>29</v>
      </c>
      <c r="L207" s="12">
        <v>50</v>
      </c>
      <c r="M207" s="12">
        <v>7.5</v>
      </c>
      <c r="O207" s="12">
        <v>3</v>
      </c>
      <c r="P207" s="12">
        <v>8</v>
      </c>
      <c r="R207" s="1">
        <v>113</v>
      </c>
      <c r="S207" s="12" t="s">
        <v>66</v>
      </c>
      <c r="T207" s="12">
        <v>0.06</v>
      </c>
    </row>
    <row r="208" spans="1:20" s="12" customFormat="1">
      <c r="A208" s="12" t="s">
        <v>258</v>
      </c>
      <c r="B208" s="12" t="s">
        <v>155</v>
      </c>
      <c r="C208" s="12" t="s">
        <v>32</v>
      </c>
      <c r="D208" s="40">
        <v>43676</v>
      </c>
      <c r="E208" s="40">
        <v>43677</v>
      </c>
      <c r="F208" s="12" t="s">
        <v>41</v>
      </c>
      <c r="G208" s="12">
        <v>3306</v>
      </c>
      <c r="H208" s="12">
        <v>22.44</v>
      </c>
      <c r="I208" s="12">
        <v>64.7</v>
      </c>
      <c r="J208" s="12">
        <v>29</v>
      </c>
      <c r="K208" s="114">
        <v>57</v>
      </c>
      <c r="L208" s="12">
        <v>48</v>
      </c>
      <c r="M208" s="12">
        <v>7.5</v>
      </c>
      <c r="N208" s="12">
        <v>17</v>
      </c>
      <c r="O208" s="12">
        <v>32</v>
      </c>
      <c r="R208" s="1">
        <v>100</v>
      </c>
      <c r="S208" s="12" t="s">
        <v>66</v>
      </c>
      <c r="T208" s="12">
        <v>0.06</v>
      </c>
    </row>
    <row r="209" spans="1:20" s="12" customFormat="1">
      <c r="A209" s="12" t="s">
        <v>259</v>
      </c>
      <c r="B209" s="12" t="s">
        <v>155</v>
      </c>
      <c r="C209" s="12" t="s">
        <v>34</v>
      </c>
      <c r="D209" s="40">
        <v>43676</v>
      </c>
      <c r="E209" s="40">
        <v>43677</v>
      </c>
      <c r="F209" s="12" t="s">
        <v>41</v>
      </c>
      <c r="G209" s="12">
        <v>3306</v>
      </c>
      <c r="H209" s="12">
        <v>22.44</v>
      </c>
      <c r="I209" s="12">
        <v>64.7</v>
      </c>
      <c r="J209" s="12">
        <v>29</v>
      </c>
      <c r="K209" s="114">
        <v>2</v>
      </c>
      <c r="L209" s="12">
        <v>46</v>
      </c>
      <c r="M209" s="12">
        <v>7.5</v>
      </c>
      <c r="N209" s="12" t="s">
        <v>35</v>
      </c>
      <c r="O209" s="12" t="s">
        <v>36</v>
      </c>
      <c r="R209" s="1">
        <v>100</v>
      </c>
      <c r="S209" s="12" t="s">
        <v>66</v>
      </c>
      <c r="T209" s="12">
        <v>0.06</v>
      </c>
    </row>
    <row r="210" spans="1:20" s="116" customFormat="1">
      <c r="A210" s="116" t="s">
        <v>260</v>
      </c>
      <c r="B210" s="116" t="s">
        <v>155</v>
      </c>
      <c r="C210" s="116" t="s">
        <v>39</v>
      </c>
      <c r="D210" s="117">
        <v>43676</v>
      </c>
      <c r="E210" s="117">
        <v>43677</v>
      </c>
      <c r="F210" s="116" t="s">
        <v>41</v>
      </c>
      <c r="G210" s="116">
        <v>3306</v>
      </c>
      <c r="H210" s="116">
        <v>22.44</v>
      </c>
      <c r="I210" s="116">
        <v>64.7</v>
      </c>
      <c r="J210" s="116">
        <v>29</v>
      </c>
      <c r="K210" s="118">
        <v>0</v>
      </c>
      <c r="L210" s="116">
        <v>42</v>
      </c>
      <c r="M210" s="116">
        <v>7.5</v>
      </c>
      <c r="N210" s="116">
        <v>41.5</v>
      </c>
      <c r="Q210" s="116">
        <v>1.75</v>
      </c>
      <c r="R210" s="1">
        <v>100</v>
      </c>
      <c r="S210" s="116" t="s">
        <v>66</v>
      </c>
      <c r="T210" s="116">
        <v>0.06</v>
      </c>
    </row>
    <row r="211" spans="1:20" s="1" customFormat="1">
      <c r="A211" s="1" t="s">
        <v>261</v>
      </c>
      <c r="B211" s="1" t="s">
        <v>155</v>
      </c>
      <c r="C211" s="1" t="s">
        <v>50</v>
      </c>
      <c r="D211" s="2">
        <v>43676</v>
      </c>
      <c r="E211" s="2">
        <v>43677</v>
      </c>
      <c r="F211" s="1" t="s">
        <v>25</v>
      </c>
      <c r="G211" s="1">
        <v>3306</v>
      </c>
      <c r="H211" s="1">
        <v>22.44</v>
      </c>
      <c r="I211" s="1">
        <v>64.7</v>
      </c>
      <c r="J211" s="1">
        <v>29</v>
      </c>
      <c r="K211" s="32">
        <v>0</v>
      </c>
      <c r="L211" s="1">
        <v>51</v>
      </c>
      <c r="M211" s="1">
        <v>7.5</v>
      </c>
      <c r="R211" s="1">
        <v>100</v>
      </c>
      <c r="S211" s="1" t="s">
        <v>66</v>
      </c>
      <c r="T211" s="1">
        <v>0.06</v>
      </c>
    </row>
    <row r="212" spans="1:20" s="111" customFormat="1">
      <c r="A212" s="111" t="s">
        <v>262</v>
      </c>
      <c r="B212" s="111" t="s">
        <v>155</v>
      </c>
      <c r="C212" s="111" t="s">
        <v>24</v>
      </c>
      <c r="D212" s="112">
        <v>43683</v>
      </c>
      <c r="E212" s="112">
        <v>43684</v>
      </c>
      <c r="F212" s="111" t="s">
        <v>25</v>
      </c>
      <c r="G212" s="111">
        <v>9119</v>
      </c>
      <c r="H212" s="111">
        <v>22.14</v>
      </c>
      <c r="I212" s="111">
        <v>52.37</v>
      </c>
      <c r="J212" s="111">
        <v>49</v>
      </c>
      <c r="K212" s="113">
        <v>165</v>
      </c>
      <c r="L212" s="111">
        <v>45</v>
      </c>
      <c r="M212" s="111">
        <v>7.5</v>
      </c>
      <c r="N212" s="111">
        <v>16</v>
      </c>
      <c r="O212" s="111">
        <v>2</v>
      </c>
      <c r="P212" s="111">
        <v>2</v>
      </c>
      <c r="R212" s="1">
        <v>100</v>
      </c>
      <c r="S212" s="111" t="s">
        <v>66</v>
      </c>
      <c r="T212" s="111">
        <v>0.06</v>
      </c>
    </row>
    <row r="213" spans="1:20" s="12" customFormat="1">
      <c r="A213" s="12" t="s">
        <v>263</v>
      </c>
      <c r="B213" s="12" t="s">
        <v>155</v>
      </c>
      <c r="C213" s="12" t="s">
        <v>82</v>
      </c>
      <c r="D213" s="40">
        <v>43683</v>
      </c>
      <c r="E213" s="40">
        <v>43684</v>
      </c>
      <c r="F213" s="12" t="s">
        <v>25</v>
      </c>
      <c r="G213" s="12">
        <v>9119</v>
      </c>
      <c r="H213" s="12">
        <v>22.14</v>
      </c>
      <c r="I213" s="12">
        <v>52.37</v>
      </c>
      <c r="J213" s="12">
        <v>49</v>
      </c>
      <c r="K213" s="114">
        <v>148</v>
      </c>
      <c r="L213" s="12">
        <v>46</v>
      </c>
      <c r="M213" s="12">
        <v>7.5</v>
      </c>
      <c r="N213" s="12">
        <v>39</v>
      </c>
      <c r="O213" s="12">
        <v>1.75</v>
      </c>
      <c r="P213" s="12">
        <v>2</v>
      </c>
      <c r="R213" s="1">
        <v>100</v>
      </c>
      <c r="S213" s="12" t="s">
        <v>66</v>
      </c>
      <c r="T213" s="12">
        <v>0.06</v>
      </c>
    </row>
    <row r="214" spans="1:20" s="12" customFormat="1">
      <c r="A214" s="12" t="s">
        <v>264</v>
      </c>
      <c r="B214" s="12" t="s">
        <v>155</v>
      </c>
      <c r="C214" s="12" t="s">
        <v>128</v>
      </c>
      <c r="D214" s="40">
        <v>43683</v>
      </c>
      <c r="E214" s="40">
        <v>43684</v>
      </c>
      <c r="F214" s="12" t="s">
        <v>25</v>
      </c>
      <c r="G214" s="12">
        <v>9119</v>
      </c>
      <c r="H214" s="12">
        <v>22.14</v>
      </c>
      <c r="I214" s="12">
        <v>52.37</v>
      </c>
      <c r="J214" s="12">
        <v>49</v>
      </c>
      <c r="K214" s="114">
        <v>113</v>
      </c>
      <c r="L214" s="12">
        <v>45</v>
      </c>
      <c r="M214" s="12">
        <v>7.5</v>
      </c>
      <c r="O214" s="12">
        <v>3</v>
      </c>
      <c r="P214" s="12">
        <v>8</v>
      </c>
      <c r="R214" s="1">
        <v>113</v>
      </c>
      <c r="S214" s="12" t="s">
        <v>66</v>
      </c>
      <c r="T214" s="12">
        <v>0.06</v>
      </c>
    </row>
    <row r="215" spans="1:20" s="12" customFormat="1">
      <c r="A215" s="12" t="s">
        <v>265</v>
      </c>
      <c r="B215" s="12" t="s">
        <v>155</v>
      </c>
      <c r="C215" s="12" t="s">
        <v>32</v>
      </c>
      <c r="D215" s="40">
        <v>43683</v>
      </c>
      <c r="E215" s="40">
        <v>43684</v>
      </c>
      <c r="F215" s="12" t="s">
        <v>25</v>
      </c>
      <c r="G215" s="12">
        <v>9119</v>
      </c>
      <c r="H215" s="12">
        <v>22.14</v>
      </c>
      <c r="I215" s="12">
        <v>52.37</v>
      </c>
      <c r="J215" s="12">
        <v>49</v>
      </c>
      <c r="K215" s="114">
        <v>208</v>
      </c>
      <c r="L215" s="12">
        <v>47</v>
      </c>
      <c r="M215" s="12">
        <v>7.5</v>
      </c>
      <c r="N215" s="12">
        <v>17</v>
      </c>
      <c r="O215" s="12">
        <v>32</v>
      </c>
      <c r="R215" s="1">
        <v>100</v>
      </c>
      <c r="S215" s="12" t="s">
        <v>66</v>
      </c>
      <c r="T215" s="12">
        <v>0.06</v>
      </c>
    </row>
    <row r="216" spans="1:20" s="12" customFormat="1">
      <c r="A216" s="12" t="s">
        <v>266</v>
      </c>
      <c r="B216" s="12" t="s">
        <v>155</v>
      </c>
      <c r="C216" s="12" t="s">
        <v>34</v>
      </c>
      <c r="D216" s="40">
        <v>43683</v>
      </c>
      <c r="E216" s="40">
        <v>43684</v>
      </c>
      <c r="F216" s="12" t="s">
        <v>25</v>
      </c>
      <c r="G216" s="12">
        <v>9119</v>
      </c>
      <c r="H216" s="12">
        <v>22.14</v>
      </c>
      <c r="I216" s="12">
        <v>52.37</v>
      </c>
      <c r="J216" s="12">
        <v>49</v>
      </c>
      <c r="K216" s="114">
        <v>544</v>
      </c>
      <c r="L216" s="12">
        <v>46</v>
      </c>
      <c r="M216" s="12">
        <v>7.5</v>
      </c>
      <c r="N216" s="12" t="s">
        <v>35</v>
      </c>
      <c r="O216" s="12" t="s">
        <v>36</v>
      </c>
      <c r="R216" s="1">
        <v>100</v>
      </c>
      <c r="S216" s="12" t="s">
        <v>66</v>
      </c>
      <c r="T216" s="12">
        <v>0.06</v>
      </c>
    </row>
    <row r="217" spans="1:20" s="116" customFormat="1">
      <c r="A217" s="116" t="s">
        <v>267</v>
      </c>
      <c r="B217" s="116" t="s">
        <v>155</v>
      </c>
      <c r="C217" s="116" t="s">
        <v>39</v>
      </c>
      <c r="D217" s="117">
        <v>43683</v>
      </c>
      <c r="E217" s="117">
        <v>43684</v>
      </c>
      <c r="F217" s="116" t="s">
        <v>25</v>
      </c>
      <c r="G217" s="116">
        <v>9119</v>
      </c>
      <c r="H217" s="116">
        <v>22.14</v>
      </c>
      <c r="I217" s="116">
        <v>52.37</v>
      </c>
      <c r="J217" s="116">
        <v>49</v>
      </c>
      <c r="K217" s="118">
        <v>14</v>
      </c>
      <c r="L217" s="116">
        <v>42</v>
      </c>
      <c r="M217" s="116">
        <v>7.5</v>
      </c>
      <c r="N217" s="116">
        <v>41.5</v>
      </c>
      <c r="Q217" s="116">
        <v>1.75</v>
      </c>
      <c r="R217" s="1">
        <v>100</v>
      </c>
      <c r="S217" s="116" t="s">
        <v>66</v>
      </c>
      <c r="T217" s="116">
        <v>0.06</v>
      </c>
    </row>
    <row r="218" spans="1:20" s="111" customFormat="1">
      <c r="A218" s="111" t="s">
        <v>268</v>
      </c>
      <c r="B218" s="111" t="s">
        <v>155</v>
      </c>
      <c r="C218" s="111" t="s">
        <v>24</v>
      </c>
      <c r="D218" s="112">
        <v>43683</v>
      </c>
      <c r="E218" s="112">
        <v>43684</v>
      </c>
      <c r="F218" s="111" t="s">
        <v>41</v>
      </c>
      <c r="G218" s="111">
        <v>9119</v>
      </c>
      <c r="H218" s="111">
        <v>22.14</v>
      </c>
      <c r="I218" s="111">
        <v>52.37</v>
      </c>
      <c r="J218" s="111">
        <v>49</v>
      </c>
      <c r="K218" s="113">
        <v>14</v>
      </c>
      <c r="L218" s="111">
        <v>45</v>
      </c>
      <c r="M218" s="111">
        <v>7.5</v>
      </c>
      <c r="N218" s="111">
        <v>16</v>
      </c>
      <c r="O218" s="111">
        <v>2</v>
      </c>
      <c r="P218" s="111">
        <v>2</v>
      </c>
      <c r="R218" s="1">
        <v>100</v>
      </c>
      <c r="S218" s="111" t="s">
        <v>66</v>
      </c>
      <c r="T218" s="111">
        <v>0.06</v>
      </c>
    </row>
    <row r="219" spans="1:20" s="12" customFormat="1">
      <c r="A219" s="12" t="s">
        <v>269</v>
      </c>
      <c r="B219" s="12" t="s">
        <v>155</v>
      </c>
      <c r="C219" s="12" t="s">
        <v>82</v>
      </c>
      <c r="D219" s="40">
        <v>43683</v>
      </c>
      <c r="E219" s="40">
        <v>43684</v>
      </c>
      <c r="F219" s="12" t="s">
        <v>41</v>
      </c>
      <c r="G219" s="12">
        <v>9119</v>
      </c>
      <c r="H219" s="12">
        <v>22.14</v>
      </c>
      <c r="I219" s="12">
        <v>52.37</v>
      </c>
      <c r="J219" s="12">
        <v>49</v>
      </c>
      <c r="K219" s="114">
        <v>4</v>
      </c>
      <c r="L219" s="12">
        <v>44</v>
      </c>
      <c r="M219" s="12">
        <v>7.5</v>
      </c>
      <c r="N219" s="12">
        <v>39</v>
      </c>
      <c r="O219" s="12">
        <v>1.75</v>
      </c>
      <c r="P219" s="12">
        <v>2</v>
      </c>
      <c r="R219" s="1">
        <v>100</v>
      </c>
      <c r="S219" s="12" t="s">
        <v>66</v>
      </c>
      <c r="T219" s="12">
        <v>0.06</v>
      </c>
    </row>
    <row r="220" spans="1:20" s="12" customFormat="1">
      <c r="A220" s="12" t="s">
        <v>270</v>
      </c>
      <c r="B220" s="12" t="s">
        <v>155</v>
      </c>
      <c r="C220" s="12" t="s">
        <v>128</v>
      </c>
      <c r="D220" s="40">
        <v>43683</v>
      </c>
      <c r="E220" s="40">
        <v>43684</v>
      </c>
      <c r="F220" s="12" t="s">
        <v>41</v>
      </c>
      <c r="G220" s="12">
        <v>9119</v>
      </c>
      <c r="H220" s="12">
        <v>22.14</v>
      </c>
      <c r="I220" s="12">
        <v>52.37</v>
      </c>
      <c r="J220" s="12">
        <v>49</v>
      </c>
      <c r="K220" s="114">
        <v>21</v>
      </c>
      <c r="L220" s="12">
        <v>45</v>
      </c>
      <c r="M220" s="12">
        <v>7.5</v>
      </c>
      <c r="O220" s="12">
        <v>3</v>
      </c>
      <c r="P220" s="12">
        <v>8</v>
      </c>
      <c r="R220" s="1">
        <v>113</v>
      </c>
      <c r="S220" s="12" t="s">
        <v>66</v>
      </c>
      <c r="T220" s="12">
        <v>0.06</v>
      </c>
    </row>
    <row r="221" spans="1:20" s="12" customFormat="1">
      <c r="A221" s="12" t="s">
        <v>271</v>
      </c>
      <c r="B221" s="12" t="s">
        <v>155</v>
      </c>
      <c r="C221" s="12" t="s">
        <v>32</v>
      </c>
      <c r="D221" s="40">
        <v>43683</v>
      </c>
      <c r="E221" s="40">
        <v>43684</v>
      </c>
      <c r="F221" s="12" t="s">
        <v>41</v>
      </c>
      <c r="G221" s="12">
        <v>9119</v>
      </c>
      <c r="H221" s="12">
        <v>22.14</v>
      </c>
      <c r="I221" s="12">
        <v>52.37</v>
      </c>
      <c r="J221" s="12">
        <v>49</v>
      </c>
      <c r="K221" s="114">
        <v>2</v>
      </c>
      <c r="L221" s="12">
        <v>45</v>
      </c>
      <c r="M221" s="12">
        <v>7.5</v>
      </c>
      <c r="N221" s="12">
        <v>17</v>
      </c>
      <c r="O221" s="12">
        <v>32</v>
      </c>
      <c r="R221" s="1">
        <v>100</v>
      </c>
      <c r="S221" s="12" t="s">
        <v>66</v>
      </c>
      <c r="T221" s="12">
        <v>0.06</v>
      </c>
    </row>
    <row r="222" spans="1:20" s="12" customFormat="1">
      <c r="A222" s="12" t="s">
        <v>272</v>
      </c>
      <c r="B222" s="12" t="s">
        <v>155</v>
      </c>
      <c r="C222" s="12" t="s">
        <v>34</v>
      </c>
      <c r="D222" s="40">
        <v>43683</v>
      </c>
      <c r="E222" s="40">
        <v>43684</v>
      </c>
      <c r="F222" s="12" t="s">
        <v>41</v>
      </c>
      <c r="G222" s="12">
        <v>9119</v>
      </c>
      <c r="H222" s="12">
        <v>22.14</v>
      </c>
      <c r="I222" s="12">
        <v>52.37</v>
      </c>
      <c r="J222" s="12">
        <v>49</v>
      </c>
      <c r="K222" s="114">
        <v>0</v>
      </c>
      <c r="L222" s="12">
        <v>48</v>
      </c>
      <c r="M222" s="12">
        <v>7.5</v>
      </c>
      <c r="N222" s="12" t="s">
        <v>35</v>
      </c>
      <c r="O222" s="12" t="s">
        <v>36</v>
      </c>
      <c r="R222" s="1">
        <v>100</v>
      </c>
      <c r="S222" s="12" t="s">
        <v>66</v>
      </c>
      <c r="T222" s="12">
        <v>0.06</v>
      </c>
    </row>
    <row r="223" spans="1:20" s="116" customFormat="1">
      <c r="A223" s="116" t="s">
        <v>273</v>
      </c>
      <c r="B223" s="116" t="s">
        <v>155</v>
      </c>
      <c r="C223" s="116" t="s">
        <v>39</v>
      </c>
      <c r="D223" s="117">
        <v>43683</v>
      </c>
      <c r="E223" s="117">
        <v>43684</v>
      </c>
      <c r="F223" s="116" t="s">
        <v>41</v>
      </c>
      <c r="G223" s="116">
        <v>9119</v>
      </c>
      <c r="H223" s="116">
        <v>22.14</v>
      </c>
      <c r="I223" s="116">
        <v>52.37</v>
      </c>
      <c r="J223" s="116">
        <v>49</v>
      </c>
      <c r="K223" s="118">
        <v>38</v>
      </c>
      <c r="L223" s="116">
        <v>46</v>
      </c>
      <c r="M223" s="116">
        <v>7.5</v>
      </c>
      <c r="N223" s="116">
        <v>41.5</v>
      </c>
      <c r="Q223" s="116">
        <v>1.75</v>
      </c>
      <c r="R223" s="1">
        <v>100</v>
      </c>
      <c r="S223" s="116" t="s">
        <v>66</v>
      </c>
      <c r="T223" s="116">
        <v>0.06</v>
      </c>
    </row>
    <row r="224" spans="1:20" s="1" customFormat="1">
      <c r="A224" s="1" t="s">
        <v>274</v>
      </c>
      <c r="B224" s="1" t="s">
        <v>155</v>
      </c>
      <c r="C224" s="1" t="s">
        <v>50</v>
      </c>
      <c r="D224" s="2">
        <v>43683</v>
      </c>
      <c r="E224" s="2">
        <v>43684</v>
      </c>
      <c r="F224" s="1" t="s">
        <v>25</v>
      </c>
      <c r="G224" s="1">
        <v>9119</v>
      </c>
      <c r="H224" s="1">
        <v>22.14</v>
      </c>
      <c r="I224" s="1">
        <v>52.37</v>
      </c>
      <c r="J224" s="1">
        <v>49</v>
      </c>
      <c r="K224" s="32">
        <v>0</v>
      </c>
      <c r="L224" s="1">
        <v>44</v>
      </c>
      <c r="M224" s="1">
        <v>7.5</v>
      </c>
      <c r="R224" s="1">
        <v>100</v>
      </c>
      <c r="S224" s="1" t="s">
        <v>66</v>
      </c>
      <c r="T224" s="1">
        <v>0.06</v>
      </c>
    </row>
    <row r="225" spans="1:20" s="111" customFormat="1">
      <c r="A225" s="111" t="s">
        <v>275</v>
      </c>
      <c r="B225" s="111" t="s">
        <v>155</v>
      </c>
      <c r="C225" s="111" t="s">
        <v>24</v>
      </c>
      <c r="D225" s="112">
        <v>43691</v>
      </c>
      <c r="E225" s="112">
        <v>43692</v>
      </c>
      <c r="F225" s="111" t="s">
        <v>25</v>
      </c>
      <c r="G225" s="111">
        <v>2204</v>
      </c>
      <c r="H225" s="111">
        <v>21.67</v>
      </c>
      <c r="I225" s="111">
        <v>46.34</v>
      </c>
      <c r="J225" s="111">
        <v>40</v>
      </c>
      <c r="K225" s="113">
        <v>148</v>
      </c>
      <c r="L225" s="111">
        <v>46</v>
      </c>
      <c r="M225" s="111">
        <v>7.5</v>
      </c>
      <c r="N225" s="111">
        <v>16</v>
      </c>
      <c r="O225" s="111">
        <v>1</v>
      </c>
      <c r="P225" s="111">
        <v>0.5</v>
      </c>
      <c r="R225" s="1">
        <v>100</v>
      </c>
      <c r="S225" s="111" t="s">
        <v>66</v>
      </c>
      <c r="T225" s="111">
        <v>0.06</v>
      </c>
    </row>
    <row r="226" spans="1:20" s="12" customFormat="1">
      <c r="A226" s="12" t="s">
        <v>276</v>
      </c>
      <c r="B226" s="12" t="s">
        <v>155</v>
      </c>
      <c r="C226" s="12" t="s">
        <v>82</v>
      </c>
      <c r="D226" s="40">
        <v>43691</v>
      </c>
      <c r="E226" s="40">
        <v>43692</v>
      </c>
      <c r="F226" s="12" t="s">
        <v>25</v>
      </c>
      <c r="G226" s="12">
        <v>2204</v>
      </c>
      <c r="H226" s="12">
        <v>21.67</v>
      </c>
      <c r="I226" s="12">
        <v>46.34</v>
      </c>
      <c r="J226" s="12">
        <v>40</v>
      </c>
      <c r="K226" s="114">
        <v>97</v>
      </c>
      <c r="L226" s="12">
        <v>48</v>
      </c>
      <c r="M226" s="12">
        <v>7.5</v>
      </c>
      <c r="N226" s="12">
        <v>39</v>
      </c>
      <c r="O226" s="12">
        <v>1.75</v>
      </c>
      <c r="P226" s="12">
        <v>2</v>
      </c>
      <c r="R226" s="1">
        <v>100</v>
      </c>
      <c r="S226" s="12" t="s">
        <v>66</v>
      </c>
      <c r="T226" s="12">
        <v>0.06</v>
      </c>
    </row>
    <row r="227" spans="1:20" s="12" customFormat="1">
      <c r="A227" s="12" t="s">
        <v>277</v>
      </c>
      <c r="B227" s="12" t="s">
        <v>155</v>
      </c>
      <c r="C227" s="12" t="s">
        <v>128</v>
      </c>
      <c r="D227" s="40">
        <v>43691</v>
      </c>
      <c r="E227" s="40">
        <v>43692</v>
      </c>
      <c r="F227" s="12" t="s">
        <v>25</v>
      </c>
      <c r="G227" s="12">
        <v>2204</v>
      </c>
      <c r="H227" s="12">
        <v>21.67</v>
      </c>
      <c r="I227" s="12">
        <v>46.34</v>
      </c>
      <c r="J227" s="12">
        <v>40</v>
      </c>
      <c r="K227" s="114">
        <v>179</v>
      </c>
      <c r="L227" s="12">
        <v>48.5</v>
      </c>
      <c r="M227" s="12">
        <v>7.5</v>
      </c>
      <c r="O227" s="12">
        <v>3</v>
      </c>
      <c r="P227" s="12">
        <v>8</v>
      </c>
      <c r="R227" s="1">
        <v>113</v>
      </c>
      <c r="S227" s="12" t="s">
        <v>66</v>
      </c>
      <c r="T227" s="12">
        <v>0.06</v>
      </c>
    </row>
    <row r="228" spans="1:20" s="12" customFormat="1">
      <c r="A228" s="12" t="s">
        <v>278</v>
      </c>
      <c r="B228" s="12" t="s">
        <v>155</v>
      </c>
      <c r="C228" s="12" t="s">
        <v>32</v>
      </c>
      <c r="D228" s="40">
        <v>43691</v>
      </c>
      <c r="E228" s="40">
        <v>43692</v>
      </c>
      <c r="F228" s="12" t="s">
        <v>25</v>
      </c>
      <c r="G228" s="12">
        <v>2204</v>
      </c>
      <c r="H228" s="12">
        <v>21.67</v>
      </c>
      <c r="I228" s="12">
        <v>46.34</v>
      </c>
      <c r="J228" s="12">
        <v>40</v>
      </c>
      <c r="K228" s="114">
        <v>223</v>
      </c>
      <c r="L228" s="12">
        <v>48</v>
      </c>
      <c r="M228" s="12">
        <v>7.5</v>
      </c>
      <c r="N228" s="12">
        <v>17</v>
      </c>
      <c r="O228" s="12">
        <v>32</v>
      </c>
      <c r="R228" s="1">
        <v>100</v>
      </c>
      <c r="S228" s="12" t="s">
        <v>66</v>
      </c>
      <c r="T228" s="12">
        <v>0.06</v>
      </c>
    </row>
    <row r="229" spans="1:20" s="12" customFormat="1">
      <c r="A229" s="12" t="s">
        <v>279</v>
      </c>
      <c r="B229" s="12" t="s">
        <v>155</v>
      </c>
      <c r="C229" s="12" t="s">
        <v>34</v>
      </c>
      <c r="D229" s="40">
        <v>43691</v>
      </c>
      <c r="E229" s="40">
        <v>43692</v>
      </c>
      <c r="F229" s="12" t="s">
        <v>25</v>
      </c>
      <c r="G229" s="12">
        <v>2204</v>
      </c>
      <c r="H229" s="12">
        <v>21.67</v>
      </c>
      <c r="I229" s="12">
        <v>46.34</v>
      </c>
      <c r="J229" s="12">
        <v>40</v>
      </c>
      <c r="K229" s="114">
        <v>758</v>
      </c>
      <c r="L229" s="12">
        <v>47</v>
      </c>
      <c r="M229" s="12">
        <v>7.5</v>
      </c>
      <c r="N229" s="12" t="s">
        <v>35</v>
      </c>
      <c r="O229" s="12" t="s">
        <v>36</v>
      </c>
      <c r="R229" s="1">
        <v>100</v>
      </c>
      <c r="S229" s="12" t="s">
        <v>66</v>
      </c>
      <c r="T229" s="12">
        <v>0.06</v>
      </c>
    </row>
    <row r="230" spans="1:20" s="116" customFormat="1">
      <c r="A230" s="116" t="s">
        <v>280</v>
      </c>
      <c r="B230" s="183" t="s">
        <v>155</v>
      </c>
      <c r="C230" s="116" t="s">
        <v>39</v>
      </c>
      <c r="D230" s="117">
        <v>43691</v>
      </c>
      <c r="E230" s="117">
        <v>43692</v>
      </c>
      <c r="F230" s="116" t="s">
        <v>25</v>
      </c>
      <c r="G230" s="116">
        <v>2204</v>
      </c>
      <c r="H230" s="116">
        <v>21.67</v>
      </c>
      <c r="I230" s="116">
        <v>46.34</v>
      </c>
      <c r="J230" s="116">
        <v>40</v>
      </c>
      <c r="K230" s="118">
        <v>33</v>
      </c>
      <c r="L230" s="116">
        <v>47</v>
      </c>
      <c r="M230" s="116">
        <v>7.5</v>
      </c>
      <c r="N230" s="116">
        <v>41.5</v>
      </c>
      <c r="Q230" s="116">
        <v>1.75</v>
      </c>
      <c r="R230" s="1">
        <v>100</v>
      </c>
      <c r="S230" s="116" t="s">
        <v>66</v>
      </c>
      <c r="T230" s="116">
        <v>0.06</v>
      </c>
    </row>
    <row r="231" spans="1:20" s="1" customFormat="1">
      <c r="A231" s="1" t="s">
        <v>281</v>
      </c>
      <c r="B231" s="12" t="s">
        <v>155</v>
      </c>
      <c r="C231" s="1" t="s">
        <v>24</v>
      </c>
      <c r="D231" s="2">
        <v>43691</v>
      </c>
      <c r="E231" s="2">
        <v>43692</v>
      </c>
      <c r="F231" s="1" t="s">
        <v>41</v>
      </c>
      <c r="G231" s="1">
        <v>2204</v>
      </c>
      <c r="H231" s="1">
        <v>21.67</v>
      </c>
      <c r="I231" s="1">
        <v>46.34</v>
      </c>
      <c r="J231" s="1">
        <v>40</v>
      </c>
      <c r="K231" s="32">
        <v>42</v>
      </c>
      <c r="L231" s="1">
        <v>47.5</v>
      </c>
      <c r="M231" s="1">
        <v>7.5</v>
      </c>
      <c r="N231" s="1">
        <v>16</v>
      </c>
      <c r="O231" s="1">
        <v>1</v>
      </c>
      <c r="P231" s="1">
        <v>0.5</v>
      </c>
      <c r="R231" s="1">
        <v>100</v>
      </c>
      <c r="S231" s="1" t="s">
        <v>66</v>
      </c>
      <c r="T231" s="1">
        <v>0.06</v>
      </c>
    </row>
    <row r="232" spans="1:20" s="1" customFormat="1">
      <c r="A232" s="1" t="s">
        <v>282</v>
      </c>
      <c r="B232" s="12" t="s">
        <v>155</v>
      </c>
      <c r="C232" s="1" t="s">
        <v>82</v>
      </c>
      <c r="D232" s="2">
        <v>43691</v>
      </c>
      <c r="E232" s="2">
        <v>43692</v>
      </c>
      <c r="F232" s="1" t="s">
        <v>41</v>
      </c>
      <c r="G232" s="1">
        <v>2204</v>
      </c>
      <c r="H232" s="1">
        <v>21.67</v>
      </c>
      <c r="I232" s="1">
        <v>46.34</v>
      </c>
      <c r="J232" s="1">
        <v>40</v>
      </c>
      <c r="K232" s="32">
        <v>135</v>
      </c>
      <c r="L232" s="1">
        <v>46</v>
      </c>
      <c r="M232" s="1">
        <v>7.5</v>
      </c>
      <c r="N232" s="1">
        <v>39</v>
      </c>
      <c r="O232" s="1">
        <v>1.75</v>
      </c>
      <c r="P232" s="1">
        <v>2</v>
      </c>
      <c r="R232" s="1">
        <v>100</v>
      </c>
      <c r="S232" s="1" t="s">
        <v>66</v>
      </c>
      <c r="T232" s="1">
        <v>0.06</v>
      </c>
    </row>
    <row r="233" spans="1:20" s="1" customFormat="1">
      <c r="A233" s="1" t="s">
        <v>283</v>
      </c>
      <c r="B233" s="12" t="s">
        <v>155</v>
      </c>
      <c r="C233" s="1" t="s">
        <v>128</v>
      </c>
      <c r="D233" s="2">
        <v>43691</v>
      </c>
      <c r="E233" s="2">
        <v>43692</v>
      </c>
      <c r="F233" s="1" t="s">
        <v>41</v>
      </c>
      <c r="G233" s="1">
        <v>2204</v>
      </c>
      <c r="H233" s="1">
        <v>21.67</v>
      </c>
      <c r="I233" s="1">
        <v>46.34</v>
      </c>
      <c r="J233" s="1">
        <v>40</v>
      </c>
      <c r="K233" s="32">
        <v>47</v>
      </c>
      <c r="L233" s="1">
        <v>48</v>
      </c>
      <c r="M233" s="1">
        <v>7.5</v>
      </c>
      <c r="O233" s="1">
        <v>3</v>
      </c>
      <c r="P233" s="1">
        <v>8</v>
      </c>
      <c r="R233" s="1">
        <v>113</v>
      </c>
      <c r="S233" s="1" t="s">
        <v>66</v>
      </c>
      <c r="T233" s="1">
        <v>0.06</v>
      </c>
    </row>
    <row r="234" spans="1:20" s="1" customFormat="1">
      <c r="A234" s="1" t="s">
        <v>284</v>
      </c>
      <c r="B234" s="12" t="s">
        <v>155</v>
      </c>
      <c r="C234" s="1" t="s">
        <v>32</v>
      </c>
      <c r="D234" s="2">
        <v>43691</v>
      </c>
      <c r="E234" s="2">
        <v>43692</v>
      </c>
      <c r="F234" s="1" t="s">
        <v>41</v>
      </c>
      <c r="G234" s="1">
        <v>2204</v>
      </c>
      <c r="H234" s="1">
        <v>21.67</v>
      </c>
      <c r="I234" s="1">
        <v>46.34</v>
      </c>
      <c r="J234" s="1">
        <v>40</v>
      </c>
      <c r="K234" s="32">
        <v>20</v>
      </c>
      <c r="L234" s="1">
        <v>47</v>
      </c>
      <c r="M234" s="1">
        <v>7.5</v>
      </c>
      <c r="N234" s="1">
        <v>17</v>
      </c>
      <c r="O234" s="1">
        <v>32</v>
      </c>
      <c r="R234" s="1">
        <v>100</v>
      </c>
      <c r="S234" s="1" t="s">
        <v>66</v>
      </c>
      <c r="T234" s="1">
        <v>0.06</v>
      </c>
    </row>
    <row r="235" spans="1:20" s="1" customFormat="1">
      <c r="A235" s="1" t="s">
        <v>285</v>
      </c>
      <c r="B235" s="12" t="s">
        <v>155</v>
      </c>
      <c r="C235" s="1" t="s">
        <v>34</v>
      </c>
      <c r="D235" s="2">
        <v>43691</v>
      </c>
      <c r="E235" s="2">
        <v>43692</v>
      </c>
      <c r="F235" s="1" t="s">
        <v>41</v>
      </c>
      <c r="G235" s="1">
        <v>2204</v>
      </c>
      <c r="H235" s="1">
        <v>21.67</v>
      </c>
      <c r="I235" s="1">
        <v>46.34</v>
      </c>
      <c r="J235" s="1">
        <v>40</v>
      </c>
      <c r="K235" s="32">
        <v>80</v>
      </c>
      <c r="L235" s="1">
        <v>47</v>
      </c>
      <c r="M235" s="1">
        <v>7.5</v>
      </c>
      <c r="N235" s="1" t="s">
        <v>35</v>
      </c>
      <c r="O235" s="1" t="s">
        <v>36</v>
      </c>
      <c r="R235" s="1">
        <v>100</v>
      </c>
      <c r="S235" s="1" t="s">
        <v>66</v>
      </c>
      <c r="T235" s="1">
        <v>0.06</v>
      </c>
    </row>
    <row r="236" spans="1:20" s="1" customFormat="1">
      <c r="A236" s="1" t="s">
        <v>286</v>
      </c>
      <c r="B236" s="12" t="s">
        <v>155</v>
      </c>
      <c r="C236" s="1" t="s">
        <v>39</v>
      </c>
      <c r="D236" s="2">
        <v>43691</v>
      </c>
      <c r="E236" s="2">
        <v>43692</v>
      </c>
      <c r="F236" s="1" t="s">
        <v>41</v>
      </c>
      <c r="G236" s="1">
        <v>2204</v>
      </c>
      <c r="H236" s="1">
        <v>21.67</v>
      </c>
      <c r="I236" s="1">
        <v>46.34</v>
      </c>
      <c r="J236" s="1">
        <v>40</v>
      </c>
      <c r="K236" s="32">
        <v>1</v>
      </c>
      <c r="L236" s="1">
        <v>47</v>
      </c>
      <c r="M236" s="1">
        <v>7.5</v>
      </c>
      <c r="N236" s="1">
        <v>41.5</v>
      </c>
      <c r="Q236" s="1">
        <v>1.75</v>
      </c>
      <c r="R236" s="1">
        <v>100</v>
      </c>
      <c r="S236" s="1" t="s">
        <v>66</v>
      </c>
      <c r="T236" s="1">
        <v>0.06</v>
      </c>
    </row>
    <row r="237" spans="1:20" s="1" customFormat="1">
      <c r="A237" s="1" t="s">
        <v>287</v>
      </c>
      <c r="B237" s="12" t="s">
        <v>155</v>
      </c>
      <c r="C237" s="1" t="s">
        <v>50</v>
      </c>
      <c r="D237" s="2">
        <v>43691</v>
      </c>
      <c r="E237" s="2">
        <v>43692</v>
      </c>
      <c r="F237" s="1" t="s">
        <v>25</v>
      </c>
      <c r="G237" s="1">
        <v>2204</v>
      </c>
      <c r="H237" s="1">
        <v>21.67</v>
      </c>
      <c r="I237" s="1">
        <v>46.34</v>
      </c>
      <c r="J237" s="1">
        <v>40</v>
      </c>
      <c r="K237" s="32">
        <v>0</v>
      </c>
      <c r="L237" s="1">
        <v>48</v>
      </c>
      <c r="M237" s="1">
        <v>7.5</v>
      </c>
      <c r="R237" s="1">
        <v>100</v>
      </c>
      <c r="S237" s="1" t="s">
        <v>66</v>
      </c>
      <c r="T237" s="1">
        <v>0.06</v>
      </c>
    </row>
    <row r="238" spans="1:20" s="123" customFormat="1">
      <c r="A238" s="123" t="s">
        <v>288</v>
      </c>
      <c r="B238" s="123" t="s">
        <v>155</v>
      </c>
      <c r="C238" s="123" t="s">
        <v>24</v>
      </c>
      <c r="D238" s="125">
        <v>43711</v>
      </c>
      <c r="E238" s="125">
        <v>43712</v>
      </c>
      <c r="F238" s="123" t="s">
        <v>25</v>
      </c>
      <c r="G238" s="123">
        <v>6103</v>
      </c>
      <c r="H238" s="123">
        <v>20.85</v>
      </c>
      <c r="I238" s="123">
        <v>58.69</v>
      </c>
      <c r="J238" s="123">
        <v>47</v>
      </c>
      <c r="K238" s="126">
        <v>161</v>
      </c>
      <c r="L238" s="123">
        <v>47</v>
      </c>
      <c r="M238" s="123">
        <v>7.5</v>
      </c>
      <c r="N238" s="123">
        <v>16</v>
      </c>
      <c r="O238" s="123">
        <v>1</v>
      </c>
      <c r="P238" s="123">
        <v>0.5</v>
      </c>
      <c r="R238" s="1">
        <v>100</v>
      </c>
      <c r="S238" s="123" t="s">
        <v>66</v>
      </c>
      <c r="T238" s="123">
        <v>0.06</v>
      </c>
    </row>
    <row r="239" spans="1:20" s="87" customFormat="1">
      <c r="A239" s="87" t="s">
        <v>289</v>
      </c>
      <c r="B239" s="87" t="s">
        <v>155</v>
      </c>
      <c r="C239" s="87" t="s">
        <v>82</v>
      </c>
      <c r="D239" s="88">
        <v>43711</v>
      </c>
      <c r="E239" s="88">
        <v>43712</v>
      </c>
      <c r="F239" s="87" t="s">
        <v>25</v>
      </c>
      <c r="G239" s="87">
        <v>6103</v>
      </c>
      <c r="H239" s="87">
        <v>20.85</v>
      </c>
      <c r="I239" s="87">
        <v>58.69</v>
      </c>
      <c r="J239" s="87">
        <v>47</v>
      </c>
      <c r="K239" s="128">
        <v>37</v>
      </c>
      <c r="L239" s="87">
        <v>47</v>
      </c>
      <c r="M239" s="87">
        <v>7.5</v>
      </c>
      <c r="N239" s="87">
        <v>39</v>
      </c>
      <c r="O239" s="87">
        <v>1.75</v>
      </c>
      <c r="P239" s="87">
        <v>2</v>
      </c>
      <c r="R239" s="1">
        <v>100</v>
      </c>
      <c r="S239" s="87" t="s">
        <v>66</v>
      </c>
      <c r="T239" s="87">
        <v>0.06</v>
      </c>
    </row>
    <row r="240" spans="1:20" s="87" customFormat="1">
      <c r="A240" s="87" t="s">
        <v>290</v>
      </c>
      <c r="B240" s="87" t="s">
        <v>155</v>
      </c>
      <c r="C240" s="87" t="s">
        <v>128</v>
      </c>
      <c r="D240" s="88">
        <v>43711</v>
      </c>
      <c r="E240" s="88">
        <v>43712</v>
      </c>
      <c r="F240" s="87" t="s">
        <v>25</v>
      </c>
      <c r="G240" s="87">
        <v>6103</v>
      </c>
      <c r="H240" s="87">
        <v>20.85</v>
      </c>
      <c r="I240" s="87">
        <v>58.69</v>
      </c>
      <c r="J240" s="87">
        <v>47</v>
      </c>
      <c r="K240" s="128">
        <v>28</v>
      </c>
      <c r="L240" s="87">
        <v>47</v>
      </c>
      <c r="M240" s="87">
        <v>7.5</v>
      </c>
      <c r="O240" s="87">
        <v>3</v>
      </c>
      <c r="P240" s="87">
        <v>8</v>
      </c>
      <c r="R240" s="1">
        <v>113</v>
      </c>
      <c r="S240" s="87" t="s">
        <v>66</v>
      </c>
      <c r="T240" s="87">
        <v>0.06</v>
      </c>
    </row>
    <row r="241" spans="1:20" s="87" customFormat="1">
      <c r="A241" s="87" t="s">
        <v>291</v>
      </c>
      <c r="B241" s="87" t="s">
        <v>155</v>
      </c>
      <c r="C241" s="87" t="s">
        <v>32</v>
      </c>
      <c r="D241" s="88">
        <v>43711</v>
      </c>
      <c r="E241" s="88">
        <v>43712</v>
      </c>
      <c r="F241" s="87" t="s">
        <v>25</v>
      </c>
      <c r="G241" s="87">
        <v>6103</v>
      </c>
      <c r="H241" s="87">
        <v>20.85</v>
      </c>
      <c r="I241" s="87">
        <v>58.69</v>
      </c>
      <c r="J241" s="87">
        <v>47</v>
      </c>
      <c r="K241" s="128">
        <v>1791</v>
      </c>
      <c r="L241" s="87">
        <v>48</v>
      </c>
      <c r="M241" s="87">
        <v>7.5</v>
      </c>
      <c r="N241" s="87">
        <v>17</v>
      </c>
      <c r="O241" s="87">
        <v>32</v>
      </c>
      <c r="R241" s="1">
        <v>100</v>
      </c>
      <c r="S241" s="87" t="s">
        <v>66</v>
      </c>
      <c r="T241" s="87">
        <v>0.06</v>
      </c>
    </row>
    <row r="242" spans="1:20" s="87" customFormat="1">
      <c r="A242" s="87" t="s">
        <v>292</v>
      </c>
      <c r="B242" s="87" t="s">
        <v>155</v>
      </c>
      <c r="C242" s="87" t="s">
        <v>34</v>
      </c>
      <c r="D242" s="88">
        <v>43711</v>
      </c>
      <c r="E242" s="88">
        <v>43712</v>
      </c>
      <c r="F242" s="87" t="s">
        <v>25</v>
      </c>
      <c r="G242" s="87">
        <v>6103</v>
      </c>
      <c r="H242" s="87">
        <v>20.85</v>
      </c>
      <c r="I242" s="87">
        <v>58.69</v>
      </c>
      <c r="J242" s="87">
        <v>47</v>
      </c>
      <c r="K242" s="128">
        <v>799</v>
      </c>
      <c r="L242" s="87">
        <v>48</v>
      </c>
      <c r="M242" s="87">
        <v>7.5</v>
      </c>
      <c r="N242" s="87" t="s">
        <v>35</v>
      </c>
      <c r="O242" s="87" t="s">
        <v>36</v>
      </c>
      <c r="R242" s="1">
        <v>100</v>
      </c>
      <c r="S242" s="87" t="s">
        <v>66</v>
      </c>
      <c r="T242" s="87">
        <v>0.06</v>
      </c>
    </row>
    <row r="243" spans="1:20" s="129" customFormat="1">
      <c r="A243" s="129" t="s">
        <v>293</v>
      </c>
      <c r="B243" s="129" t="s">
        <v>155</v>
      </c>
      <c r="C243" s="129" t="s">
        <v>39</v>
      </c>
      <c r="D243" s="131">
        <v>43711</v>
      </c>
      <c r="E243" s="131">
        <v>43712</v>
      </c>
      <c r="F243" s="129" t="s">
        <v>25</v>
      </c>
      <c r="G243" s="129">
        <v>6103</v>
      </c>
      <c r="H243" s="129">
        <v>20.85</v>
      </c>
      <c r="I243" s="129">
        <v>58.69</v>
      </c>
      <c r="J243" s="129">
        <v>47</v>
      </c>
      <c r="K243" s="132">
        <v>47</v>
      </c>
      <c r="L243" s="129">
        <v>48</v>
      </c>
      <c r="M243" s="129">
        <v>7.5</v>
      </c>
      <c r="N243" s="129">
        <v>41.5</v>
      </c>
      <c r="Q243" s="129">
        <v>1.75</v>
      </c>
      <c r="R243" s="1">
        <v>100</v>
      </c>
      <c r="S243" s="129" t="s">
        <v>66</v>
      </c>
      <c r="T243" s="129">
        <v>0.06</v>
      </c>
    </row>
    <row r="244" spans="1:20" s="111" customFormat="1">
      <c r="A244" s="111" t="s">
        <v>294</v>
      </c>
      <c r="B244" s="111" t="s">
        <v>155</v>
      </c>
      <c r="C244" s="111" t="s">
        <v>24</v>
      </c>
      <c r="D244" s="112">
        <v>43711</v>
      </c>
      <c r="E244" s="112">
        <v>43712</v>
      </c>
      <c r="F244" s="111" t="s">
        <v>41</v>
      </c>
      <c r="G244" s="111">
        <v>6103</v>
      </c>
      <c r="H244" s="111">
        <v>20.85</v>
      </c>
      <c r="I244" s="111">
        <v>58.69</v>
      </c>
      <c r="J244" s="111">
        <v>47</v>
      </c>
      <c r="K244" s="113">
        <v>5</v>
      </c>
      <c r="L244" s="111">
        <v>45</v>
      </c>
      <c r="M244" s="111">
        <v>7.5</v>
      </c>
      <c r="N244" s="111">
        <v>16</v>
      </c>
      <c r="O244" s="111">
        <v>1</v>
      </c>
      <c r="P244" s="111">
        <v>0.5</v>
      </c>
      <c r="R244" s="1">
        <v>100</v>
      </c>
      <c r="S244" s="111" t="s">
        <v>66</v>
      </c>
      <c r="T244" s="111">
        <v>0.06</v>
      </c>
    </row>
    <row r="245" spans="1:20" s="12" customFormat="1">
      <c r="A245" s="12" t="s">
        <v>295</v>
      </c>
      <c r="B245" s="12" t="s">
        <v>155</v>
      </c>
      <c r="C245" s="12" t="s">
        <v>82</v>
      </c>
      <c r="D245" s="40">
        <v>43711</v>
      </c>
      <c r="E245" s="40">
        <v>43712</v>
      </c>
      <c r="F245" s="12" t="s">
        <v>41</v>
      </c>
      <c r="G245" s="12">
        <v>6103</v>
      </c>
      <c r="H245" s="12">
        <v>20.85</v>
      </c>
      <c r="I245" s="12">
        <v>58.69</v>
      </c>
      <c r="J245" s="12">
        <v>47</v>
      </c>
      <c r="K245" s="114">
        <v>1</v>
      </c>
      <c r="L245" s="12">
        <v>44</v>
      </c>
      <c r="M245" s="12">
        <v>7.5</v>
      </c>
      <c r="N245" s="12">
        <v>39</v>
      </c>
      <c r="O245" s="12">
        <v>1.75</v>
      </c>
      <c r="P245" s="12">
        <v>2</v>
      </c>
      <c r="R245" s="1">
        <v>100</v>
      </c>
      <c r="S245" s="12" t="s">
        <v>66</v>
      </c>
      <c r="T245" s="12">
        <v>0.06</v>
      </c>
    </row>
    <row r="246" spans="1:20" s="12" customFormat="1">
      <c r="A246" s="12" t="s">
        <v>296</v>
      </c>
      <c r="B246" s="12" t="s">
        <v>155</v>
      </c>
      <c r="C246" s="12" t="s">
        <v>128</v>
      </c>
      <c r="D246" s="40">
        <v>43711</v>
      </c>
      <c r="E246" s="40">
        <v>43712</v>
      </c>
      <c r="F246" s="12" t="s">
        <v>41</v>
      </c>
      <c r="G246" s="12">
        <v>6103</v>
      </c>
      <c r="H246" s="12">
        <v>20.85</v>
      </c>
      <c r="I246" s="12">
        <v>58.69</v>
      </c>
      <c r="J246" s="12">
        <v>47</v>
      </c>
      <c r="K246" s="114">
        <v>51</v>
      </c>
      <c r="L246" s="12">
        <v>46</v>
      </c>
      <c r="M246" s="12">
        <v>7.5</v>
      </c>
      <c r="O246" s="12">
        <v>3</v>
      </c>
      <c r="P246" s="12">
        <v>8</v>
      </c>
      <c r="R246" s="1">
        <v>113</v>
      </c>
      <c r="S246" s="12" t="s">
        <v>66</v>
      </c>
      <c r="T246" s="12">
        <v>0.06</v>
      </c>
    </row>
    <row r="247" spans="1:20" s="12" customFormat="1">
      <c r="A247" s="12" t="s">
        <v>297</v>
      </c>
      <c r="B247" s="12" t="s">
        <v>155</v>
      </c>
      <c r="C247" s="12" t="s">
        <v>32</v>
      </c>
      <c r="D247" s="40">
        <v>43711</v>
      </c>
      <c r="E247" s="40">
        <v>43712</v>
      </c>
      <c r="F247" s="12" t="s">
        <v>41</v>
      </c>
      <c r="G247" s="12">
        <v>6103</v>
      </c>
      <c r="H247" s="12">
        <v>20.85</v>
      </c>
      <c r="I247" s="12">
        <v>58.69</v>
      </c>
      <c r="J247" s="12">
        <v>47</v>
      </c>
      <c r="K247" s="114">
        <v>20</v>
      </c>
      <c r="L247" s="12">
        <v>47</v>
      </c>
      <c r="M247" s="12">
        <v>7.5</v>
      </c>
      <c r="N247" s="12">
        <v>17</v>
      </c>
      <c r="O247" s="12">
        <v>32</v>
      </c>
      <c r="R247" s="1">
        <v>100</v>
      </c>
      <c r="S247" s="12" t="s">
        <v>66</v>
      </c>
      <c r="T247" s="12">
        <v>0.06</v>
      </c>
    </row>
    <row r="248" spans="1:20" s="12" customFormat="1">
      <c r="A248" s="12" t="s">
        <v>298</v>
      </c>
      <c r="B248" s="12" t="s">
        <v>155</v>
      </c>
      <c r="C248" s="12" t="s">
        <v>34</v>
      </c>
      <c r="D248" s="40">
        <v>43711</v>
      </c>
      <c r="E248" s="40">
        <v>43712</v>
      </c>
      <c r="F248" s="12" t="s">
        <v>41</v>
      </c>
      <c r="G248" s="12">
        <v>6103</v>
      </c>
      <c r="H248" s="12">
        <v>20.85</v>
      </c>
      <c r="I248" s="12">
        <v>58.69</v>
      </c>
      <c r="J248" s="12">
        <v>47</v>
      </c>
      <c r="K248" s="114">
        <v>41</v>
      </c>
      <c r="L248" s="12">
        <v>47</v>
      </c>
      <c r="M248" s="12">
        <v>7.5</v>
      </c>
      <c r="N248" s="12" t="s">
        <v>35</v>
      </c>
      <c r="O248" s="12" t="s">
        <v>36</v>
      </c>
      <c r="R248" s="1">
        <v>100</v>
      </c>
      <c r="S248" s="12" t="s">
        <v>66</v>
      </c>
      <c r="T248" s="12">
        <v>0.06</v>
      </c>
    </row>
    <row r="249" spans="1:20" s="116" customFormat="1">
      <c r="A249" s="116" t="s">
        <v>299</v>
      </c>
      <c r="B249" s="116" t="s">
        <v>155</v>
      </c>
      <c r="C249" s="116" t="s">
        <v>39</v>
      </c>
      <c r="D249" s="117">
        <v>43711</v>
      </c>
      <c r="E249" s="117">
        <v>43712</v>
      </c>
      <c r="F249" s="116" t="s">
        <v>41</v>
      </c>
      <c r="G249" s="116">
        <v>6103</v>
      </c>
      <c r="H249" s="116">
        <v>20.85</v>
      </c>
      <c r="I249" s="116">
        <v>58.69</v>
      </c>
      <c r="J249" s="116">
        <v>47</v>
      </c>
      <c r="K249" s="118">
        <v>28</v>
      </c>
      <c r="L249" s="116">
        <v>47.5</v>
      </c>
      <c r="M249" s="116">
        <v>7.5</v>
      </c>
      <c r="N249" s="116">
        <v>41.5</v>
      </c>
      <c r="Q249" s="116">
        <v>1.75</v>
      </c>
      <c r="R249" s="1">
        <v>100</v>
      </c>
      <c r="S249" s="116" t="s">
        <v>66</v>
      </c>
      <c r="T249" s="116">
        <v>0.06</v>
      </c>
    </row>
    <row r="250" spans="1:20" s="1" customFormat="1">
      <c r="A250" s="1" t="s">
        <v>300</v>
      </c>
      <c r="B250" s="1" t="s">
        <v>155</v>
      </c>
      <c r="C250" s="1" t="s">
        <v>50</v>
      </c>
      <c r="D250" s="2">
        <v>43711</v>
      </c>
      <c r="E250" s="2">
        <v>43712</v>
      </c>
      <c r="F250" s="1" t="s">
        <v>25</v>
      </c>
      <c r="G250" s="1">
        <v>6103</v>
      </c>
      <c r="H250" s="1">
        <v>20.85</v>
      </c>
      <c r="I250" s="1">
        <v>58.69</v>
      </c>
      <c r="J250" s="1">
        <v>47</v>
      </c>
      <c r="K250" s="32">
        <v>1</v>
      </c>
      <c r="L250" s="1">
        <v>47</v>
      </c>
      <c r="M250" s="1">
        <v>7.5</v>
      </c>
      <c r="R250" s="1">
        <v>100</v>
      </c>
      <c r="S250" s="1" t="s">
        <v>66</v>
      </c>
      <c r="T250" s="1">
        <v>0.06</v>
      </c>
    </row>
    <row r="251" spans="1:20" s="111" customFormat="1">
      <c r="A251" s="111" t="s">
        <v>301</v>
      </c>
      <c r="B251" s="111" t="s">
        <v>223</v>
      </c>
      <c r="C251" s="111" t="s">
        <v>24</v>
      </c>
      <c r="D251" s="112">
        <v>43713</v>
      </c>
      <c r="E251" s="112">
        <v>43714</v>
      </c>
      <c r="F251" s="111" t="s">
        <v>25</v>
      </c>
      <c r="G251" s="111">
        <v>9114</v>
      </c>
      <c r="H251" s="111">
        <v>23.48</v>
      </c>
      <c r="I251" s="111">
        <v>44.19</v>
      </c>
      <c r="J251" s="111">
        <v>68</v>
      </c>
      <c r="K251" s="113">
        <v>16</v>
      </c>
      <c r="L251" s="111">
        <v>46</v>
      </c>
      <c r="M251" s="111">
        <v>7.5</v>
      </c>
      <c r="N251" s="111">
        <v>16</v>
      </c>
      <c r="O251" s="111">
        <v>1</v>
      </c>
      <c r="P251" s="111">
        <v>0.5</v>
      </c>
      <c r="R251" s="1">
        <v>100</v>
      </c>
      <c r="S251" s="111" t="s">
        <v>66</v>
      </c>
      <c r="T251" s="111">
        <v>0.06</v>
      </c>
    </row>
    <row r="252" spans="1:20" s="12" customFormat="1">
      <c r="A252" s="12" t="s">
        <v>302</v>
      </c>
      <c r="B252" s="12" t="s">
        <v>223</v>
      </c>
      <c r="C252" s="12" t="s">
        <v>82</v>
      </c>
      <c r="D252" s="40">
        <v>43713</v>
      </c>
      <c r="E252" s="40">
        <v>43714</v>
      </c>
      <c r="F252" s="12" t="s">
        <v>25</v>
      </c>
      <c r="G252" s="12">
        <v>9114</v>
      </c>
      <c r="H252" s="12">
        <v>23.48</v>
      </c>
      <c r="I252" s="12">
        <v>44.19</v>
      </c>
      <c r="J252" s="12">
        <v>68</v>
      </c>
      <c r="K252" s="114">
        <v>771</v>
      </c>
      <c r="L252" s="12">
        <v>48</v>
      </c>
      <c r="M252" s="12">
        <v>7.5</v>
      </c>
      <c r="N252" s="12">
        <v>39</v>
      </c>
      <c r="O252" s="12">
        <v>1.75</v>
      </c>
      <c r="P252" s="12">
        <v>2</v>
      </c>
      <c r="R252" s="1">
        <v>100</v>
      </c>
      <c r="S252" s="12" t="s">
        <v>66</v>
      </c>
      <c r="T252" s="12">
        <v>0.06</v>
      </c>
    </row>
    <row r="253" spans="1:20" s="12" customFormat="1">
      <c r="A253" s="12" t="s">
        <v>303</v>
      </c>
      <c r="B253" s="12" t="s">
        <v>223</v>
      </c>
      <c r="C253" s="12" t="s">
        <v>128</v>
      </c>
      <c r="D253" s="40">
        <v>43713</v>
      </c>
      <c r="E253" s="40">
        <v>43714</v>
      </c>
      <c r="F253" s="12" t="s">
        <v>25</v>
      </c>
      <c r="G253" s="12">
        <v>9114</v>
      </c>
      <c r="H253" s="12">
        <v>23.48</v>
      </c>
      <c r="I253" s="12">
        <v>44.19</v>
      </c>
      <c r="J253" s="12">
        <v>68</v>
      </c>
      <c r="K253" s="114">
        <v>347</v>
      </c>
      <c r="L253" s="12">
        <v>47</v>
      </c>
      <c r="M253" s="12">
        <v>7.5</v>
      </c>
      <c r="O253" s="12">
        <v>3</v>
      </c>
      <c r="P253" s="12">
        <v>8</v>
      </c>
      <c r="R253" s="1">
        <v>113</v>
      </c>
      <c r="S253" s="12" t="s">
        <v>66</v>
      </c>
      <c r="T253" s="12">
        <v>0.06</v>
      </c>
    </row>
    <row r="254" spans="1:20" s="12" customFormat="1">
      <c r="A254" s="12" t="s">
        <v>304</v>
      </c>
      <c r="B254" s="12" t="s">
        <v>223</v>
      </c>
      <c r="C254" s="12" t="s">
        <v>32</v>
      </c>
      <c r="D254" s="40">
        <v>43713</v>
      </c>
      <c r="E254" s="40">
        <v>43714</v>
      </c>
      <c r="F254" s="12" t="s">
        <v>25</v>
      </c>
      <c r="G254" s="12">
        <v>9114</v>
      </c>
      <c r="H254" s="12">
        <v>23.48</v>
      </c>
      <c r="I254" s="12">
        <v>44.19</v>
      </c>
      <c r="J254" s="12">
        <v>68</v>
      </c>
      <c r="K254" s="114">
        <v>3</v>
      </c>
      <c r="L254" s="12">
        <v>46</v>
      </c>
      <c r="M254" s="12">
        <v>7.5</v>
      </c>
      <c r="N254" s="12">
        <v>17</v>
      </c>
      <c r="O254" s="12">
        <v>32</v>
      </c>
      <c r="R254" s="1">
        <v>100</v>
      </c>
      <c r="S254" s="12" t="s">
        <v>66</v>
      </c>
      <c r="T254" s="12">
        <v>0.06</v>
      </c>
    </row>
    <row r="255" spans="1:20" s="12" customFormat="1">
      <c r="A255" s="12" t="s">
        <v>305</v>
      </c>
      <c r="B255" s="12" t="s">
        <v>223</v>
      </c>
      <c r="C255" s="12" t="s">
        <v>34</v>
      </c>
      <c r="D255" s="40">
        <v>43713</v>
      </c>
      <c r="E255" s="40">
        <v>43714</v>
      </c>
      <c r="F255" s="12" t="s">
        <v>25</v>
      </c>
      <c r="G255" s="12">
        <v>9114</v>
      </c>
      <c r="H255" s="12">
        <v>23.48</v>
      </c>
      <c r="I255" s="12">
        <v>44.19</v>
      </c>
      <c r="J255" s="12">
        <v>68</v>
      </c>
      <c r="K255" s="114">
        <v>3</v>
      </c>
      <c r="L255" s="12">
        <v>47</v>
      </c>
      <c r="M255" s="12">
        <v>7.5</v>
      </c>
      <c r="N255" s="12" t="s">
        <v>35</v>
      </c>
      <c r="O255" s="12" t="s">
        <v>36</v>
      </c>
      <c r="R255" s="1">
        <v>100</v>
      </c>
      <c r="S255" s="12" t="s">
        <v>66</v>
      </c>
      <c r="T255" s="12">
        <v>0.06</v>
      </c>
    </row>
    <row r="256" spans="1:20" s="116" customFormat="1">
      <c r="A256" s="116" t="s">
        <v>306</v>
      </c>
      <c r="B256" s="116" t="s">
        <v>223</v>
      </c>
      <c r="C256" s="116" t="s">
        <v>39</v>
      </c>
      <c r="D256" s="117">
        <v>43713</v>
      </c>
      <c r="E256" s="117">
        <v>43714</v>
      </c>
      <c r="F256" s="116" t="s">
        <v>25</v>
      </c>
      <c r="G256" s="116">
        <v>9114</v>
      </c>
      <c r="H256" s="116">
        <v>23.48</v>
      </c>
      <c r="I256" s="116">
        <v>44.19</v>
      </c>
      <c r="J256" s="116">
        <v>68</v>
      </c>
      <c r="K256" s="118">
        <v>3</v>
      </c>
      <c r="L256" s="116">
        <v>49</v>
      </c>
      <c r="M256" s="116">
        <v>7.5</v>
      </c>
      <c r="N256" s="116">
        <v>41.5</v>
      </c>
      <c r="Q256" s="116">
        <v>1.75</v>
      </c>
      <c r="R256" s="1">
        <v>100</v>
      </c>
      <c r="S256" s="116" t="s">
        <v>66</v>
      </c>
      <c r="T256" s="116">
        <v>0.06</v>
      </c>
    </row>
    <row r="257" spans="1:20" s="111" customFormat="1">
      <c r="A257" s="111" t="s">
        <v>307</v>
      </c>
      <c r="B257" s="111" t="s">
        <v>223</v>
      </c>
      <c r="C257" s="111" t="s">
        <v>24</v>
      </c>
      <c r="D257" s="112">
        <v>43713</v>
      </c>
      <c r="E257" s="112">
        <v>43714</v>
      </c>
      <c r="F257" s="111" t="s">
        <v>41</v>
      </c>
      <c r="G257" s="111">
        <v>9114</v>
      </c>
      <c r="H257" s="111">
        <v>23.48</v>
      </c>
      <c r="I257" s="111">
        <v>44.19</v>
      </c>
      <c r="J257" s="111">
        <v>68</v>
      </c>
      <c r="K257" s="113">
        <v>4</v>
      </c>
      <c r="L257" s="111">
        <v>47</v>
      </c>
      <c r="M257" s="111">
        <v>7.5</v>
      </c>
      <c r="N257" s="111">
        <v>16</v>
      </c>
      <c r="O257" s="111">
        <v>1</v>
      </c>
      <c r="P257" s="111">
        <v>0.5</v>
      </c>
      <c r="R257" s="1">
        <v>100</v>
      </c>
      <c r="S257" s="111" t="s">
        <v>66</v>
      </c>
      <c r="T257" s="111">
        <v>0.06</v>
      </c>
    </row>
    <row r="258" spans="1:20" s="12" customFormat="1">
      <c r="A258" s="12" t="s">
        <v>308</v>
      </c>
      <c r="B258" s="12" t="s">
        <v>223</v>
      </c>
      <c r="C258" s="12" t="s">
        <v>82</v>
      </c>
      <c r="D258" s="40">
        <v>43713</v>
      </c>
      <c r="E258" s="40">
        <v>43714</v>
      </c>
      <c r="F258" s="12" t="s">
        <v>41</v>
      </c>
      <c r="G258" s="12">
        <v>9114</v>
      </c>
      <c r="H258" s="12">
        <v>23.48</v>
      </c>
      <c r="I258" s="12">
        <v>44.19</v>
      </c>
      <c r="J258" s="12">
        <v>68</v>
      </c>
      <c r="K258" s="114">
        <v>42</v>
      </c>
      <c r="L258" s="12">
        <v>46.5</v>
      </c>
      <c r="M258" s="12">
        <v>7.5</v>
      </c>
      <c r="N258" s="12">
        <v>39</v>
      </c>
      <c r="O258" s="12">
        <v>1.75</v>
      </c>
      <c r="P258" s="12">
        <v>2</v>
      </c>
      <c r="R258" s="1">
        <v>100</v>
      </c>
      <c r="S258" s="12" t="s">
        <v>66</v>
      </c>
      <c r="T258" s="12">
        <v>0.06</v>
      </c>
    </row>
    <row r="259" spans="1:20" s="12" customFormat="1">
      <c r="A259" s="12" t="s">
        <v>309</v>
      </c>
      <c r="B259" s="12" t="s">
        <v>223</v>
      </c>
      <c r="C259" s="12" t="s">
        <v>128</v>
      </c>
      <c r="D259" s="40">
        <v>43713</v>
      </c>
      <c r="E259" s="40">
        <v>43714</v>
      </c>
      <c r="F259" s="12" t="s">
        <v>41</v>
      </c>
      <c r="G259" s="12">
        <v>9114</v>
      </c>
      <c r="H259" s="12">
        <v>23.48</v>
      </c>
      <c r="I259" s="12">
        <v>44.19</v>
      </c>
      <c r="J259" s="12">
        <v>68</v>
      </c>
      <c r="K259" s="114">
        <v>9</v>
      </c>
      <c r="L259" s="12">
        <v>47</v>
      </c>
      <c r="M259" s="12">
        <v>7.5</v>
      </c>
      <c r="O259" s="12">
        <v>3</v>
      </c>
      <c r="P259" s="12">
        <v>8</v>
      </c>
      <c r="R259" s="1">
        <v>113</v>
      </c>
      <c r="S259" s="12" t="s">
        <v>66</v>
      </c>
      <c r="T259" s="12">
        <v>0.06</v>
      </c>
    </row>
    <row r="260" spans="1:20" s="12" customFormat="1">
      <c r="A260" s="12" t="s">
        <v>310</v>
      </c>
      <c r="B260" s="12" t="s">
        <v>223</v>
      </c>
      <c r="C260" s="12" t="s">
        <v>32</v>
      </c>
      <c r="D260" s="40">
        <v>43713</v>
      </c>
      <c r="E260" s="40">
        <v>43714</v>
      </c>
      <c r="F260" s="12" t="s">
        <v>41</v>
      </c>
      <c r="G260" s="12">
        <v>9114</v>
      </c>
      <c r="H260" s="12">
        <v>23.48</v>
      </c>
      <c r="I260" s="12">
        <v>44.19</v>
      </c>
      <c r="J260" s="12">
        <v>68</v>
      </c>
      <c r="K260" s="114">
        <v>5</v>
      </c>
      <c r="L260" s="12">
        <v>47</v>
      </c>
      <c r="M260" s="12">
        <v>7.5</v>
      </c>
      <c r="N260" s="12">
        <v>17</v>
      </c>
      <c r="O260" s="12">
        <v>32</v>
      </c>
      <c r="R260" s="1">
        <v>100</v>
      </c>
      <c r="S260" s="12" t="s">
        <v>66</v>
      </c>
      <c r="T260" s="12">
        <v>0.06</v>
      </c>
    </row>
    <row r="261" spans="1:20" s="12" customFormat="1">
      <c r="A261" s="12" t="s">
        <v>311</v>
      </c>
      <c r="B261" s="12" t="s">
        <v>223</v>
      </c>
      <c r="C261" s="12" t="s">
        <v>34</v>
      </c>
      <c r="D261" s="40">
        <v>43713</v>
      </c>
      <c r="E261" s="40">
        <v>43714</v>
      </c>
      <c r="F261" s="12" t="s">
        <v>41</v>
      </c>
      <c r="G261" s="12">
        <v>9114</v>
      </c>
      <c r="H261" s="12">
        <v>23.48</v>
      </c>
      <c r="I261" s="12">
        <v>44.19</v>
      </c>
      <c r="J261" s="12">
        <v>68</v>
      </c>
      <c r="K261" s="114">
        <v>1</v>
      </c>
      <c r="L261" s="12">
        <v>46</v>
      </c>
      <c r="M261" s="12">
        <v>7.5</v>
      </c>
      <c r="N261" s="12" t="s">
        <v>35</v>
      </c>
      <c r="O261" s="12" t="s">
        <v>36</v>
      </c>
      <c r="R261" s="1">
        <v>100</v>
      </c>
      <c r="S261" s="12" t="s">
        <v>66</v>
      </c>
      <c r="T261" s="12">
        <v>0.06</v>
      </c>
    </row>
    <row r="262" spans="1:20" s="116" customFormat="1">
      <c r="A262" s="116" t="s">
        <v>312</v>
      </c>
      <c r="B262" s="116" t="s">
        <v>223</v>
      </c>
      <c r="C262" s="116" t="s">
        <v>39</v>
      </c>
      <c r="D262" s="117">
        <v>43713</v>
      </c>
      <c r="E262" s="117">
        <v>43714</v>
      </c>
      <c r="F262" s="116" t="s">
        <v>41</v>
      </c>
      <c r="G262" s="116">
        <v>9114</v>
      </c>
      <c r="H262" s="116">
        <v>23.48</v>
      </c>
      <c r="I262" s="116">
        <v>44.19</v>
      </c>
      <c r="J262" s="116">
        <v>68</v>
      </c>
      <c r="K262" s="118">
        <v>4</v>
      </c>
      <c r="L262" s="116">
        <v>46</v>
      </c>
      <c r="M262" s="116">
        <v>7.5</v>
      </c>
      <c r="N262" s="116">
        <v>41.5</v>
      </c>
      <c r="Q262" s="116">
        <v>1.75</v>
      </c>
      <c r="R262" s="1">
        <v>100</v>
      </c>
      <c r="S262" s="116" t="s">
        <v>66</v>
      </c>
      <c r="T262" s="116">
        <v>0.06</v>
      </c>
    </row>
    <row r="263" spans="1:20" s="1" customFormat="1">
      <c r="A263" s="1" t="s">
        <v>313</v>
      </c>
      <c r="B263" s="1" t="s">
        <v>223</v>
      </c>
      <c r="C263" s="1" t="s">
        <v>50</v>
      </c>
      <c r="D263" s="2">
        <v>43713</v>
      </c>
      <c r="E263" s="2">
        <v>43714</v>
      </c>
      <c r="F263" s="1" t="s">
        <v>25</v>
      </c>
      <c r="G263" s="1">
        <v>9114</v>
      </c>
      <c r="H263" s="1">
        <v>23.48</v>
      </c>
      <c r="I263" s="1">
        <v>44.19</v>
      </c>
      <c r="J263" s="1">
        <v>68</v>
      </c>
      <c r="K263" s="32">
        <v>0</v>
      </c>
      <c r="L263" s="1">
        <v>46</v>
      </c>
      <c r="M263" s="1">
        <v>7.5</v>
      </c>
      <c r="R263" s="1">
        <v>100</v>
      </c>
      <c r="S263" s="1" t="s">
        <v>66</v>
      </c>
      <c r="T263" s="1">
        <v>0.06</v>
      </c>
    </row>
    <row r="264" spans="1:20" s="111" customFormat="1">
      <c r="A264" s="111" t="s">
        <v>314</v>
      </c>
      <c r="B264" s="111" t="s">
        <v>155</v>
      </c>
      <c r="C264" s="111" t="s">
        <v>24</v>
      </c>
      <c r="D264" s="112">
        <v>43718</v>
      </c>
      <c r="E264" s="112">
        <v>43719</v>
      </c>
      <c r="F264" s="111" t="s">
        <v>25</v>
      </c>
      <c r="G264" s="111">
        <v>2223</v>
      </c>
      <c r="H264" s="111">
        <v>21.77</v>
      </c>
      <c r="I264" s="111">
        <v>60.83</v>
      </c>
      <c r="J264" s="111">
        <v>23</v>
      </c>
      <c r="K264" s="113">
        <v>9</v>
      </c>
      <c r="L264" s="111">
        <v>46.5</v>
      </c>
      <c r="M264" s="111">
        <v>7.5</v>
      </c>
      <c r="N264" s="111">
        <v>16</v>
      </c>
      <c r="O264" s="111">
        <v>1</v>
      </c>
      <c r="P264" s="111">
        <v>0.5</v>
      </c>
      <c r="R264" s="1">
        <v>100</v>
      </c>
      <c r="S264" s="111" t="s">
        <v>66</v>
      </c>
      <c r="T264" s="111">
        <v>0.06</v>
      </c>
    </row>
    <row r="265" spans="1:20" s="12" customFormat="1">
      <c r="A265" s="12" t="s">
        <v>315</v>
      </c>
      <c r="B265" s="12" t="s">
        <v>155</v>
      </c>
      <c r="C265" s="12" t="s">
        <v>82</v>
      </c>
      <c r="D265" s="40">
        <v>43718</v>
      </c>
      <c r="E265" s="40">
        <v>43719</v>
      </c>
      <c r="F265" s="12" t="s">
        <v>25</v>
      </c>
      <c r="G265" s="12">
        <v>2223</v>
      </c>
      <c r="H265" s="12">
        <v>21.77</v>
      </c>
      <c r="I265" s="12">
        <v>60.83</v>
      </c>
      <c r="J265" s="12">
        <v>23</v>
      </c>
      <c r="K265" s="114">
        <v>14</v>
      </c>
      <c r="L265" s="12">
        <v>47</v>
      </c>
      <c r="M265" s="12">
        <v>7.5</v>
      </c>
      <c r="N265" s="12">
        <v>39</v>
      </c>
      <c r="O265" s="12">
        <v>1.75</v>
      </c>
      <c r="P265" s="12">
        <v>2</v>
      </c>
      <c r="R265" s="1">
        <v>100</v>
      </c>
      <c r="S265" s="12" t="s">
        <v>66</v>
      </c>
      <c r="T265" s="12">
        <v>0.06</v>
      </c>
    </row>
    <row r="266" spans="1:20" s="12" customFormat="1">
      <c r="A266" s="12" t="s">
        <v>316</v>
      </c>
      <c r="B266" s="12" t="s">
        <v>155</v>
      </c>
      <c r="C266" s="12" t="s">
        <v>128</v>
      </c>
      <c r="D266" s="40">
        <v>43718</v>
      </c>
      <c r="E266" s="40">
        <v>43719</v>
      </c>
      <c r="F266" s="12" t="s">
        <v>25</v>
      </c>
      <c r="G266" s="12">
        <v>2223</v>
      </c>
      <c r="H266" s="12">
        <v>21.77</v>
      </c>
      <c r="I266" s="12">
        <v>60.83</v>
      </c>
      <c r="J266" s="12">
        <v>23</v>
      </c>
      <c r="K266" s="114">
        <v>74</v>
      </c>
      <c r="L266" s="12">
        <v>48</v>
      </c>
      <c r="M266" s="12">
        <v>7.5</v>
      </c>
      <c r="O266" s="12">
        <v>3</v>
      </c>
      <c r="P266" s="12">
        <v>8</v>
      </c>
      <c r="R266" s="1">
        <v>113</v>
      </c>
      <c r="S266" s="12" t="s">
        <v>66</v>
      </c>
      <c r="T266" s="12">
        <v>0.06</v>
      </c>
    </row>
    <row r="267" spans="1:20" s="12" customFormat="1">
      <c r="A267" s="12" t="s">
        <v>317</v>
      </c>
      <c r="B267" s="12" t="s">
        <v>155</v>
      </c>
      <c r="C267" s="12" t="s">
        <v>32</v>
      </c>
      <c r="D267" s="40">
        <v>43718</v>
      </c>
      <c r="E267" s="40">
        <v>43719</v>
      </c>
      <c r="F267" s="12" t="s">
        <v>25</v>
      </c>
      <c r="G267" s="12">
        <v>2223</v>
      </c>
      <c r="H267" s="12">
        <v>21.77</v>
      </c>
      <c r="I267" s="12">
        <v>60.83</v>
      </c>
      <c r="J267" s="12">
        <v>23</v>
      </c>
      <c r="K267" s="114">
        <v>31</v>
      </c>
      <c r="L267" s="12">
        <v>45</v>
      </c>
      <c r="M267" s="12">
        <v>7.5</v>
      </c>
      <c r="N267" s="12">
        <v>17</v>
      </c>
      <c r="O267" s="12">
        <v>32</v>
      </c>
      <c r="R267" s="1">
        <v>100</v>
      </c>
      <c r="S267" s="12" t="s">
        <v>66</v>
      </c>
      <c r="T267" s="12">
        <v>0.06</v>
      </c>
    </row>
    <row r="268" spans="1:20" s="12" customFormat="1">
      <c r="A268" s="12" t="s">
        <v>318</v>
      </c>
      <c r="B268" s="12" t="s">
        <v>155</v>
      </c>
      <c r="C268" s="12" t="s">
        <v>34</v>
      </c>
      <c r="D268" s="40">
        <v>43718</v>
      </c>
      <c r="E268" s="40">
        <v>43719</v>
      </c>
      <c r="F268" s="12" t="s">
        <v>25</v>
      </c>
      <c r="G268" s="12">
        <v>2223</v>
      </c>
      <c r="H268" s="12">
        <v>21.77</v>
      </c>
      <c r="I268" s="12">
        <v>60.83</v>
      </c>
      <c r="J268" s="12">
        <v>23</v>
      </c>
      <c r="K268" s="114">
        <v>7</v>
      </c>
      <c r="L268" s="12">
        <v>44</v>
      </c>
      <c r="M268" s="12">
        <v>7.5</v>
      </c>
      <c r="N268" s="12" t="s">
        <v>35</v>
      </c>
      <c r="O268" s="12" t="s">
        <v>36</v>
      </c>
      <c r="R268" s="1">
        <v>100</v>
      </c>
      <c r="S268" s="12" t="s">
        <v>66</v>
      </c>
      <c r="T268" s="12">
        <v>0.06</v>
      </c>
    </row>
    <row r="269" spans="1:20" s="116" customFormat="1">
      <c r="A269" s="116" t="s">
        <v>319</v>
      </c>
      <c r="B269" s="116" t="s">
        <v>155</v>
      </c>
      <c r="C269" s="116" t="s">
        <v>39</v>
      </c>
      <c r="D269" s="117">
        <v>43718</v>
      </c>
      <c r="E269" s="117">
        <v>43719</v>
      </c>
      <c r="F269" s="116" t="s">
        <v>25</v>
      </c>
      <c r="G269" s="116">
        <v>2223</v>
      </c>
      <c r="H269" s="116">
        <v>21.77</v>
      </c>
      <c r="I269" s="116">
        <v>60.83</v>
      </c>
      <c r="J269" s="116">
        <v>23</v>
      </c>
      <c r="K269" s="118">
        <v>4</v>
      </c>
      <c r="L269" s="116">
        <v>44</v>
      </c>
      <c r="M269" s="116">
        <v>7.5</v>
      </c>
      <c r="N269" s="116">
        <v>41.5</v>
      </c>
      <c r="Q269" s="116">
        <v>1.75</v>
      </c>
      <c r="R269" s="1">
        <v>100</v>
      </c>
      <c r="S269" s="116" t="s">
        <v>66</v>
      </c>
      <c r="T269" s="116">
        <v>0.06</v>
      </c>
    </row>
    <row r="270" spans="1:20" s="111" customFormat="1">
      <c r="A270" s="111" t="s">
        <v>320</v>
      </c>
      <c r="B270" s="111" t="s">
        <v>155</v>
      </c>
      <c r="C270" s="111" t="s">
        <v>24</v>
      </c>
      <c r="D270" s="112">
        <v>43718</v>
      </c>
      <c r="E270" s="112">
        <v>43719</v>
      </c>
      <c r="F270" s="111" t="s">
        <v>41</v>
      </c>
      <c r="G270" s="111">
        <v>2223</v>
      </c>
      <c r="H270" s="111">
        <v>21.77</v>
      </c>
      <c r="I270" s="111">
        <v>60.83</v>
      </c>
      <c r="J270" s="111">
        <v>23</v>
      </c>
      <c r="K270" s="113">
        <v>36</v>
      </c>
      <c r="L270" s="111">
        <v>48</v>
      </c>
      <c r="M270" s="111">
        <v>7.5</v>
      </c>
      <c r="N270" s="111">
        <v>16</v>
      </c>
      <c r="O270" s="111">
        <v>1</v>
      </c>
      <c r="P270" s="111">
        <v>0.5</v>
      </c>
      <c r="R270" s="1">
        <v>100</v>
      </c>
      <c r="S270" s="111" t="s">
        <v>66</v>
      </c>
      <c r="T270" s="111">
        <v>0.06</v>
      </c>
    </row>
    <row r="271" spans="1:20" s="12" customFormat="1">
      <c r="A271" s="12" t="s">
        <v>321</v>
      </c>
      <c r="B271" s="12" t="s">
        <v>155</v>
      </c>
      <c r="C271" s="12" t="s">
        <v>82</v>
      </c>
      <c r="D271" s="40">
        <v>43718</v>
      </c>
      <c r="E271" s="40">
        <v>43719</v>
      </c>
      <c r="F271" s="12" t="s">
        <v>41</v>
      </c>
      <c r="G271" s="12">
        <v>2223</v>
      </c>
      <c r="H271" s="12">
        <v>21.77</v>
      </c>
      <c r="I271" s="12">
        <v>60.83</v>
      </c>
      <c r="J271" s="12">
        <v>23</v>
      </c>
      <c r="K271" s="114">
        <v>26</v>
      </c>
      <c r="L271" s="12">
        <v>45</v>
      </c>
      <c r="M271" s="12">
        <v>7.5</v>
      </c>
      <c r="N271" s="12">
        <v>39</v>
      </c>
      <c r="O271" s="12">
        <v>1.75</v>
      </c>
      <c r="P271" s="12">
        <v>2</v>
      </c>
      <c r="R271" s="1">
        <v>100</v>
      </c>
      <c r="S271" s="12" t="s">
        <v>66</v>
      </c>
      <c r="T271" s="12">
        <v>0.06</v>
      </c>
    </row>
    <row r="272" spans="1:20" s="12" customFormat="1">
      <c r="A272" s="12" t="s">
        <v>322</v>
      </c>
      <c r="B272" s="12" t="s">
        <v>155</v>
      </c>
      <c r="C272" s="12" t="s">
        <v>128</v>
      </c>
      <c r="D272" s="40">
        <v>43718</v>
      </c>
      <c r="E272" s="40">
        <v>43719</v>
      </c>
      <c r="F272" s="12" t="s">
        <v>41</v>
      </c>
      <c r="G272" s="12">
        <v>2223</v>
      </c>
      <c r="H272" s="12">
        <v>21.77</v>
      </c>
      <c r="I272" s="12">
        <v>60.83</v>
      </c>
      <c r="J272" s="12">
        <v>23</v>
      </c>
      <c r="K272" s="114">
        <v>45</v>
      </c>
      <c r="L272" s="12">
        <v>46</v>
      </c>
      <c r="M272" s="12">
        <v>7.5</v>
      </c>
      <c r="O272" s="12">
        <v>3</v>
      </c>
      <c r="P272" s="12">
        <v>8</v>
      </c>
      <c r="R272" s="1">
        <v>113</v>
      </c>
      <c r="S272" s="12" t="s">
        <v>66</v>
      </c>
      <c r="T272" s="12">
        <v>0.06</v>
      </c>
    </row>
    <row r="273" spans="1:20" s="12" customFormat="1">
      <c r="A273" s="12" t="s">
        <v>323</v>
      </c>
      <c r="B273" s="12" t="s">
        <v>155</v>
      </c>
      <c r="C273" s="12" t="s">
        <v>32</v>
      </c>
      <c r="D273" s="40">
        <v>43718</v>
      </c>
      <c r="E273" s="40">
        <v>43719</v>
      </c>
      <c r="F273" s="12" t="s">
        <v>41</v>
      </c>
      <c r="G273" s="12">
        <v>2223</v>
      </c>
      <c r="H273" s="12">
        <v>21.77</v>
      </c>
      <c r="I273" s="12">
        <v>60.83</v>
      </c>
      <c r="J273" s="12">
        <v>23</v>
      </c>
      <c r="K273" s="114">
        <v>13</v>
      </c>
      <c r="L273" s="12">
        <v>46</v>
      </c>
      <c r="M273" s="12">
        <v>7.5</v>
      </c>
      <c r="N273" s="12">
        <v>17</v>
      </c>
      <c r="O273" s="12">
        <v>32</v>
      </c>
      <c r="R273" s="1">
        <v>100</v>
      </c>
      <c r="S273" s="12" t="s">
        <v>66</v>
      </c>
      <c r="T273" s="12">
        <v>0.06</v>
      </c>
    </row>
    <row r="274" spans="1:20" s="12" customFormat="1">
      <c r="A274" s="12" t="s">
        <v>324</v>
      </c>
      <c r="B274" s="12" t="s">
        <v>155</v>
      </c>
      <c r="C274" s="12" t="s">
        <v>34</v>
      </c>
      <c r="D274" s="40">
        <v>43718</v>
      </c>
      <c r="E274" s="40">
        <v>43719</v>
      </c>
      <c r="F274" s="12" t="s">
        <v>41</v>
      </c>
      <c r="G274" s="12">
        <v>2223</v>
      </c>
      <c r="H274" s="12">
        <v>21.77</v>
      </c>
      <c r="I274" s="12">
        <v>60.83</v>
      </c>
      <c r="J274" s="12">
        <v>23</v>
      </c>
      <c r="K274" s="114">
        <v>11</v>
      </c>
      <c r="L274" s="12">
        <v>48</v>
      </c>
      <c r="M274" s="12">
        <v>7.5</v>
      </c>
      <c r="N274" s="12" t="s">
        <v>35</v>
      </c>
      <c r="O274" s="12" t="s">
        <v>36</v>
      </c>
      <c r="R274" s="1">
        <v>100</v>
      </c>
      <c r="S274" s="12" t="s">
        <v>66</v>
      </c>
      <c r="T274" s="12">
        <v>0.06</v>
      </c>
    </row>
    <row r="275" spans="1:20" s="116" customFormat="1">
      <c r="A275" s="116" t="s">
        <v>325</v>
      </c>
      <c r="B275" s="116" t="s">
        <v>155</v>
      </c>
      <c r="C275" s="116" t="s">
        <v>39</v>
      </c>
      <c r="D275" s="117">
        <v>43718</v>
      </c>
      <c r="E275" s="117">
        <v>43719</v>
      </c>
      <c r="F275" s="116" t="s">
        <v>41</v>
      </c>
      <c r="G275" s="116">
        <v>2223</v>
      </c>
      <c r="H275" s="116">
        <v>21.77</v>
      </c>
      <c r="I275" s="116">
        <v>60.83</v>
      </c>
      <c r="J275" s="116">
        <v>23</v>
      </c>
      <c r="K275" s="118">
        <v>12</v>
      </c>
      <c r="L275" s="116">
        <v>46</v>
      </c>
      <c r="M275" s="116">
        <v>7.5</v>
      </c>
      <c r="N275" s="116">
        <v>41.5</v>
      </c>
      <c r="Q275" s="116">
        <v>1.75</v>
      </c>
      <c r="R275" s="1">
        <v>100</v>
      </c>
      <c r="S275" s="116" t="s">
        <v>66</v>
      </c>
      <c r="T275" s="116">
        <v>0.06</v>
      </c>
    </row>
    <row r="276" spans="1:20" s="1" customFormat="1">
      <c r="A276" s="1" t="s">
        <v>326</v>
      </c>
      <c r="B276" s="1" t="s">
        <v>155</v>
      </c>
      <c r="C276" s="1" t="s">
        <v>50</v>
      </c>
      <c r="D276" s="2">
        <v>43718</v>
      </c>
      <c r="E276" s="2">
        <v>43719</v>
      </c>
      <c r="F276" s="1" t="s">
        <v>25</v>
      </c>
      <c r="G276" s="1">
        <v>2223</v>
      </c>
      <c r="H276" s="1">
        <v>21.77</v>
      </c>
      <c r="I276" s="1">
        <v>60.83</v>
      </c>
      <c r="J276" s="1">
        <v>23</v>
      </c>
      <c r="K276" s="32">
        <v>0</v>
      </c>
      <c r="L276" s="1">
        <v>47</v>
      </c>
      <c r="M276" s="1">
        <v>7.5</v>
      </c>
      <c r="R276" s="1">
        <v>100</v>
      </c>
      <c r="S276" s="1" t="s">
        <v>66</v>
      </c>
      <c r="T276" s="1">
        <v>0.06</v>
      </c>
    </row>
    <row r="277" spans="1:20" s="111" customFormat="1">
      <c r="A277" s="111" t="s">
        <v>327</v>
      </c>
      <c r="B277" s="111" t="s">
        <v>223</v>
      </c>
      <c r="C277" s="111" t="s">
        <v>24</v>
      </c>
      <c r="D277" s="112">
        <v>43733</v>
      </c>
      <c r="E277" s="112">
        <v>43734</v>
      </c>
      <c r="F277" s="111" t="s">
        <v>25</v>
      </c>
      <c r="G277" s="111">
        <v>3630</v>
      </c>
      <c r="H277" s="111">
        <v>22.53</v>
      </c>
      <c r="I277" s="111">
        <v>68.849999999999994</v>
      </c>
      <c r="J277" s="111">
        <v>72</v>
      </c>
      <c r="K277" s="113">
        <v>176</v>
      </c>
      <c r="L277" s="111">
        <v>47</v>
      </c>
      <c r="M277" s="111">
        <v>7.5</v>
      </c>
      <c r="N277" s="111">
        <v>16</v>
      </c>
      <c r="O277" s="111">
        <v>1.5</v>
      </c>
      <c r="P277" s="111">
        <v>0.5</v>
      </c>
      <c r="R277" s="1">
        <v>100</v>
      </c>
      <c r="S277" s="111" t="s">
        <v>66</v>
      </c>
      <c r="T277" s="111">
        <v>0.06</v>
      </c>
    </row>
    <row r="278" spans="1:20" s="12" customFormat="1">
      <c r="A278" s="12" t="s">
        <v>328</v>
      </c>
      <c r="B278" s="12" t="s">
        <v>223</v>
      </c>
      <c r="C278" s="12" t="s">
        <v>82</v>
      </c>
      <c r="D278" s="40">
        <v>43733</v>
      </c>
      <c r="E278" s="40">
        <v>43734</v>
      </c>
      <c r="F278" s="12" t="s">
        <v>25</v>
      </c>
      <c r="G278" s="12">
        <v>3630</v>
      </c>
      <c r="H278" s="12">
        <v>22.53</v>
      </c>
      <c r="I278" s="12">
        <v>68.849999999999994</v>
      </c>
      <c r="J278" s="12">
        <v>72</v>
      </c>
      <c r="K278" s="114">
        <v>72</v>
      </c>
      <c r="L278" s="12">
        <v>47</v>
      </c>
      <c r="M278" s="12">
        <v>7.5</v>
      </c>
      <c r="N278" s="12">
        <v>39</v>
      </c>
      <c r="O278" s="12">
        <v>1.75</v>
      </c>
      <c r="P278" s="12">
        <v>2</v>
      </c>
      <c r="R278" s="1">
        <v>100</v>
      </c>
      <c r="S278" s="12" t="s">
        <v>66</v>
      </c>
      <c r="T278" s="12">
        <v>0.06</v>
      </c>
    </row>
    <row r="279" spans="1:20" s="12" customFormat="1">
      <c r="A279" s="12" t="s">
        <v>329</v>
      </c>
      <c r="B279" s="12" t="s">
        <v>223</v>
      </c>
      <c r="C279" s="12" t="s">
        <v>128</v>
      </c>
      <c r="D279" s="40">
        <v>43733</v>
      </c>
      <c r="E279" s="40">
        <v>43734</v>
      </c>
      <c r="F279" s="12" t="s">
        <v>25</v>
      </c>
      <c r="G279" s="12">
        <v>3630</v>
      </c>
      <c r="H279" s="12">
        <v>22.53</v>
      </c>
      <c r="I279" s="12">
        <v>68.849999999999994</v>
      </c>
      <c r="J279" s="12">
        <v>72</v>
      </c>
      <c r="K279" s="114">
        <v>122</v>
      </c>
      <c r="L279" s="12">
        <v>46</v>
      </c>
      <c r="M279" s="12">
        <v>7.5</v>
      </c>
      <c r="O279" s="12">
        <v>3</v>
      </c>
      <c r="P279" s="12">
        <v>8</v>
      </c>
      <c r="R279" s="1">
        <v>113</v>
      </c>
      <c r="S279" s="12" t="s">
        <v>66</v>
      </c>
      <c r="T279" s="12">
        <v>0.06</v>
      </c>
    </row>
    <row r="280" spans="1:20" s="12" customFormat="1">
      <c r="A280" s="12" t="s">
        <v>330</v>
      </c>
      <c r="B280" s="12" t="s">
        <v>223</v>
      </c>
      <c r="C280" s="12" t="s">
        <v>32</v>
      </c>
      <c r="D280" s="40">
        <v>43733</v>
      </c>
      <c r="E280" s="40">
        <v>43734</v>
      </c>
      <c r="F280" s="12" t="s">
        <v>25</v>
      </c>
      <c r="G280" s="12">
        <v>3630</v>
      </c>
      <c r="H280" s="12">
        <v>22.53</v>
      </c>
      <c r="I280" s="12">
        <v>68.849999999999994</v>
      </c>
      <c r="J280" s="12">
        <v>72</v>
      </c>
      <c r="K280" s="114">
        <v>29</v>
      </c>
      <c r="L280" s="12">
        <v>48</v>
      </c>
      <c r="M280" s="12">
        <v>7.5</v>
      </c>
      <c r="N280" s="12">
        <v>17</v>
      </c>
      <c r="O280" s="12">
        <v>32</v>
      </c>
      <c r="R280" s="1">
        <v>100</v>
      </c>
      <c r="S280" s="12" t="s">
        <v>66</v>
      </c>
      <c r="T280" s="12">
        <v>0.06</v>
      </c>
    </row>
    <row r="281" spans="1:20" s="12" customFormat="1">
      <c r="A281" s="12" t="s">
        <v>331</v>
      </c>
      <c r="B281" s="12" t="s">
        <v>223</v>
      </c>
      <c r="C281" s="12" t="s">
        <v>34</v>
      </c>
      <c r="D281" s="40">
        <v>43733</v>
      </c>
      <c r="E281" s="40">
        <v>43734</v>
      </c>
      <c r="F281" s="12" t="s">
        <v>25</v>
      </c>
      <c r="G281" s="12">
        <v>3630</v>
      </c>
      <c r="H281" s="12">
        <v>22.53</v>
      </c>
      <c r="I281" s="12">
        <v>68.849999999999994</v>
      </c>
      <c r="J281" s="12">
        <v>72</v>
      </c>
      <c r="K281" s="114">
        <v>0</v>
      </c>
      <c r="L281" s="12">
        <v>46</v>
      </c>
      <c r="M281" s="12">
        <v>7.5</v>
      </c>
      <c r="N281" s="12" t="s">
        <v>35</v>
      </c>
      <c r="O281" s="12" t="s">
        <v>36</v>
      </c>
      <c r="R281" s="1">
        <v>100</v>
      </c>
      <c r="S281" s="12" t="s">
        <v>66</v>
      </c>
      <c r="T281" s="12">
        <v>0.06</v>
      </c>
    </row>
    <row r="282" spans="1:20" s="116" customFormat="1">
      <c r="A282" s="116" t="s">
        <v>332</v>
      </c>
      <c r="B282" s="116" t="s">
        <v>223</v>
      </c>
      <c r="C282" s="116" t="s">
        <v>39</v>
      </c>
      <c r="D282" s="117">
        <v>43733</v>
      </c>
      <c r="E282" s="117">
        <v>43734</v>
      </c>
      <c r="F282" s="116" t="s">
        <v>25</v>
      </c>
      <c r="G282" s="116">
        <v>3630</v>
      </c>
      <c r="H282" s="116">
        <v>22.53</v>
      </c>
      <c r="I282" s="116">
        <v>68.849999999999994</v>
      </c>
      <c r="J282" s="116">
        <v>72</v>
      </c>
      <c r="K282" s="118">
        <v>4</v>
      </c>
      <c r="L282" s="116">
        <v>48</v>
      </c>
      <c r="M282" s="116">
        <v>7.5</v>
      </c>
      <c r="N282" s="116">
        <v>55</v>
      </c>
      <c r="Q282" s="116">
        <v>2</v>
      </c>
      <c r="R282" s="1">
        <v>100</v>
      </c>
      <c r="S282" s="116" t="s">
        <v>66</v>
      </c>
      <c r="T282" s="116">
        <v>0.06</v>
      </c>
    </row>
    <row r="283" spans="1:20" s="111" customFormat="1">
      <c r="A283" s="111" t="s">
        <v>333</v>
      </c>
      <c r="B283" s="111" t="s">
        <v>223</v>
      </c>
      <c r="C283" s="111" t="s">
        <v>24</v>
      </c>
      <c r="D283" s="112">
        <v>43733</v>
      </c>
      <c r="E283" s="112">
        <v>43734</v>
      </c>
      <c r="F283" s="111" t="s">
        <v>41</v>
      </c>
      <c r="G283" s="111">
        <v>3630</v>
      </c>
      <c r="H283" s="111">
        <v>22.53</v>
      </c>
      <c r="I283" s="111">
        <v>68.849999999999994</v>
      </c>
      <c r="J283" s="111">
        <v>72</v>
      </c>
      <c r="K283" s="113">
        <v>15</v>
      </c>
      <c r="L283" s="111">
        <v>47</v>
      </c>
      <c r="M283" s="111">
        <v>7.5</v>
      </c>
      <c r="N283" s="111">
        <v>16</v>
      </c>
      <c r="O283" s="111">
        <v>1.5</v>
      </c>
      <c r="P283" s="111">
        <v>0.5</v>
      </c>
      <c r="R283" s="1">
        <v>100</v>
      </c>
      <c r="S283" s="111" t="s">
        <v>66</v>
      </c>
      <c r="T283" s="111">
        <v>0.06</v>
      </c>
    </row>
    <row r="284" spans="1:20" s="12" customFormat="1">
      <c r="A284" s="12" t="s">
        <v>334</v>
      </c>
      <c r="B284" s="12" t="s">
        <v>223</v>
      </c>
      <c r="C284" s="12" t="s">
        <v>82</v>
      </c>
      <c r="D284" s="40">
        <v>43733</v>
      </c>
      <c r="E284" s="40">
        <v>43734</v>
      </c>
      <c r="F284" s="12" t="s">
        <v>41</v>
      </c>
      <c r="G284" s="12">
        <v>3630</v>
      </c>
      <c r="H284" s="12">
        <v>22.53</v>
      </c>
      <c r="I284" s="12">
        <v>68.849999999999994</v>
      </c>
      <c r="J284" s="12">
        <v>72</v>
      </c>
      <c r="K284" s="114">
        <v>0</v>
      </c>
      <c r="L284" s="12">
        <v>46.5</v>
      </c>
      <c r="M284" s="12">
        <v>7.5</v>
      </c>
      <c r="N284" s="12">
        <v>39</v>
      </c>
      <c r="O284" s="12">
        <v>1.75</v>
      </c>
      <c r="P284" s="12">
        <v>2</v>
      </c>
      <c r="R284" s="1">
        <v>100</v>
      </c>
      <c r="S284" s="12" t="s">
        <v>66</v>
      </c>
      <c r="T284" s="12">
        <v>0.06</v>
      </c>
    </row>
    <row r="285" spans="1:20" s="12" customFormat="1">
      <c r="A285" s="12" t="s">
        <v>335</v>
      </c>
      <c r="B285" s="12" t="s">
        <v>223</v>
      </c>
      <c r="C285" s="12" t="s">
        <v>128</v>
      </c>
      <c r="D285" s="40">
        <v>43733</v>
      </c>
      <c r="E285" s="40">
        <v>43734</v>
      </c>
      <c r="F285" s="12" t="s">
        <v>41</v>
      </c>
      <c r="G285" s="12">
        <v>3630</v>
      </c>
      <c r="H285" s="12">
        <v>22.53</v>
      </c>
      <c r="I285" s="12">
        <v>68.849999999999994</v>
      </c>
      <c r="J285" s="12">
        <v>72</v>
      </c>
      <c r="K285" s="114">
        <v>0</v>
      </c>
      <c r="L285" s="12">
        <v>46.5</v>
      </c>
      <c r="M285" s="12">
        <v>7.5</v>
      </c>
      <c r="O285" s="12">
        <v>3</v>
      </c>
      <c r="P285" s="12">
        <v>8</v>
      </c>
      <c r="R285" s="1">
        <v>113</v>
      </c>
      <c r="S285" s="12" t="s">
        <v>66</v>
      </c>
      <c r="T285" s="12">
        <v>0.06</v>
      </c>
    </row>
    <row r="286" spans="1:20" s="12" customFormat="1">
      <c r="A286" s="12" t="s">
        <v>336</v>
      </c>
      <c r="B286" s="12" t="s">
        <v>223</v>
      </c>
      <c r="C286" s="12" t="s">
        <v>32</v>
      </c>
      <c r="D286" s="40">
        <v>43733</v>
      </c>
      <c r="E286" s="40">
        <v>43734</v>
      </c>
      <c r="F286" s="12" t="s">
        <v>41</v>
      </c>
      <c r="G286" s="12">
        <v>3630</v>
      </c>
      <c r="H286" s="12">
        <v>22.53</v>
      </c>
      <c r="I286" s="12">
        <v>68.849999999999994</v>
      </c>
      <c r="J286" s="12">
        <v>72</v>
      </c>
      <c r="K286" s="114">
        <v>12</v>
      </c>
      <c r="L286" s="12">
        <v>46</v>
      </c>
      <c r="M286" s="12">
        <v>7.5</v>
      </c>
      <c r="N286" s="12">
        <v>17</v>
      </c>
      <c r="O286" s="12">
        <v>32</v>
      </c>
      <c r="R286" s="1">
        <v>100</v>
      </c>
      <c r="S286" s="12" t="s">
        <v>66</v>
      </c>
      <c r="T286" s="12">
        <v>0.06</v>
      </c>
    </row>
    <row r="287" spans="1:20" s="12" customFormat="1">
      <c r="A287" s="12" t="s">
        <v>337</v>
      </c>
      <c r="B287" s="12" t="s">
        <v>223</v>
      </c>
      <c r="C287" s="12" t="s">
        <v>34</v>
      </c>
      <c r="D287" s="40">
        <v>43733</v>
      </c>
      <c r="E287" s="40">
        <v>43734</v>
      </c>
      <c r="F287" s="12" t="s">
        <v>41</v>
      </c>
      <c r="G287" s="12">
        <v>3630</v>
      </c>
      <c r="H287" s="12">
        <v>22.53</v>
      </c>
      <c r="I287" s="12">
        <v>68.849999999999994</v>
      </c>
      <c r="J287" s="12">
        <v>72</v>
      </c>
      <c r="K287" s="114">
        <v>0</v>
      </c>
      <c r="L287" s="12">
        <v>46</v>
      </c>
      <c r="M287" s="12">
        <v>7.5</v>
      </c>
      <c r="N287" s="12" t="s">
        <v>35</v>
      </c>
      <c r="O287" s="12" t="s">
        <v>36</v>
      </c>
      <c r="R287" s="1">
        <v>100</v>
      </c>
      <c r="S287" s="12" t="s">
        <v>66</v>
      </c>
      <c r="T287" s="12">
        <v>0.06</v>
      </c>
    </row>
    <row r="288" spans="1:20" s="116" customFormat="1">
      <c r="A288" s="116" t="s">
        <v>338</v>
      </c>
      <c r="B288" s="116" t="s">
        <v>223</v>
      </c>
      <c r="C288" s="116" t="s">
        <v>39</v>
      </c>
      <c r="D288" s="117">
        <v>43733</v>
      </c>
      <c r="E288" s="117">
        <v>43734</v>
      </c>
      <c r="F288" s="116" t="s">
        <v>41</v>
      </c>
      <c r="G288" s="116">
        <v>3630</v>
      </c>
      <c r="H288" s="116">
        <v>22.53</v>
      </c>
      <c r="I288" s="116">
        <v>68.849999999999994</v>
      </c>
      <c r="J288" s="116">
        <v>72</v>
      </c>
      <c r="K288" s="118">
        <v>0</v>
      </c>
      <c r="L288" s="116">
        <v>45</v>
      </c>
      <c r="M288" s="116">
        <v>7.5</v>
      </c>
      <c r="N288" s="116">
        <v>55</v>
      </c>
      <c r="Q288" s="116">
        <v>2</v>
      </c>
      <c r="R288" s="1">
        <v>100</v>
      </c>
      <c r="S288" s="116" t="s">
        <v>66</v>
      </c>
      <c r="T288" s="116">
        <v>0.06</v>
      </c>
    </row>
    <row r="289" spans="1:20" s="1" customFormat="1">
      <c r="A289" s="1" t="s">
        <v>339</v>
      </c>
      <c r="B289" s="1" t="s">
        <v>223</v>
      </c>
      <c r="C289" s="1" t="s">
        <v>50</v>
      </c>
      <c r="D289" s="2">
        <v>43733</v>
      </c>
      <c r="E289" s="2">
        <v>43734</v>
      </c>
      <c r="F289" s="1" t="s">
        <v>25</v>
      </c>
      <c r="G289" s="1">
        <v>3630</v>
      </c>
      <c r="H289" s="1">
        <v>22.53</v>
      </c>
      <c r="I289" s="1">
        <v>68.849999999999994</v>
      </c>
      <c r="J289" s="1">
        <v>72</v>
      </c>
      <c r="K289" s="32">
        <v>0</v>
      </c>
      <c r="L289">
        <v>48</v>
      </c>
      <c r="M289" s="1">
        <v>7.5</v>
      </c>
      <c r="R289" s="1">
        <v>100</v>
      </c>
      <c r="S289" s="1" t="s">
        <v>340</v>
      </c>
      <c r="T289" s="1">
        <v>0.06</v>
      </c>
    </row>
    <row r="1048576" spans="5:5">
      <c r="E1048576" s="13">
        <v>43658</v>
      </c>
    </row>
  </sheetData>
  <mergeCells count="2">
    <mergeCell ref="G2:J2"/>
    <mergeCell ref="L2:M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G1" sqref="G1:H1"/>
    </sheetView>
  </sheetViews>
  <sheetFormatPr defaultColWidth="9.109375" defaultRowHeight="14.4"/>
  <cols>
    <col min="1" max="1" width="9.109375" style="134"/>
    <col min="2" max="2" width="9.109375" style="135"/>
    <col min="3" max="3" width="9.33203125" style="28" bestFit="1" customWidth="1"/>
    <col min="4" max="4" width="9.33203125" style="134" bestFit="1" customWidth="1"/>
    <col min="5" max="5" width="9.33203125" style="28" bestFit="1" customWidth="1"/>
    <col min="6" max="6" width="10.5546875" style="134" bestFit="1" customWidth="1"/>
    <col min="7" max="7" width="9.33203125" style="28" bestFit="1" customWidth="1"/>
    <col min="8" max="8" width="9.33203125" style="134" bestFit="1" customWidth="1"/>
    <col min="9" max="9" width="9.33203125" style="28" bestFit="1" customWidth="1"/>
    <col min="10" max="10" width="9.33203125" style="134" bestFit="1" customWidth="1"/>
    <col min="11" max="11" width="9.33203125" style="28" bestFit="1" customWidth="1"/>
    <col min="12" max="12" width="9.33203125" style="134" bestFit="1" customWidth="1"/>
    <col min="13" max="13" width="9.33203125" style="28" bestFit="1" customWidth="1"/>
    <col min="14" max="14" width="9.33203125" style="134" bestFit="1" customWidth="1"/>
    <col min="15" max="15" width="9.109375" style="135"/>
    <col min="16" max="16384" width="9.109375" style="28"/>
  </cols>
  <sheetData>
    <row r="1" spans="1:15" s="162" customFormat="1">
      <c r="A1" s="161"/>
      <c r="B1" s="16"/>
      <c r="C1" s="227" t="s">
        <v>375</v>
      </c>
      <c r="D1" s="227"/>
      <c r="E1" s="227" t="s">
        <v>376</v>
      </c>
      <c r="F1" s="227"/>
      <c r="G1" s="227" t="s">
        <v>377</v>
      </c>
      <c r="H1" s="227"/>
      <c r="I1" s="227" t="s">
        <v>378</v>
      </c>
      <c r="J1" s="227"/>
      <c r="K1" s="227" t="s">
        <v>622</v>
      </c>
      <c r="L1" s="227"/>
      <c r="M1" s="227" t="s">
        <v>380</v>
      </c>
      <c r="N1" s="227"/>
      <c r="O1" s="16" t="s">
        <v>3</v>
      </c>
    </row>
    <row r="2" spans="1:15" s="162" customFormat="1">
      <c r="A2" s="161" t="s">
        <v>623</v>
      </c>
      <c r="B2" s="16" t="s">
        <v>624</v>
      </c>
      <c r="C2" s="162" t="s">
        <v>382</v>
      </c>
      <c r="D2" s="161" t="s">
        <v>383</v>
      </c>
      <c r="E2" s="162" t="s">
        <v>382</v>
      </c>
      <c r="F2" s="161" t="s">
        <v>383</v>
      </c>
      <c r="G2" s="162" t="s">
        <v>382</v>
      </c>
      <c r="H2" s="161" t="s">
        <v>383</v>
      </c>
      <c r="I2" s="162" t="s">
        <v>382</v>
      </c>
      <c r="J2" s="161" t="s">
        <v>383</v>
      </c>
      <c r="K2" s="162" t="s">
        <v>382</v>
      </c>
      <c r="L2" s="161" t="s">
        <v>383</v>
      </c>
      <c r="M2" s="162" t="s">
        <v>382</v>
      </c>
      <c r="N2" s="161" t="s">
        <v>383</v>
      </c>
      <c r="O2" s="16"/>
    </row>
    <row r="3" spans="1:15" s="141" customFormat="1">
      <c r="A3" s="165">
        <v>1</v>
      </c>
      <c r="B3" s="136">
        <f>'Sample Collection'!J4</f>
        <v>45</v>
      </c>
      <c r="C3" s="166">
        <f>AVERAGE('Sample Collection'!K4:K9)</f>
        <v>286.16666666666669</v>
      </c>
      <c r="D3" s="167">
        <f>AVERAGE('Sample Collection'!K10,'Sample Collection'!K12:K15)</f>
        <v>10.6</v>
      </c>
      <c r="E3" s="166">
        <f>AVERAGE(HPC!S5:S10)</f>
        <v>162</v>
      </c>
      <c r="F3" s="167">
        <f>AVERAGE(HPC!S11,HPC!S13:S16)</f>
        <v>708038.2</v>
      </c>
      <c r="G3" s="166">
        <f>AVERAGE(Acinetobacter!J2:J7)</f>
        <v>0</v>
      </c>
      <c r="H3" s="167">
        <f>AVERAGE(Acinetobacter!L8,Acinetobacter!L10:L13)</f>
        <v>0</v>
      </c>
      <c r="I3" s="166">
        <f>AVERAGE('C diff'!I2:I7)</f>
        <v>43.5</v>
      </c>
      <c r="J3" s="167">
        <f>AVERAGE('C diff'!I8,'C diff'!I10:I13)</f>
        <v>0</v>
      </c>
      <c r="K3" s="166">
        <f>AVERAGE(MRSA!I2:I7)</f>
        <v>0.16666666666666666</v>
      </c>
      <c r="L3" s="167">
        <f>AVERAGE(MRSA!I8,MRSA!I10:I13)</f>
        <v>0</v>
      </c>
      <c r="M3" s="166">
        <f>AVERAGE(VRE!I2:I7)</f>
        <v>0</v>
      </c>
      <c r="N3" s="167">
        <f>AVERAGE(VRE!I8,VRE!I10:I13)</f>
        <v>0</v>
      </c>
      <c r="O3" s="136" t="s">
        <v>625</v>
      </c>
    </row>
    <row r="4" spans="1:15">
      <c r="A4" s="134">
        <v>2</v>
      </c>
      <c r="B4" s="135">
        <f>'Sample Collection'!J17</f>
        <v>45</v>
      </c>
      <c r="C4" s="163">
        <f>AVERAGE('Sample Collection'!K17:K22)</f>
        <v>694.66666666666663</v>
      </c>
      <c r="D4" s="164">
        <f>AVERAGE('Sample Collection'!K23,'Sample Collection'!K25:K28)</f>
        <v>524.20000000000005</v>
      </c>
      <c r="E4" s="163">
        <f>AVERAGE(HPC!S18:S23)</f>
        <v>521</v>
      </c>
      <c r="F4" s="164">
        <f>AVERAGE(HPC!S24:S29)</f>
        <v>91.2</v>
      </c>
      <c r="G4" s="163">
        <f>AVERAGE(Acinetobacter!L15:L20)</f>
        <v>0</v>
      </c>
      <c r="H4" s="164">
        <f>AVERAGE(Acinetobacter!L21,Acinetobacter!L23:L26)</f>
        <v>0</v>
      </c>
      <c r="I4" s="163">
        <f>AVERAGE('C diff'!I15:I20)</f>
        <v>0</v>
      </c>
      <c r="J4" s="164">
        <f>AVERAGE('C diff'!I21,'C diff'!I23:I26)</f>
        <v>0</v>
      </c>
      <c r="K4" s="163">
        <f>AVERAGE(MRSA!I15:I20)</f>
        <v>0.5</v>
      </c>
      <c r="L4" s="164">
        <f>AVERAGE(MRSA!I21,MRSA!I23:I26)</f>
        <v>0</v>
      </c>
      <c r="M4" s="163">
        <f>AVERAGE(VRE!I15:I20)</f>
        <v>0</v>
      </c>
      <c r="N4" s="164">
        <f>AVERAGE(VRE!I21,VRE!I23:I26)</f>
        <v>0</v>
      </c>
      <c r="O4" s="135" t="s">
        <v>626</v>
      </c>
    </row>
    <row r="5" spans="1:15">
      <c r="A5" s="134">
        <v>3</v>
      </c>
      <c r="B5" s="135">
        <f>'Sample Collection'!J30</f>
        <v>10</v>
      </c>
      <c r="C5" s="163">
        <f>AVERAGE('Sample Collection'!K30:K35)</f>
        <v>182.5</v>
      </c>
      <c r="D5" s="164">
        <f>AVERAGE('Sample Collection'!K36:K41)</f>
        <v>127</v>
      </c>
      <c r="E5" s="163">
        <f>AVERAGE(HPC!S31:S36)</f>
        <v>347.5</v>
      </c>
      <c r="F5" s="164">
        <f>AVERAGE(HPC!S37:S42)</f>
        <v>3595.5555555555552</v>
      </c>
      <c r="G5" s="163">
        <f>AVERAGE(Acinetobacter!J28:J33)</f>
        <v>0</v>
      </c>
      <c r="H5" s="164">
        <f>AVERAGE(Acinetobacter!L34:L39)</f>
        <v>0</v>
      </c>
      <c r="I5" s="163">
        <f>AVERAGE('C diff'!I28:I33)</f>
        <v>1.6666666666666667</v>
      </c>
      <c r="J5" s="164">
        <f>AVERAGE('C diff'!I34:I39)</f>
        <v>2.6666666666666665</v>
      </c>
      <c r="K5" s="163">
        <f>AVERAGE(MRSA!I28:I33)</f>
        <v>1.5</v>
      </c>
      <c r="L5" s="164">
        <f>AVERAGE(MRSA!I34:I39)</f>
        <v>2.1666666666666665</v>
      </c>
      <c r="M5" s="163">
        <f>AVERAGE(VRE!I28:I33)</f>
        <v>1.3333333333333333</v>
      </c>
      <c r="N5" s="164">
        <f>AVERAGE(VRE!I34:I39)</f>
        <v>4</v>
      </c>
    </row>
    <row r="6" spans="1:15">
      <c r="A6" s="134">
        <v>4</v>
      </c>
      <c r="B6" s="135">
        <f>'Sample Collection'!J43</f>
        <v>35</v>
      </c>
      <c r="C6" s="163">
        <f>AVERAGE('Sample Collection'!K43:K48)</f>
        <v>91.166666666666671</v>
      </c>
      <c r="D6" s="164">
        <f>AVERAGE('Sample Collection'!K49:K54)</f>
        <v>23.333333333333332</v>
      </c>
      <c r="E6" s="163">
        <f>AVERAGE(HPC!S44:S49)</f>
        <v>720.55555555555554</v>
      </c>
      <c r="F6" s="164">
        <f>AVERAGE(HPC!S50:S55)</f>
        <v>259.72222222222223</v>
      </c>
      <c r="G6" s="163">
        <f>AVERAGE(Acinetobacter!J41:J46)</f>
        <v>0</v>
      </c>
      <c r="H6" s="164">
        <f>AVERAGE(Acinetobacter!J47:J52)</f>
        <v>0</v>
      </c>
      <c r="I6" s="163">
        <f>AVERAGE('C diff'!I41:I46)</f>
        <v>0.16666666666666666</v>
      </c>
      <c r="J6" s="164">
        <f>AVERAGE('C diff'!I47:I52)</f>
        <v>0.16666666666666666</v>
      </c>
      <c r="K6" s="163">
        <f>AVERAGE(MRSA!I41:I46)</f>
        <v>0.66666666666666663</v>
      </c>
      <c r="L6" s="164">
        <f>AVERAGE(MRSA!I47:I52)</f>
        <v>0</v>
      </c>
      <c r="M6" s="163">
        <f>AVERAGE(VRE!I41:I46)</f>
        <v>0.16666666666666666</v>
      </c>
      <c r="N6" s="164">
        <f>AVERAGE(VRE!I47:I52)</f>
        <v>0.16666666666666666</v>
      </c>
    </row>
    <row r="7" spans="1:15">
      <c r="A7" s="134">
        <v>5</v>
      </c>
      <c r="B7" s="135">
        <f>'Sample Collection'!J56</f>
        <v>58</v>
      </c>
      <c r="C7" s="163">
        <f>AVERAGE('Sample Collection'!K56:K61)</f>
        <v>259.16666666666669</v>
      </c>
      <c r="D7" s="164">
        <f>AVERAGE('Sample Collection'!K62:K67)</f>
        <v>24.166666666666668</v>
      </c>
      <c r="E7" s="163">
        <f>AVERAGE(HPC!S57:S62)</f>
        <v>29.722222222222214</v>
      </c>
      <c r="F7" s="164">
        <f>AVERAGE(HPC!S63:S68)</f>
        <v>3.3333333333333339</v>
      </c>
      <c r="G7" s="163">
        <f>AVERAGE(Acinetobacter!J54:J59)</f>
        <v>0</v>
      </c>
      <c r="H7" s="164">
        <f>AVERAGE(Acinetobacter!J60:J65)</f>
        <v>0</v>
      </c>
      <c r="I7" s="163">
        <f>AVERAGE('C diff'!I54:I59)</f>
        <v>0</v>
      </c>
      <c r="J7" s="164">
        <f>AVERAGE('C diff'!I60:I65)</f>
        <v>0</v>
      </c>
      <c r="K7" s="163">
        <f>AVERAGE(MRSA!I54:I59)</f>
        <v>0</v>
      </c>
      <c r="L7" s="164">
        <f>AVERAGE(MRSA!I60:I65)</f>
        <v>0</v>
      </c>
      <c r="M7" s="163">
        <f>AVERAGE(VRE!I54:I59)</f>
        <v>0.5</v>
      </c>
      <c r="N7" s="164">
        <f>AVERAGE(VRE!I60:I65)</f>
        <v>0.16666666666666666</v>
      </c>
    </row>
    <row r="8" spans="1:15">
      <c r="A8" s="134">
        <v>6</v>
      </c>
      <c r="B8" s="135" t="s">
        <v>627</v>
      </c>
      <c r="C8" s="163">
        <f>AVERAGE('Sample Collection'!K69:K74)</f>
        <v>283.33333333333331</v>
      </c>
      <c r="D8" s="164">
        <f>AVERAGE('Sample Collection'!K75:K80)</f>
        <v>37</v>
      </c>
      <c r="E8" s="163">
        <f>AVERAGE(HPC!S70:S75)</f>
        <v>1.9444444444444446</v>
      </c>
      <c r="F8" s="164">
        <f>AVERAGE(HPC!S76:S81)</f>
        <v>41.111111111111114</v>
      </c>
      <c r="G8" s="163">
        <f>AVERAGE(Acinetobacter!J67:J72)</f>
        <v>0</v>
      </c>
      <c r="H8" s="164">
        <f>AVERAGE(Acinetobacter!J73:J78)</f>
        <v>0</v>
      </c>
      <c r="I8" s="163">
        <f>AVERAGE('C diff'!I67:I72)</f>
        <v>0</v>
      </c>
      <c r="J8" s="164">
        <f>AVERAGE('C diff'!I73:I78)</f>
        <v>0</v>
      </c>
      <c r="K8" s="163">
        <f>AVERAGE(MRSA!I67:I72)</f>
        <v>0</v>
      </c>
      <c r="L8" s="164">
        <f>AVERAGE(MRSA!I73:I78)</f>
        <v>0.5</v>
      </c>
      <c r="M8" s="163">
        <f>AVERAGE(VRE!I67:I72)</f>
        <v>0</v>
      </c>
      <c r="N8" s="164">
        <f>AVERAGE(VRE!I73:I78)</f>
        <v>0</v>
      </c>
    </row>
    <row r="9" spans="1:15">
      <c r="A9" s="134">
        <v>7</v>
      </c>
      <c r="B9" s="135">
        <f>'Sample Collection'!J82</f>
        <v>35</v>
      </c>
      <c r="C9" s="163">
        <f>AVERAGE('Sample Collection'!K82:K87)</f>
        <v>238.5</v>
      </c>
      <c r="D9" s="164">
        <f>AVERAGE('Sample Collection'!K88:K93)</f>
        <v>57.166666666666664</v>
      </c>
      <c r="E9" s="163">
        <f>AVERAGE(HPC!S83:S88)</f>
        <v>44.444444444444436</v>
      </c>
      <c r="F9" s="164">
        <f>AVERAGE(HPC!S89:S94)</f>
        <v>93.6111111111111</v>
      </c>
      <c r="G9" s="163">
        <f>AVERAGE(Acinetobacter!J80:J85)</f>
        <v>0</v>
      </c>
      <c r="H9" s="164">
        <f>AVERAGE(Acinetobacter!J86:J91)</f>
        <v>0</v>
      </c>
      <c r="I9" s="163">
        <f>AVERAGE('C diff'!I80:I85)</f>
        <v>0</v>
      </c>
      <c r="J9" s="164">
        <f>AVERAGE('C diff'!I86:I91)</f>
        <v>0</v>
      </c>
      <c r="K9" s="163">
        <f>AVERAGE(MRSA!I80:I85)</f>
        <v>0.16666666666666666</v>
      </c>
      <c r="L9" s="164">
        <f>AVERAGE(MRSA!I86:I91)</f>
        <v>0</v>
      </c>
      <c r="M9" s="163">
        <f>AVERAGE(VRE!I80:I85)</f>
        <v>4.166666666666667</v>
      </c>
      <c r="N9" s="164">
        <f>AVERAGE(VRE!I86:I91)</f>
        <v>4.5</v>
      </c>
    </row>
    <row r="10" spans="1:15">
      <c r="A10" s="134">
        <v>8</v>
      </c>
      <c r="B10" s="135">
        <f>'Sample Collection'!J95</f>
        <v>50</v>
      </c>
      <c r="C10" s="163">
        <f>AVERAGE('Sample Collection'!K95:K100)</f>
        <v>192</v>
      </c>
      <c r="D10" s="164">
        <f>AVERAGE('Sample Collection'!K101:K106)</f>
        <v>105.16666666666667</v>
      </c>
      <c r="E10" s="163">
        <f>AVERAGE(HPC!S96:S101)</f>
        <v>6581.9444444444453</v>
      </c>
      <c r="F10" s="164">
        <f>AVERAGE(HPC!S102:S107)</f>
        <v>49.166666666666664</v>
      </c>
      <c r="G10" s="163">
        <f>AVERAGE(Acinetobacter!J93:J98)</f>
        <v>0</v>
      </c>
      <c r="H10" s="164">
        <f>AVERAGE(Acinetobacter!J99:J104)</f>
        <v>0</v>
      </c>
      <c r="I10" s="163">
        <f>AVERAGE('C diff'!I93:I98)</f>
        <v>0</v>
      </c>
      <c r="J10" s="164">
        <f>AVERAGE('C diff'!I99:I104)</f>
        <v>0</v>
      </c>
      <c r="K10" s="163">
        <f>AVERAGE(MRSA!I93:I98)</f>
        <v>0</v>
      </c>
      <c r="L10" s="164">
        <f>AVERAGE(MRSA!I99:I104)</f>
        <v>0</v>
      </c>
      <c r="M10" s="163">
        <f>AVERAGE(VRE!I93:I98)</f>
        <v>0.33333333333333331</v>
      </c>
      <c r="N10" s="164">
        <f>AVERAGE(VRE!I99:I104)</f>
        <v>0</v>
      </c>
    </row>
    <row r="11" spans="1:15">
      <c r="A11" s="134">
        <v>9</v>
      </c>
      <c r="B11" s="135" t="s">
        <v>627</v>
      </c>
      <c r="C11" s="163">
        <f>AVERAGE('Sample Collection'!K108:K113)</f>
        <v>44.666666666666664</v>
      </c>
      <c r="D11" s="164">
        <f>AVERAGE('Sample Collection'!K114:K119)</f>
        <v>102.16666666666667</v>
      </c>
      <c r="E11" s="163">
        <f>AVERAGE(HPC!S109:S114)</f>
        <v>415</v>
      </c>
      <c r="F11" s="164">
        <f>AVERAGE(HPC!S115:S120)</f>
        <v>36.666666666666671</v>
      </c>
      <c r="G11" s="163">
        <f>AVERAGE(Acinetobacter!J106:J111)</f>
        <v>0</v>
      </c>
      <c r="H11" s="164">
        <f>AVERAGE(Acinetobacter!J112:J117)</f>
        <v>0</v>
      </c>
      <c r="I11" s="163">
        <f>AVERAGE('C diff'!I106:I111)</f>
        <v>1.1666666666666667</v>
      </c>
      <c r="J11" s="164">
        <f>AVERAGE('C diff'!I112:I117)</f>
        <v>0</v>
      </c>
      <c r="K11" s="163">
        <f>AVERAGE(MRSA!I106:I111)</f>
        <v>216.16666666666666</v>
      </c>
      <c r="L11" s="164">
        <f>AVERAGE(MRSA!I112:I117)</f>
        <v>26.833333333333332</v>
      </c>
      <c r="M11" s="163">
        <f>AVERAGE(VRE!I106:I111)</f>
        <v>0</v>
      </c>
      <c r="N11" s="164">
        <f>AVERAGE(VRE!I112:I117)</f>
        <v>0</v>
      </c>
    </row>
    <row r="12" spans="1:15">
      <c r="A12" s="134">
        <v>10</v>
      </c>
      <c r="B12" s="135">
        <f>'Sample Collection'!J121</f>
        <v>43</v>
      </c>
      <c r="C12" s="163">
        <f>AVERAGE('Sample Collection'!K121:K126)</f>
        <v>69.333333333333329</v>
      </c>
      <c r="D12" s="164">
        <f>AVERAGE('Sample Collection'!K127:K132)</f>
        <v>83.333333333333329</v>
      </c>
      <c r="E12" s="163">
        <f>AVERAGE(HPC!S122:S127)</f>
        <v>18.333333333333332</v>
      </c>
      <c r="F12" s="164">
        <f>AVERAGE(HPC!S128:S133)</f>
        <v>41.666666666666671</v>
      </c>
      <c r="G12" s="163">
        <f>AVERAGE(Acinetobacter!J119:J124)</f>
        <v>0</v>
      </c>
      <c r="H12" s="164">
        <f>AVERAGE(Acinetobacter!J125:J130)</f>
        <v>0</v>
      </c>
      <c r="I12" s="163">
        <f>AVERAGE('C diff'!I119:I124)</f>
        <v>0</v>
      </c>
      <c r="J12" s="164">
        <f>AVERAGE('C diff'!I125:I130)</f>
        <v>0</v>
      </c>
      <c r="K12" s="163">
        <f>AVERAGE(MRSA!I119:I124)</f>
        <v>0</v>
      </c>
      <c r="L12" s="164">
        <f>AVERAGE(MRSA!I125:I130)</f>
        <v>0</v>
      </c>
      <c r="M12" s="163">
        <f>AVERAGE(VRE!I119:I124)</f>
        <v>0</v>
      </c>
      <c r="N12" s="164">
        <f>AVERAGE(VRE!I125:I130)</f>
        <v>0</v>
      </c>
    </row>
    <row r="13" spans="1:15">
      <c r="A13" s="134">
        <v>11</v>
      </c>
      <c r="B13" s="135">
        <f>'Sample Collection'!J134</f>
        <v>40</v>
      </c>
      <c r="C13" s="163">
        <f>AVERAGE('Sample Collection'!K134:K139)</f>
        <v>42.166666666666664</v>
      </c>
      <c r="D13" s="164">
        <f>AVERAGE('Sample Collection'!K140:K144)</f>
        <v>44</v>
      </c>
      <c r="E13" s="163">
        <f>AVERAGE(HPC!S135:S140)</f>
        <v>11.388888888888891</v>
      </c>
      <c r="F13" s="164">
        <f>AVERAGE(HPC!S141:S146)</f>
        <v>3.3333333333333335</v>
      </c>
      <c r="G13" s="163">
        <f>AVERAGE(Acinetobacter!J132:J137)</f>
        <v>0</v>
      </c>
      <c r="H13" s="164">
        <f>AVERAGE(Acinetobacter!J138:J143)</f>
        <v>0</v>
      </c>
      <c r="I13" s="163">
        <f>AVERAGE('C diff'!I132:I137)</f>
        <v>0.5</v>
      </c>
      <c r="J13" s="164">
        <f>AVERAGE('C diff'!I138:I143)</f>
        <v>0</v>
      </c>
      <c r="K13" s="163">
        <f>AVERAGE(MRSA!I132:I137)</f>
        <v>0</v>
      </c>
      <c r="L13" s="164">
        <f>AVERAGE(MRSA!I138:I143)</f>
        <v>0</v>
      </c>
      <c r="M13" s="163">
        <f>AVERAGE(VRE!I132:I137)</f>
        <v>0</v>
      </c>
      <c r="N13" s="164">
        <f>AVERAGE(VRE!I138:I143)</f>
        <v>0</v>
      </c>
      <c r="O13" s="135" t="s">
        <v>628</v>
      </c>
    </row>
    <row r="14" spans="1:15">
      <c r="A14" s="134">
        <v>12</v>
      </c>
      <c r="B14" s="135">
        <f>'Sample Collection'!J147</f>
        <v>27</v>
      </c>
      <c r="C14" s="163">
        <f>AVERAGE('Sample Collection'!K147:K152)</f>
        <v>121.66666666666667</v>
      </c>
      <c r="D14" s="164">
        <f>AVERAGE('Sample Collection'!K153:K158)</f>
        <v>1506.8333333333333</v>
      </c>
      <c r="E14" s="163">
        <f>AVERAGE(HPC!S148:S153)</f>
        <v>18.055555555555554</v>
      </c>
      <c r="F14" s="164">
        <f>AVERAGE(HPC!S154:S159)</f>
        <v>1955.2777777777776</v>
      </c>
      <c r="G14" s="163">
        <f>AVERAGE(Acinetobacter!J145:J150)</f>
        <v>0</v>
      </c>
      <c r="H14" s="164">
        <f>AVERAGE(Acinetobacter!J151:J156)</f>
        <v>0</v>
      </c>
      <c r="I14" s="163">
        <f>AVERAGE('C diff'!I145:I150)</f>
        <v>0</v>
      </c>
      <c r="J14" s="164">
        <f>AVERAGE('C diff'!I151:I156)</f>
        <v>0</v>
      </c>
      <c r="K14" s="163">
        <f>AVERAGE(MRSA!I145:I150)</f>
        <v>0</v>
      </c>
      <c r="L14" s="164">
        <f>AVERAGE(MRSA!I151:I156)</f>
        <v>0</v>
      </c>
      <c r="M14" s="163">
        <f>AVERAGE(VRE!I145:I150)</f>
        <v>0</v>
      </c>
      <c r="N14" s="164">
        <f>AVERAGE(VRE!I151:I156)</f>
        <v>0</v>
      </c>
    </row>
    <row r="15" spans="1:15">
      <c r="A15" s="134">
        <v>13</v>
      </c>
      <c r="B15" s="135">
        <f>'Sample Collection'!J160</f>
        <v>24</v>
      </c>
      <c r="C15" s="163">
        <f>AVERAGE('Sample Collection'!K160:K165)</f>
        <v>294.83333333333331</v>
      </c>
      <c r="D15" s="164">
        <f>AVERAGE('Sample Collection'!K166:K171)</f>
        <v>79.5</v>
      </c>
      <c r="E15" s="163">
        <f>AVERAGE(HPC!S161:S166)</f>
        <v>115.55555555555554</v>
      </c>
      <c r="F15" s="164">
        <f>AVERAGE(HPC!S167:S172)</f>
        <v>9.4444444444444429</v>
      </c>
      <c r="G15" s="163">
        <f>AVERAGE(Acinetobacter!J158:J163)</f>
        <v>3.5</v>
      </c>
      <c r="H15" s="164">
        <f>AVERAGE(Acinetobacter!J165:J169)</f>
        <v>0</v>
      </c>
      <c r="I15" s="163">
        <f>AVERAGE('C diff'!I158:I163)</f>
        <v>0</v>
      </c>
      <c r="J15" s="164">
        <f>AVERAGE('C diff'!I164:I169)</f>
        <v>0</v>
      </c>
      <c r="K15" s="163">
        <f>AVERAGE(MRSA!I158:I163)</f>
        <v>35.166666666666664</v>
      </c>
      <c r="L15" s="164">
        <f>AVERAGE(MRSA!I164:I169)</f>
        <v>0</v>
      </c>
      <c r="M15" s="163">
        <f>AVERAGE(VRE!I158:I163)</f>
        <v>0</v>
      </c>
      <c r="N15" s="164">
        <f>AVERAGE(VRE!I164:I169)</f>
        <v>0.16666666666666666</v>
      </c>
    </row>
    <row r="16" spans="1:15">
      <c r="A16" s="134">
        <v>14</v>
      </c>
      <c r="B16" s="135">
        <f>'Sample Collection'!J173</f>
        <v>62</v>
      </c>
      <c r="C16" s="163">
        <f>AVERAGE('Sample Collection'!K173:K177)</f>
        <v>27.4</v>
      </c>
      <c r="D16" s="164">
        <f>AVERAGE('Sample Collection'!K179:K184)</f>
        <v>1.3333333333333333</v>
      </c>
      <c r="E16" s="163">
        <f>AVERAGE(HPC!S174:S179)</f>
        <v>74.722222222222229</v>
      </c>
      <c r="F16" s="164">
        <f>AVERAGE(HPC!S180:S185)</f>
        <v>33.611111111111107</v>
      </c>
      <c r="G16" s="163">
        <f>AVERAGE(Acinetobacter!J171:J176)</f>
        <v>0</v>
      </c>
      <c r="H16" s="164">
        <f>AVERAGE(Acinetobacter!J177:J182)</f>
        <v>0</v>
      </c>
      <c r="I16" s="163">
        <f>AVERAGE('C diff'!I171:I176)</f>
        <v>1.5</v>
      </c>
      <c r="J16" s="164">
        <f>AVERAGE('C diff'!I177:I182)</f>
        <v>0</v>
      </c>
      <c r="K16" s="163">
        <f>AVERAGE(MRSA!I171:I176)</f>
        <v>1.5</v>
      </c>
      <c r="L16" s="164">
        <f>AVERAGE(MRSA!I177:I182)</f>
        <v>0</v>
      </c>
      <c r="M16" s="163">
        <f>AVERAGE(VRE!I171:I176)</f>
        <v>0.66666666666666663</v>
      </c>
      <c r="N16" s="164">
        <f>AVERAGE(VRE!I177:I182)</f>
        <v>0</v>
      </c>
      <c r="O16" s="135" t="s">
        <v>629</v>
      </c>
    </row>
    <row r="17" spans="1:15">
      <c r="A17" s="134">
        <v>15</v>
      </c>
      <c r="B17" s="135">
        <f>'Sample Collection'!J186</f>
        <v>43</v>
      </c>
      <c r="C17" s="163">
        <f>AVERAGE('Sample Collection'!K186:K191)</f>
        <v>236.33333333333334</v>
      </c>
      <c r="D17" s="164">
        <f>AVERAGE('Sample Collection'!K192:K197)</f>
        <v>112.5</v>
      </c>
      <c r="E17" s="163">
        <f>AVERAGE(HPC!S187:S192)</f>
        <v>392.77777777777783</v>
      </c>
      <c r="F17" s="164">
        <f>AVERAGE(HPC!S193:S198)</f>
        <v>6.9444444444444438</v>
      </c>
      <c r="G17" s="163">
        <f>AVERAGE(Acinetobacter!J184:J189)</f>
        <v>0</v>
      </c>
      <c r="H17" s="164">
        <f>AVERAGE(Acinetobacter!J190:J195)</f>
        <v>0</v>
      </c>
      <c r="I17" s="163">
        <f>AVERAGE('C diff'!I184:I189)</f>
        <v>0</v>
      </c>
      <c r="J17" s="164">
        <f>AVERAGE('C diff'!I190:I195)</f>
        <v>0.16666666666666666</v>
      </c>
      <c r="K17" s="163">
        <f>AVERAGE(MRSA!I184:I189)</f>
        <v>0</v>
      </c>
      <c r="L17" s="164">
        <f>AVERAGE(MRSA!I190:I195)</f>
        <v>0.16666666666666666</v>
      </c>
      <c r="M17" s="163">
        <f>AVERAGE(VRE!I184:I189)</f>
        <v>0</v>
      </c>
      <c r="N17" s="164">
        <f>AVERAGE(VRE!I190:I195)</f>
        <v>0</v>
      </c>
    </row>
    <row r="18" spans="1:15">
      <c r="A18" s="134">
        <v>16</v>
      </c>
      <c r="B18" s="135">
        <f>'Sample Collection'!J199</f>
        <v>29</v>
      </c>
      <c r="C18" s="163">
        <f>AVERAGE('Sample Collection'!K199:K204)</f>
        <v>14.333333333333334</v>
      </c>
      <c r="D18" s="164">
        <f>AVERAGE('Sample Collection'!K205:K210)</f>
        <v>31.666666666666668</v>
      </c>
      <c r="E18" s="163">
        <f>AVERAGE(HPC!S200:S205)</f>
        <v>65.833333333333329</v>
      </c>
      <c r="F18" s="164">
        <f>AVERAGE(HPC!S206:S211)</f>
        <v>1.1111111111111112</v>
      </c>
      <c r="G18" s="163">
        <f>AVERAGE(Acinetobacter!J197:J202)</f>
        <v>0</v>
      </c>
      <c r="H18" s="164">
        <f>AVERAGE(Acinetobacter!J203:J208)</f>
        <v>0</v>
      </c>
      <c r="I18" s="163">
        <f>AVERAGE('C diff'!I197:I202)</f>
        <v>2</v>
      </c>
      <c r="J18" s="164">
        <f>AVERAGE('C diff'!I203:I208)</f>
        <v>0</v>
      </c>
      <c r="K18" s="163">
        <f>AVERAGE(MRSA!I197:I202)</f>
        <v>0.66666666666666663</v>
      </c>
      <c r="L18" s="164">
        <f>AVERAGE(MRSA!I203:I208)</f>
        <v>0</v>
      </c>
      <c r="M18" s="163">
        <f>AVERAGE(VRE!I197:I202)</f>
        <v>0</v>
      </c>
      <c r="N18" s="164">
        <f>AVERAGE(VRE!I203:I208)</f>
        <v>0</v>
      </c>
    </row>
    <row r="19" spans="1:15">
      <c r="A19" s="134">
        <v>17</v>
      </c>
      <c r="B19" s="135">
        <f>'Sample Collection'!J212</f>
        <v>49</v>
      </c>
      <c r="C19" s="163">
        <f>AVERAGE('Sample Collection'!K212:K217)</f>
        <v>198.66666666666666</v>
      </c>
      <c r="D19" s="164">
        <f>AVERAGE('Sample Collection'!K218:K223)</f>
        <v>13.166666666666666</v>
      </c>
      <c r="E19" s="163">
        <f>AVERAGE(HPC!S213:S218)</f>
        <v>62.499999999999993</v>
      </c>
      <c r="F19" s="164">
        <f>AVERAGE(HPC!S219:S224)</f>
        <v>184.16666666666666</v>
      </c>
      <c r="G19" s="163">
        <f>AVERAGE(Acinetobacter!J210:J215)</f>
        <v>0</v>
      </c>
      <c r="H19" s="164">
        <f>AVERAGE(Acinetobacter!J216:J221)</f>
        <v>0</v>
      </c>
      <c r="I19" s="163">
        <f>AVERAGE('C diff'!I210:I215)</f>
        <v>0</v>
      </c>
      <c r="J19" s="164">
        <f>AVERAGE('C diff'!I216:I221)</f>
        <v>0.33333333333333331</v>
      </c>
      <c r="K19" s="163">
        <f>AVERAGE(MRSA!I210:I215)</f>
        <v>0</v>
      </c>
      <c r="L19" s="164">
        <f>AVERAGE(MRSA!I216:I221)</f>
        <v>0</v>
      </c>
      <c r="M19" s="163">
        <f>AVERAGE(VRE!I210:I215)</f>
        <v>1</v>
      </c>
      <c r="N19" s="164">
        <f>AVERAGE(VRE!I216:I221)</f>
        <v>8</v>
      </c>
    </row>
    <row r="20" spans="1:15">
      <c r="A20" s="134">
        <v>18</v>
      </c>
      <c r="B20" s="135">
        <f>'Sample Collection'!J225</f>
        <v>40</v>
      </c>
      <c r="C20" s="163">
        <f>AVERAGE('Sample Collection'!K225:K230)</f>
        <v>239.66666666666666</v>
      </c>
      <c r="D20" s="164">
        <f>AVERAGE('Sample Collection'!K231:K237)</f>
        <v>46.428571428571431</v>
      </c>
      <c r="E20" s="163">
        <f>AVERAGE(HPC!S226:S231)</f>
        <v>1136.6666666666667</v>
      </c>
      <c r="F20" s="164">
        <f>AVERAGE(HPC!S232:S237)</f>
        <v>106.1111111111111</v>
      </c>
      <c r="G20" s="163">
        <f>AVERAGE(Acinetobacter!J223:J228)</f>
        <v>0</v>
      </c>
      <c r="H20" s="164">
        <f>AVERAGE(Acinetobacter!J229:J234)</f>
        <v>0</v>
      </c>
      <c r="I20" s="163">
        <f>AVERAGE('C diff'!I223:I228)</f>
        <v>0</v>
      </c>
      <c r="J20" s="164">
        <f>AVERAGE('C diff'!I229:I234)</f>
        <v>0</v>
      </c>
      <c r="K20" s="163">
        <f>AVERAGE(MRSA!I223:I227)</f>
        <v>6.6</v>
      </c>
      <c r="L20" s="164">
        <f>AVERAGE(MRSA!I229:I234)</f>
        <v>0.33333333333333331</v>
      </c>
      <c r="M20" s="163">
        <f>AVERAGE(VRE!I223:I228)</f>
        <v>8.3333333333333339</v>
      </c>
      <c r="N20" s="164">
        <f>AVERAGE(VRE!I229:I234)</f>
        <v>0</v>
      </c>
    </row>
    <row r="21" spans="1:15">
      <c r="A21" s="134">
        <v>19</v>
      </c>
      <c r="B21" s="135">
        <f>'Sample Collection'!J238</f>
        <v>47</v>
      </c>
      <c r="C21" s="163">
        <f>AVERAGE('Sample Collection'!K238:K243)</f>
        <v>477.16666666666669</v>
      </c>
      <c r="D21" s="164">
        <f>AVERAGE('Sample Collection'!K244:K249)</f>
        <v>24.333333333333332</v>
      </c>
      <c r="E21" s="163">
        <f>AVERAGE(HPC!S239:S244)</f>
        <v>502.22222222222223</v>
      </c>
      <c r="F21" s="164">
        <f>AVERAGE(HPC!S245:S250)</f>
        <v>60</v>
      </c>
      <c r="G21" s="163">
        <f>AVERAGE(Acinetobacter!J236:J241)</f>
        <v>0</v>
      </c>
      <c r="H21" s="164">
        <f>AVERAGE(Acinetobacter!J242:J247)</f>
        <v>0.66666666666666663</v>
      </c>
      <c r="I21" s="163">
        <f>AVERAGE('C diff'!I236:I241)</f>
        <v>0</v>
      </c>
      <c r="J21" s="164">
        <f>AVERAGE('C diff'!I242:I247)</f>
        <v>0</v>
      </c>
      <c r="K21" s="163">
        <f>AVERAGE(MRSA!I236:I241)</f>
        <v>0.66666666666666663</v>
      </c>
      <c r="L21" s="164">
        <f>AVERAGE(MRSA!I242:I247)</f>
        <v>8</v>
      </c>
      <c r="M21" s="163">
        <f>AVERAGE(VRE!I236:I241)</f>
        <v>0.33333333333333331</v>
      </c>
      <c r="N21" s="164">
        <f>AVERAGE(VRE!I242:I247)</f>
        <v>0</v>
      </c>
    </row>
    <row r="22" spans="1:15">
      <c r="A22" s="134">
        <v>20</v>
      </c>
      <c r="B22" s="135">
        <f>'Sample Collection'!J251</f>
        <v>68</v>
      </c>
      <c r="C22" s="163">
        <f>AVERAGE('Sample Collection'!K251:K256)</f>
        <v>190.5</v>
      </c>
      <c r="D22" s="164">
        <f>AVERAGE('Sample Collection'!K257:K262)</f>
        <v>10.833333333333334</v>
      </c>
      <c r="E22" s="163">
        <f>AVERAGE(HPC!S252:S257)</f>
        <v>43.611111111111107</v>
      </c>
      <c r="F22" s="164">
        <f>AVERAGE(HPC!S258:S263)</f>
        <v>21.388888888888886</v>
      </c>
      <c r="G22" s="163">
        <f>AVERAGE(Acinetobacter!J249:J254)</f>
        <v>0</v>
      </c>
      <c r="H22" s="164">
        <f>AVERAGE(Acinetobacter!J255:J260)</f>
        <v>0</v>
      </c>
      <c r="I22" s="163">
        <f>AVERAGE('C diff'!I249:I254)</f>
        <v>0.16666666666666666</v>
      </c>
      <c r="J22" s="164">
        <f>AVERAGE('C diff'!I255:I260)</f>
        <v>0</v>
      </c>
      <c r="K22" s="163">
        <f>AVERAGE(MRSA!I249:I254)</f>
        <v>63</v>
      </c>
      <c r="L22" s="164">
        <f>AVERAGE(MRSA!I255:I260)</f>
        <v>1.6666666666666667</v>
      </c>
      <c r="M22" s="163">
        <f>AVERAGE(VRE!I249:I254)</f>
        <v>1.6666666666666667</v>
      </c>
      <c r="N22" s="164">
        <f>AVERAGE(VRE!I255:I260)</f>
        <v>0</v>
      </c>
    </row>
    <row r="23" spans="1:15">
      <c r="A23" s="134">
        <v>21</v>
      </c>
      <c r="B23" s="135">
        <f>'Sample Collection'!J264</f>
        <v>23</v>
      </c>
      <c r="C23" s="163">
        <f>AVERAGE('Sample Collection'!K264:K269)</f>
        <v>23.166666666666668</v>
      </c>
      <c r="D23" s="164">
        <f>AVERAGE('Sample Collection'!K270:K275)</f>
        <v>23.833333333333332</v>
      </c>
      <c r="E23" s="163">
        <f>AVERAGE(HPC!S265:S270)</f>
        <v>99.166666666666671</v>
      </c>
      <c r="F23" s="164">
        <f>AVERAGE(HPC!S271:S276)</f>
        <v>13.611111111111114</v>
      </c>
      <c r="G23" s="163">
        <f>AVERAGE(Acinetobacter!J262:J267)</f>
        <v>0</v>
      </c>
      <c r="H23" s="164">
        <f>AVERAGE(Acinetobacter!J268:J273)</f>
        <v>0</v>
      </c>
      <c r="I23" s="163">
        <f>AVERAGE('C diff'!I262:I267)</f>
        <v>0</v>
      </c>
      <c r="J23" s="164">
        <f>AVERAGE('C diff'!I268:I273)</f>
        <v>0</v>
      </c>
      <c r="K23" s="163">
        <f>AVERAGE(MRSA!I262:I267)</f>
        <v>0.33333333333333331</v>
      </c>
      <c r="L23" s="164">
        <f>AVERAGE(MRSA!I268:I273)</f>
        <v>0.16666666666666666</v>
      </c>
      <c r="M23" s="163">
        <f>AVERAGE(VRE!I262:I267)</f>
        <v>0</v>
      </c>
      <c r="N23" s="164">
        <f>AVERAGE(VRE!I268:I273)</f>
        <v>0</v>
      </c>
    </row>
    <row r="24" spans="1:15" s="150" customFormat="1">
      <c r="A24" s="168">
        <v>22</v>
      </c>
      <c r="B24" s="17">
        <f>'Sample Collection'!J277</f>
        <v>72</v>
      </c>
      <c r="C24" s="169">
        <f>AVERAGE('Sample Collection'!K277:K282)</f>
        <v>67.166666666666671</v>
      </c>
      <c r="D24" s="170">
        <f>AVERAGE('Sample Collection'!K283:K288)</f>
        <v>4.5</v>
      </c>
      <c r="E24" s="169">
        <f>AVERAGE(HPC!S278:S283)</f>
        <v>11.111111111111109</v>
      </c>
      <c r="F24" s="170">
        <f>AVERAGE(HPC!S284:S289)</f>
        <v>0</v>
      </c>
      <c r="G24" s="169">
        <f>AVERAGE(Acinetobacter!J275:J280)</f>
        <v>0</v>
      </c>
      <c r="H24" s="170">
        <f>AVERAGE(Acinetobacter!J281:J286)</f>
        <v>0</v>
      </c>
      <c r="I24" s="169">
        <f>AVERAGE('C diff'!I275:I280)</f>
        <v>0</v>
      </c>
      <c r="J24" s="170">
        <f>AVERAGE('C diff'!I281:I286)</f>
        <v>0</v>
      </c>
      <c r="K24" s="169">
        <f>AVERAGE(MRSA!I275:I280)</f>
        <v>0.5</v>
      </c>
      <c r="L24" s="170">
        <f>AVERAGE(MRSA!I281:I286)</f>
        <v>0</v>
      </c>
      <c r="M24" s="169">
        <f>AVERAGE(VRE!I275:I280)</f>
        <v>0</v>
      </c>
      <c r="N24" s="170">
        <f>AVERAGE(VRE!I281:I286)</f>
        <v>0</v>
      </c>
      <c r="O24" s="17"/>
    </row>
  </sheetData>
  <mergeCells count="6">
    <mergeCell ref="M1:N1"/>
    <mergeCell ref="C1:D1"/>
    <mergeCell ref="E1:F1"/>
    <mergeCell ref="G1:H1"/>
    <mergeCell ref="I1:J1"/>
    <mergeCell ref="K1:L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55"/>
  <sheetViews>
    <sheetView zoomScale="80" zoomScaleNormal="80" workbookViewId="0">
      <selection activeCell="AB30" sqref="AB30"/>
    </sheetView>
  </sheetViews>
  <sheetFormatPr defaultRowHeight="14.4"/>
  <cols>
    <col min="1" max="1" width="14.44140625" customWidth="1"/>
    <col min="26" max="26" width="9.6640625" customWidth="1"/>
    <col min="27" max="27" width="4.33203125" customWidth="1"/>
    <col min="28" max="28" width="30.44140625" customWidth="1"/>
  </cols>
  <sheetData>
    <row r="2" spans="1:29">
      <c r="B2" s="28"/>
      <c r="C2" s="28"/>
      <c r="D2" s="28"/>
      <c r="E2" s="28"/>
      <c r="F2" s="28"/>
      <c r="G2" s="28"/>
      <c r="H2" s="28"/>
      <c r="I2" s="28"/>
      <c r="J2" s="28"/>
      <c r="K2" s="28"/>
      <c r="L2" s="28"/>
      <c r="M2" s="28"/>
    </row>
    <row r="3" spans="1:29">
      <c r="B3" t="s">
        <v>24</v>
      </c>
      <c r="F3" t="s">
        <v>384</v>
      </c>
      <c r="J3" t="s">
        <v>30</v>
      </c>
      <c r="N3" t="s">
        <v>630</v>
      </c>
      <c r="R3" t="s">
        <v>631</v>
      </c>
      <c r="V3" t="s">
        <v>632</v>
      </c>
      <c r="AB3" t="s">
        <v>633</v>
      </c>
      <c r="AC3">
        <f>COUNTA('All Organism Results'!A4:A9,'All Organism Results'!A17:A22,'All Organism Results'!A30,'All Organism Results'!A32:A35,'All Organism Results'!A43:A48,'All Organism Results'!A56:A57,'All Organism Results'!A59:A61,'All Organism Results'!A69:A74,'All Organism Results'!A82:A87,'All Organism Results'!A95:A100,'All Organism Results'!A108:A113,'All Organism Results'!A121:A126,'All Organism Results'!A134:A139,'All Organism Results'!A147:A152,'All Organism Results'!A160:A165,'All Organism Results'!A173:A178,'All Organism Results'!A186:A191,'All Organism Results'!A199:A204,'All Organism Results'!A212:A217,'All Organism Results'!A225:A230,'All Organism Results'!A238:A243,'All Organism Results'!A251:A256,'All Organism Results'!A264:A269,'All Organism Results'!A277:A282)</f>
        <v>130</v>
      </c>
    </row>
    <row r="4" spans="1:29">
      <c r="B4" s="29" t="s">
        <v>634</v>
      </c>
      <c r="C4" s="30" t="s">
        <v>635</v>
      </c>
      <c r="D4" s="29" t="s">
        <v>155</v>
      </c>
      <c r="E4" s="29" t="s">
        <v>223</v>
      </c>
      <c r="F4" s="29" t="s">
        <v>634</v>
      </c>
      <c r="G4" s="31" t="s">
        <v>635</v>
      </c>
      <c r="H4" s="29" t="s">
        <v>155</v>
      </c>
      <c r="I4" t="s">
        <v>223</v>
      </c>
      <c r="J4" t="s">
        <v>634</v>
      </c>
      <c r="K4" s="31" t="s">
        <v>635</v>
      </c>
      <c r="L4" t="s">
        <v>155</v>
      </c>
      <c r="M4" t="s">
        <v>223</v>
      </c>
      <c r="N4" t="s">
        <v>634</v>
      </c>
      <c r="O4" s="31" t="s">
        <v>635</v>
      </c>
      <c r="P4" t="s">
        <v>155</v>
      </c>
      <c r="Q4" t="s">
        <v>223</v>
      </c>
      <c r="R4" t="s">
        <v>634</v>
      </c>
      <c r="S4" s="31" t="s">
        <v>635</v>
      </c>
      <c r="T4" t="s">
        <v>155</v>
      </c>
      <c r="U4" t="s">
        <v>223</v>
      </c>
      <c r="V4" t="s">
        <v>634</v>
      </c>
      <c r="W4" s="31" t="s">
        <v>635</v>
      </c>
      <c r="X4" t="s">
        <v>155</v>
      </c>
      <c r="Y4" t="s">
        <v>223</v>
      </c>
      <c r="Z4" t="s">
        <v>395</v>
      </c>
      <c r="AB4" t="s">
        <v>636</v>
      </c>
      <c r="AC4">
        <f>COUNTA('All Organism Results'!A4,'All Organism Results'!A17,'All Organism Results'!A30,'All Organism Results'!A43,'All Organism Results'!A56,'All Organism Results'!A69,'All Organism Results'!A82,'All Organism Results'!A95,'All Organism Results'!A108,'All Organism Results'!A121,'All Organism Results'!A134,'All Organism Results'!A147,'All Organism Results'!A160,'All Organism Results'!A173,'All Organism Results'!A186,'All Organism Results'!A199,'All Organism Results'!A212,'All Organism Results'!A225,'All Organism Results'!A238,'All Organism Results'!A251,'All Organism Results'!A264,'All Organism Results'!A277)</f>
        <v>22</v>
      </c>
    </row>
    <row r="5" spans="1:29">
      <c r="A5" t="s">
        <v>382</v>
      </c>
      <c r="B5">
        <v>0</v>
      </c>
      <c r="C5">
        <v>0</v>
      </c>
      <c r="D5">
        <f>COUNTA(MRSA!I28,MRSA!I106,MRSA!I158,MRSA!I223,MRSA!I236,MRSA!I249)</f>
        <v>6</v>
      </c>
      <c r="E5">
        <f>COUNTA(VRE!I28,VRE!I80,VRE!I210,VRE!I223)</f>
        <v>4</v>
      </c>
      <c r="F5">
        <v>0</v>
      </c>
      <c r="G5">
        <f>COUNTA('C diff'!I42,'C diff'!I172,'C diff'!I250)</f>
        <v>3</v>
      </c>
      <c r="H5">
        <f>COUNTA(MRSA!I42,MRSA!I107,MRSA!I159,MRSA!I172,MRSA!I224,MRSA!I250)</f>
        <v>6</v>
      </c>
      <c r="I5">
        <f>COUNTA(VRE!I55,VRE!I94,VRE!I211,VRE!I237,VRE!I250)</f>
        <v>5</v>
      </c>
      <c r="J5">
        <v>0</v>
      </c>
      <c r="K5">
        <f>COUNTA('C diff'!I30)</f>
        <v>1</v>
      </c>
      <c r="L5">
        <f>COUNTA(MRSA!I30,MRSA!I108,MRSA!I160,MRSA!I225,MRSA!I251)</f>
        <v>5</v>
      </c>
      <c r="M5">
        <f>COUNTA(VRE!I30,VRE!I43,VRE!I82,VRE!I95,VRE!I251)</f>
        <v>5</v>
      </c>
      <c r="N5">
        <v>0</v>
      </c>
      <c r="O5">
        <f>COUNTA('C diff'!I135,'C diff'!I200)</f>
        <v>2</v>
      </c>
      <c r="P5">
        <f>COUNTA(MRSA!I44,MRSA!I109,MRSA!I161,MRSA!I174,MRSA!I200,MRSA!I226,MRSA!I252,MRSA!I265)</f>
        <v>8</v>
      </c>
      <c r="Q5">
        <f>COUNTA(VRE!I83,VRE!I174,VRE!I213,VRE!I226)</f>
        <v>4</v>
      </c>
      <c r="R5">
        <v>1</v>
      </c>
      <c r="S5">
        <f>COUNTA('C diff'!I6,'C diff'!I32,'C diff'!I110)</f>
        <v>3</v>
      </c>
      <c r="T5">
        <f>COUNTA(MRSA!I6,MRSA!I110,MRSA!I162,MRSA!I227,MRSA!I266,MRSA!I279)</f>
        <v>6</v>
      </c>
      <c r="U5">
        <f>COUNTA(VRE!I32,VRE!I58,VRE!I84,VRE!I214,VRE!I227)</f>
        <v>5</v>
      </c>
      <c r="V5">
        <v>0</v>
      </c>
      <c r="W5">
        <f>COUNTA('C diff'!I7,'C diff'!I176)</f>
        <v>2</v>
      </c>
      <c r="X5">
        <f>COUNTA(MRSA!I20,MRSA!I85,MRSA!I111,MRSA!I163,MRSA!I254,MRSA!I280)</f>
        <v>6</v>
      </c>
      <c r="Y5">
        <f>COUNTA(VRE!I59,VRE!I85,VRE!I176,VRE!I228)</f>
        <v>4</v>
      </c>
      <c r="Z5">
        <f>SUM(B5:Y5)</f>
        <v>76</v>
      </c>
      <c r="AB5" t="s">
        <v>637</v>
      </c>
      <c r="AC5">
        <f>COUNTA('All Organism Results'!A5,'All Organism Results'!A18,'All Organism Results'!A44,'All Organism Results'!A57,'All Organism Results'!A70,'All Organism Results'!A83,'All Organism Results'!A96,'All Organism Results'!A109,'All Organism Results'!A122,'All Organism Results'!A135,'All Organism Results'!A148,'All Organism Results'!A161,'All Organism Results'!A174,'All Organism Results'!A187,'All Organism Results'!A200,'All Organism Results'!A213,'All Organism Results'!A226,'All Organism Results'!A239,'All Organism Results'!A252,'All Organism Results'!A265,'All Organism Results'!A278)</f>
        <v>21</v>
      </c>
    </row>
    <row r="6" spans="1:29">
      <c r="A6" t="s">
        <v>383</v>
      </c>
      <c r="B6">
        <v>0</v>
      </c>
      <c r="C6">
        <f>COUNTA('C diff'!I47)</f>
        <v>1</v>
      </c>
      <c r="D6">
        <f>COUNTA(MRSA!I112,MRSA!I242,MRSA!I255)</f>
        <v>3</v>
      </c>
      <c r="E6">
        <f>COUNTA(VRE!I47,VRE!I86)</f>
        <v>2</v>
      </c>
      <c r="F6">
        <f>COUNTA(Acinetobacter!J243)</f>
        <v>1</v>
      </c>
      <c r="G6">
        <v>0</v>
      </c>
      <c r="H6">
        <f>COUNTA(MRSA!H256,MRSA!H269)</f>
        <v>2</v>
      </c>
      <c r="I6">
        <f>COUNTA(VRE!I87,VRE!I217)</f>
        <v>2</v>
      </c>
      <c r="J6">
        <v>0</v>
      </c>
      <c r="K6">
        <f>COUNTA('C diff'!I36,'C diff'!I218)</f>
        <v>2</v>
      </c>
      <c r="L6">
        <f>COUNTA(MRSA!I36,MRSA!I114,MRSA!I231)</f>
        <v>3</v>
      </c>
      <c r="M6">
        <f>COUNTA(VRE!I36)</f>
        <v>1</v>
      </c>
      <c r="N6">
        <v>0</v>
      </c>
      <c r="O6">
        <f>COUNTA('C diff'!I193)</f>
        <v>1</v>
      </c>
      <c r="P6">
        <f>COUNTA(MRSA!I193,MRSA!I245)</f>
        <v>2</v>
      </c>
      <c r="Q6">
        <v>0</v>
      </c>
      <c r="R6">
        <v>0</v>
      </c>
      <c r="S6">
        <f>COUNTA('C diff'!I38)</f>
        <v>1</v>
      </c>
      <c r="T6">
        <f>COUNTA(MRSA!I77)</f>
        <v>1</v>
      </c>
      <c r="U6">
        <f>COUNTA(VRE!I38,VRE!I64,VRE!I220)</f>
        <v>3</v>
      </c>
      <c r="V6">
        <v>0</v>
      </c>
      <c r="W6">
        <f>COUNTA('C diff'!I39,'C diff'!I221)</f>
        <v>2</v>
      </c>
      <c r="X6">
        <f>COUNTA(MRSA!I78,MRSA!I247)</f>
        <v>2</v>
      </c>
      <c r="Y6">
        <f>COUNTA(VRE!I169,VRE!I221)</f>
        <v>2</v>
      </c>
      <c r="Z6">
        <f>SUM(B6:Y6)</f>
        <v>31</v>
      </c>
      <c r="AB6" t="s">
        <v>638</v>
      </c>
      <c r="AC6">
        <f>COUNTA('All Organism Results'!A6,'All Organism Results'!A19,'All Organism Results'!A33,'All Organism Results'!A45,'All Organism Results'!A71,'All Organism Results'!A84,'All Organism Results'!A97,'All Organism Results'!A110,'All Organism Results'!A123,'All Organism Results'!A136,'All Organism Results'!A149,'All Organism Results'!A162,'All Organism Results'!A175,'All Organism Results'!A188,'All Organism Results'!A201,'All Organism Results'!A214,'All Organism Results'!A227,'All Organism Results'!A240,'All Organism Results'!A253,'All Organism Results'!A266,'All Organism Results'!A279)</f>
        <v>21</v>
      </c>
    </row>
    <row r="7" spans="1:29">
      <c r="B7" s="28"/>
      <c r="C7" s="28"/>
      <c r="D7" s="28"/>
      <c r="E7" s="28"/>
      <c r="F7" s="28"/>
      <c r="G7" s="28"/>
      <c r="H7" s="28"/>
      <c r="I7" s="28"/>
      <c r="J7" s="28"/>
      <c r="K7" s="28"/>
      <c r="L7" s="28"/>
      <c r="M7" s="28"/>
      <c r="AB7" t="s">
        <v>639</v>
      </c>
      <c r="AC7">
        <f>COUNTA('All Organism Results'!A7,'All Organism Results'!A20,'All Organism Results'!A33,'All Organism Results'!A46,'All Organism Results'!A59,'All Organism Results'!A72,'All Organism Results'!A85,'All Organism Results'!A98,'All Organism Results'!A111,'All Organism Results'!A124,'All Organism Results'!A137,'All Organism Results'!A150,'All Organism Results'!A163,'All Organism Results'!A176,'All Organism Results'!A189,'All Organism Results'!A202,'All Organism Results'!A215,'All Organism Results'!A228,'All Organism Results'!A241,'All Organism Results'!A254,'All Organism Results'!A267,'All Organism Results'!A280)</f>
        <v>22</v>
      </c>
    </row>
    <row r="8" spans="1:29">
      <c r="B8" s="28" t="s">
        <v>634</v>
      </c>
      <c r="C8" s="28" t="s">
        <v>635</v>
      </c>
      <c r="D8" s="28" t="s">
        <v>155</v>
      </c>
      <c r="E8" s="28" t="s">
        <v>223</v>
      </c>
      <c r="F8" s="28"/>
      <c r="G8" s="28"/>
      <c r="H8" s="28"/>
      <c r="I8" s="28"/>
      <c r="J8" s="28"/>
      <c r="K8" s="28"/>
      <c r="L8" s="28"/>
      <c r="M8" s="28"/>
      <c r="AB8" t="s">
        <v>640</v>
      </c>
      <c r="AC8">
        <v>22</v>
      </c>
    </row>
    <row r="9" spans="1:29">
      <c r="A9" t="s">
        <v>382</v>
      </c>
      <c r="B9" s="28">
        <f>SUM(B5,F5,J5,N5,R5,V5)</f>
        <v>1</v>
      </c>
      <c r="C9" s="28">
        <f>SUM(C5,G5,K5,O5,S5,W5)</f>
        <v>11</v>
      </c>
      <c r="D9" s="28">
        <f>SUM(D5,H5,L5,P5,T5,X5)</f>
        <v>37</v>
      </c>
      <c r="E9" s="28">
        <f>SUM(E5,I5,Q5,U5,Y5,M5)</f>
        <v>27</v>
      </c>
      <c r="F9" s="28"/>
      <c r="G9" s="28"/>
      <c r="H9" s="28"/>
      <c r="I9" s="28"/>
      <c r="J9" s="28"/>
      <c r="K9" s="28"/>
      <c r="L9" s="28"/>
      <c r="M9" s="28"/>
      <c r="AB9" t="s">
        <v>641</v>
      </c>
      <c r="AC9">
        <v>22</v>
      </c>
    </row>
    <row r="10" spans="1:29">
      <c r="A10" t="s">
        <v>383</v>
      </c>
      <c r="B10" s="28">
        <f>SUM(B6,F6,J6,N6,R6,V6)</f>
        <v>1</v>
      </c>
      <c r="C10" s="28">
        <f>SUM(C6,G6,O6,K6,S6,W6)</f>
        <v>7</v>
      </c>
      <c r="D10" s="28">
        <f>SUM(D6,H6,L6,P6,T6,X6)</f>
        <v>13</v>
      </c>
      <c r="E10" s="28">
        <f>SUM(E6,I6,M6,Q6,U6,Y6)</f>
        <v>10</v>
      </c>
      <c r="F10" s="28"/>
      <c r="G10" s="28"/>
      <c r="H10" s="28"/>
      <c r="I10" s="28"/>
      <c r="J10" s="28"/>
      <c r="K10" s="28"/>
      <c r="L10" s="28"/>
      <c r="M10" s="28"/>
    </row>
    <row r="11" spans="1:29">
      <c r="B11" s="28"/>
      <c r="C11" s="28"/>
      <c r="D11" s="28"/>
      <c r="E11" s="28"/>
      <c r="F11" s="28"/>
      <c r="G11" s="28"/>
      <c r="H11" s="28"/>
      <c r="I11" s="28"/>
      <c r="J11" s="28"/>
      <c r="K11" s="28"/>
      <c r="L11" s="28"/>
      <c r="M11" s="28"/>
    </row>
    <row r="12" spans="1:29">
      <c r="B12" s="28"/>
      <c r="C12" s="28"/>
      <c r="D12" s="28"/>
      <c r="E12" s="28"/>
      <c r="F12" s="28"/>
      <c r="G12" s="28"/>
      <c r="H12" s="28"/>
      <c r="I12" s="28"/>
      <c r="J12" s="28"/>
      <c r="K12" s="28"/>
      <c r="L12" s="28"/>
      <c r="M12" s="28"/>
      <c r="AB12" t="s">
        <v>642</v>
      </c>
      <c r="AC12">
        <f>COUNTA('All Organism Results'!A23,'All Organism Results'!A10,'All Organism Results'!A12:A15,'All Organism Results'!A25:A28,'All Organism Results'!A36,'All Organism Results'!A38:A41,'All Organism Results'!A49:A54,'All Organism Results'!A62:A63,'All Organism Results'!A65:A67,'All Organism Results'!A75:A80,'All Organism Results'!A88:A93,'All Organism Results'!A101:A106,'All Organism Results'!A114:A119,'All Organism Results'!A127:A132,'All Organism Results'!A140:A145,'All Organism Results'!A153:A158,'All Organism Results'!A166:A171,'All Organism Results'!A179:A184,'All Organism Results'!A192:A197,'All Organism Results'!A205:A210,'All Organism Results'!A218:A223,'All Organism Results'!A231:A236,'All Organism Results'!A244:A249,'All Organism Results'!A257:A262,'All Organism Results'!A270:A275,'All Organism Results'!A283:A288)</f>
        <v>128</v>
      </c>
    </row>
    <row r="13" spans="1:29">
      <c r="A13" s="56" t="s">
        <v>643</v>
      </c>
      <c r="AB13" t="s">
        <v>644</v>
      </c>
      <c r="AC13">
        <f>COUNTA('All Organism Results'!A283,'All Organism Results'!A270,'All Organism Results'!A257,'All Organism Results'!A244,'All Organism Results'!A231,'All Organism Results'!A218,'All Organism Results'!A205,'All Organism Results'!A192,'All Organism Results'!A179,'All Organism Results'!A166,'All Organism Results'!A153,'All Organism Results'!A140,'All Organism Results'!A127,'All Organism Results'!A114,'All Organism Results'!A101,'All Organism Results'!A88,'All Organism Results'!A75,'All Organism Results'!A62,'All Organism Results'!A49,'All Organism Results'!A36,'All Organism Results'!A23,'All Organism Results'!A10)</f>
        <v>22</v>
      </c>
    </row>
    <row r="14" spans="1:29">
      <c r="B14" t="s">
        <v>24</v>
      </c>
      <c r="F14" t="s">
        <v>384</v>
      </c>
      <c r="J14" t="s">
        <v>30</v>
      </c>
      <c r="N14" t="s">
        <v>630</v>
      </c>
      <c r="R14" t="s">
        <v>631</v>
      </c>
      <c r="V14" t="s">
        <v>632</v>
      </c>
      <c r="AB14" t="s">
        <v>645</v>
      </c>
      <c r="AC14">
        <f>COUNTA('All Organism Results'!A50,'All Organism Results'!A63,'All Organism Results'!A76,'All Organism Results'!A89,'All Organism Results'!A102,'All Organism Results'!A115,'All Organism Results'!A128,'All Organism Results'!A141,'All Organism Results'!A154,'All Organism Results'!A167,'All Organism Results'!A180,'All Organism Results'!A193,'All Organism Results'!A206,'All Organism Results'!A219,'All Organism Results'!A232,'All Organism Results'!A245,'All Organism Results'!A258,'All Organism Results'!A271,'All Organism Results'!A284)</f>
        <v>19</v>
      </c>
    </row>
    <row r="15" spans="1:29">
      <c r="B15" t="s">
        <v>634</v>
      </c>
      <c r="C15" t="s">
        <v>635</v>
      </c>
      <c r="D15" t="s">
        <v>155</v>
      </c>
      <c r="E15" t="s">
        <v>223</v>
      </c>
      <c r="F15" t="s">
        <v>634</v>
      </c>
      <c r="G15" t="s">
        <v>635</v>
      </c>
      <c r="H15" t="s">
        <v>155</v>
      </c>
      <c r="I15" t="s">
        <v>223</v>
      </c>
      <c r="J15" t="s">
        <v>634</v>
      </c>
      <c r="K15" t="s">
        <v>635</v>
      </c>
      <c r="L15" t="s">
        <v>155</v>
      </c>
      <c r="M15" t="s">
        <v>223</v>
      </c>
      <c r="N15" t="s">
        <v>634</v>
      </c>
      <c r="O15" t="s">
        <v>635</v>
      </c>
      <c r="P15" t="s">
        <v>155</v>
      </c>
      <c r="Q15" t="s">
        <v>223</v>
      </c>
      <c r="R15" t="s">
        <v>634</v>
      </c>
      <c r="S15" t="s">
        <v>635</v>
      </c>
      <c r="T15" t="s">
        <v>155</v>
      </c>
      <c r="U15" t="s">
        <v>223</v>
      </c>
      <c r="V15" t="s">
        <v>634</v>
      </c>
      <c r="W15" t="s">
        <v>635</v>
      </c>
      <c r="X15" t="s">
        <v>155</v>
      </c>
      <c r="Y15" t="s">
        <v>223</v>
      </c>
      <c r="AB15" t="s">
        <v>646</v>
      </c>
      <c r="AC15">
        <f>COUNTA('All Organism Results'!A12,'All Organism Results'!A25,'All Organism Results'!A38,'All Organism Results'!A51,'All Organism Results'!A77,'All Organism Results'!A90,'All Organism Results'!A103,'All Organism Results'!A116,'All Organism Results'!A129,'All Organism Results'!A142,'All Organism Results'!A155,'All Organism Results'!A168,'All Organism Results'!A181,'All Organism Results'!A194,'All Organism Results'!A207,'All Organism Results'!A220,'All Organism Results'!A233,'All Organism Results'!A246,'All Organism Results'!A259,'All Organism Results'!A272,'All Organism Results'!A285)</f>
        <v>21</v>
      </c>
    </row>
    <row r="16" spans="1:29">
      <c r="A16" t="s">
        <v>382</v>
      </c>
      <c r="B16">
        <v>0</v>
      </c>
      <c r="C16">
        <v>0</v>
      </c>
      <c r="D16">
        <v>1</v>
      </c>
      <c r="E16">
        <v>1</v>
      </c>
      <c r="F16">
        <v>0</v>
      </c>
      <c r="G16">
        <v>0</v>
      </c>
      <c r="H16">
        <v>0</v>
      </c>
      <c r="J16">
        <v>0</v>
      </c>
      <c r="K16">
        <v>1</v>
      </c>
      <c r="L16">
        <v>1</v>
      </c>
      <c r="M16">
        <v>1</v>
      </c>
      <c r="N16">
        <v>0</v>
      </c>
      <c r="O16">
        <v>0</v>
      </c>
      <c r="P16">
        <v>0</v>
      </c>
      <c r="Q16">
        <v>0</v>
      </c>
      <c r="R16">
        <v>0</v>
      </c>
      <c r="S16">
        <v>2</v>
      </c>
      <c r="T16">
        <v>1</v>
      </c>
      <c r="U16">
        <v>1</v>
      </c>
      <c r="V16">
        <v>0</v>
      </c>
      <c r="W16">
        <v>1</v>
      </c>
      <c r="X16">
        <v>1</v>
      </c>
      <c r="Y16">
        <v>0</v>
      </c>
      <c r="AB16" t="s">
        <v>647</v>
      </c>
      <c r="AC16">
        <v>22</v>
      </c>
    </row>
    <row r="17" spans="1:29">
      <c r="A17" t="s">
        <v>383</v>
      </c>
      <c r="B17">
        <v>0</v>
      </c>
      <c r="C17">
        <v>0</v>
      </c>
      <c r="D17">
        <v>0</v>
      </c>
      <c r="E17">
        <v>0</v>
      </c>
      <c r="F17">
        <v>0</v>
      </c>
      <c r="G17">
        <v>0</v>
      </c>
      <c r="H17">
        <v>0</v>
      </c>
      <c r="J17">
        <v>0</v>
      </c>
      <c r="K17">
        <v>1</v>
      </c>
      <c r="L17">
        <v>1</v>
      </c>
      <c r="M17">
        <v>1</v>
      </c>
      <c r="N17">
        <v>0</v>
      </c>
      <c r="O17">
        <v>0</v>
      </c>
      <c r="P17">
        <v>0</v>
      </c>
      <c r="Q17">
        <v>0</v>
      </c>
      <c r="R17">
        <v>0</v>
      </c>
      <c r="S17">
        <v>1</v>
      </c>
      <c r="T17">
        <v>0</v>
      </c>
      <c r="U17">
        <v>1</v>
      </c>
      <c r="V17">
        <v>0</v>
      </c>
      <c r="W17">
        <v>1</v>
      </c>
      <c r="X17">
        <v>0</v>
      </c>
      <c r="Y17">
        <v>0</v>
      </c>
      <c r="AB17" t="s">
        <v>648</v>
      </c>
      <c r="AC17">
        <v>22</v>
      </c>
    </row>
    <row r="18" spans="1:29">
      <c r="A18" s="56" t="s">
        <v>649</v>
      </c>
      <c r="AB18" t="s">
        <v>650</v>
      </c>
      <c r="AC18">
        <v>22</v>
      </c>
    </row>
    <row r="19" spans="1:29">
      <c r="B19" t="s">
        <v>24</v>
      </c>
      <c r="F19" t="s">
        <v>384</v>
      </c>
      <c r="J19" t="s">
        <v>30</v>
      </c>
      <c r="N19" t="s">
        <v>630</v>
      </c>
      <c r="R19" t="s">
        <v>631</v>
      </c>
      <c r="V19" t="s">
        <v>632</v>
      </c>
    </row>
    <row r="20" spans="1:29">
      <c r="B20" t="s">
        <v>634</v>
      </c>
      <c r="C20" t="s">
        <v>635</v>
      </c>
      <c r="D20" t="s">
        <v>155</v>
      </c>
      <c r="E20" t="s">
        <v>223</v>
      </c>
      <c r="F20" t="s">
        <v>634</v>
      </c>
      <c r="G20" t="s">
        <v>635</v>
      </c>
      <c r="H20" t="s">
        <v>155</v>
      </c>
      <c r="I20" t="s">
        <v>223</v>
      </c>
      <c r="J20" t="s">
        <v>634</v>
      </c>
      <c r="K20" t="s">
        <v>635</v>
      </c>
      <c r="L20" t="s">
        <v>155</v>
      </c>
      <c r="M20" t="s">
        <v>223</v>
      </c>
      <c r="N20" t="s">
        <v>634</v>
      </c>
      <c r="O20" t="s">
        <v>635</v>
      </c>
      <c r="P20" t="s">
        <v>155</v>
      </c>
      <c r="Q20" t="s">
        <v>223</v>
      </c>
      <c r="R20" t="s">
        <v>634</v>
      </c>
      <c r="S20" t="s">
        <v>635</v>
      </c>
      <c r="T20" t="s">
        <v>155</v>
      </c>
      <c r="U20" t="s">
        <v>223</v>
      </c>
      <c r="V20" t="s">
        <v>634</v>
      </c>
      <c r="W20" t="s">
        <v>635</v>
      </c>
      <c r="X20" t="s">
        <v>155</v>
      </c>
      <c r="Y20" t="s">
        <v>223</v>
      </c>
      <c r="AB20" s="56" t="s">
        <v>3</v>
      </c>
    </row>
    <row r="21" spans="1:29">
      <c r="A21" t="s">
        <v>382</v>
      </c>
      <c r="B21">
        <v>0</v>
      </c>
      <c r="C21">
        <v>0</v>
      </c>
      <c r="D21">
        <v>0</v>
      </c>
      <c r="E21">
        <v>1</v>
      </c>
      <c r="F21">
        <v>0</v>
      </c>
      <c r="G21">
        <v>1</v>
      </c>
      <c r="H21">
        <v>1</v>
      </c>
      <c r="I21">
        <v>2</v>
      </c>
      <c r="J21">
        <v>0</v>
      </c>
      <c r="K21">
        <v>0</v>
      </c>
      <c r="L21">
        <v>0</v>
      </c>
      <c r="M21">
        <v>3</v>
      </c>
      <c r="N21">
        <v>0</v>
      </c>
      <c r="O21">
        <v>0</v>
      </c>
      <c r="P21">
        <v>1</v>
      </c>
      <c r="Q21">
        <v>1</v>
      </c>
      <c r="R21">
        <v>0</v>
      </c>
      <c r="S21">
        <v>0</v>
      </c>
      <c r="T21">
        <v>0</v>
      </c>
      <c r="U21">
        <v>2</v>
      </c>
      <c r="V21">
        <v>0</v>
      </c>
      <c r="W21">
        <v>0</v>
      </c>
      <c r="X21">
        <v>1</v>
      </c>
      <c r="Y21">
        <v>2</v>
      </c>
      <c r="AB21" t="s">
        <v>651</v>
      </c>
    </row>
    <row r="22" spans="1:29">
      <c r="A22" t="s">
        <v>383</v>
      </c>
      <c r="B22">
        <v>0</v>
      </c>
      <c r="C22">
        <v>1</v>
      </c>
      <c r="D22">
        <v>0</v>
      </c>
      <c r="E22">
        <v>2</v>
      </c>
      <c r="F22">
        <v>0</v>
      </c>
      <c r="G22">
        <v>0</v>
      </c>
      <c r="H22">
        <v>0</v>
      </c>
      <c r="I22">
        <v>1</v>
      </c>
      <c r="J22">
        <v>0</v>
      </c>
      <c r="K22">
        <v>0</v>
      </c>
      <c r="L22">
        <v>0</v>
      </c>
      <c r="N22">
        <v>0</v>
      </c>
      <c r="O22">
        <v>0</v>
      </c>
      <c r="P22">
        <v>0</v>
      </c>
      <c r="R22">
        <v>0</v>
      </c>
      <c r="S22">
        <v>0</v>
      </c>
      <c r="T22">
        <v>1</v>
      </c>
      <c r="U22">
        <v>1</v>
      </c>
      <c r="V22">
        <v>0</v>
      </c>
      <c r="W22">
        <v>0</v>
      </c>
      <c r="X22">
        <v>1</v>
      </c>
      <c r="AB22" t="s">
        <v>652</v>
      </c>
    </row>
    <row r="23" spans="1:29">
      <c r="A23" s="56" t="s">
        <v>653</v>
      </c>
    </row>
    <row r="24" spans="1:29">
      <c r="B24" t="s">
        <v>24</v>
      </c>
      <c r="F24" t="s">
        <v>384</v>
      </c>
      <c r="J24" t="s">
        <v>30</v>
      </c>
      <c r="N24" t="s">
        <v>630</v>
      </c>
      <c r="R24" t="s">
        <v>631</v>
      </c>
      <c r="V24" t="s">
        <v>632</v>
      </c>
    </row>
    <row r="25" spans="1:29">
      <c r="B25" t="s">
        <v>634</v>
      </c>
      <c r="C25" t="s">
        <v>635</v>
      </c>
      <c r="D25" t="s">
        <v>155</v>
      </c>
      <c r="E25" t="s">
        <v>223</v>
      </c>
      <c r="F25" t="s">
        <v>634</v>
      </c>
      <c r="G25" t="s">
        <v>635</v>
      </c>
      <c r="H25" t="s">
        <v>155</v>
      </c>
      <c r="I25" t="s">
        <v>223</v>
      </c>
      <c r="J25" t="s">
        <v>634</v>
      </c>
      <c r="K25" t="s">
        <v>635</v>
      </c>
      <c r="L25" t="s">
        <v>155</v>
      </c>
      <c r="M25" t="s">
        <v>223</v>
      </c>
      <c r="N25" t="s">
        <v>634</v>
      </c>
      <c r="O25" t="s">
        <v>635</v>
      </c>
      <c r="P25" t="s">
        <v>155</v>
      </c>
      <c r="Q25" t="s">
        <v>223</v>
      </c>
      <c r="R25" t="s">
        <v>634</v>
      </c>
      <c r="S25" t="s">
        <v>635</v>
      </c>
      <c r="T25" t="s">
        <v>155</v>
      </c>
      <c r="U25" t="s">
        <v>223</v>
      </c>
      <c r="V25" t="s">
        <v>634</v>
      </c>
      <c r="W25" t="s">
        <v>635</v>
      </c>
      <c r="X25" t="s">
        <v>155</v>
      </c>
      <c r="Y25" t="s">
        <v>223</v>
      </c>
    </row>
    <row r="26" spans="1:29">
      <c r="A26" t="s">
        <v>382</v>
      </c>
      <c r="B26">
        <v>0</v>
      </c>
      <c r="C26">
        <v>0</v>
      </c>
      <c r="D26">
        <v>2</v>
      </c>
      <c r="E26">
        <v>0</v>
      </c>
      <c r="F26">
        <v>0</v>
      </c>
      <c r="G26">
        <v>1</v>
      </c>
      <c r="H26">
        <v>3</v>
      </c>
      <c r="I26">
        <v>0</v>
      </c>
      <c r="J26">
        <v>0</v>
      </c>
      <c r="K26">
        <v>0</v>
      </c>
      <c r="L26">
        <v>2</v>
      </c>
      <c r="M26">
        <v>0</v>
      </c>
      <c r="N26">
        <v>0</v>
      </c>
      <c r="O26">
        <v>2</v>
      </c>
      <c r="P26">
        <v>3</v>
      </c>
      <c r="Q26">
        <v>1</v>
      </c>
      <c r="R26">
        <v>1</v>
      </c>
      <c r="S26">
        <v>1</v>
      </c>
      <c r="T26">
        <v>2</v>
      </c>
      <c r="U26">
        <v>0</v>
      </c>
      <c r="V26">
        <v>0</v>
      </c>
      <c r="W26">
        <v>1</v>
      </c>
      <c r="X26">
        <v>2</v>
      </c>
      <c r="Y26">
        <v>1</v>
      </c>
    </row>
    <row r="27" spans="1:29">
      <c r="A27" t="s">
        <v>383</v>
      </c>
      <c r="B27">
        <v>0</v>
      </c>
      <c r="C27">
        <v>0</v>
      </c>
      <c r="D27">
        <v>1</v>
      </c>
      <c r="E27">
        <v>0</v>
      </c>
      <c r="F27">
        <v>0</v>
      </c>
      <c r="G27">
        <v>0</v>
      </c>
      <c r="H27">
        <v>0</v>
      </c>
      <c r="I27">
        <v>0</v>
      </c>
      <c r="J27">
        <v>0</v>
      </c>
      <c r="K27">
        <v>0</v>
      </c>
      <c r="L27">
        <v>1</v>
      </c>
      <c r="M27">
        <v>0</v>
      </c>
      <c r="N27">
        <v>0</v>
      </c>
      <c r="O27">
        <v>1</v>
      </c>
      <c r="P27">
        <v>2</v>
      </c>
      <c r="Q27">
        <v>0</v>
      </c>
      <c r="R27">
        <v>0</v>
      </c>
      <c r="S27">
        <v>0</v>
      </c>
      <c r="T27">
        <v>0</v>
      </c>
      <c r="U27">
        <v>0</v>
      </c>
      <c r="V27">
        <v>0</v>
      </c>
      <c r="W27">
        <v>0</v>
      </c>
      <c r="X27">
        <v>0</v>
      </c>
      <c r="Y27">
        <v>1</v>
      </c>
    </row>
    <row r="28" spans="1:29">
      <c r="A28" s="56" t="s">
        <v>654</v>
      </c>
    </row>
    <row r="29" spans="1:29">
      <c r="B29" t="s">
        <v>24</v>
      </c>
      <c r="F29" t="s">
        <v>384</v>
      </c>
      <c r="J29" t="s">
        <v>30</v>
      </c>
      <c r="N29" t="s">
        <v>630</v>
      </c>
      <c r="R29" t="s">
        <v>631</v>
      </c>
      <c r="V29" t="s">
        <v>632</v>
      </c>
    </row>
    <row r="30" spans="1:29">
      <c r="B30" t="s">
        <v>634</v>
      </c>
      <c r="C30" t="s">
        <v>635</v>
      </c>
      <c r="D30" t="s">
        <v>155</v>
      </c>
      <c r="E30" t="s">
        <v>223</v>
      </c>
      <c r="F30" t="s">
        <v>634</v>
      </c>
      <c r="G30" t="s">
        <v>635</v>
      </c>
      <c r="H30" t="s">
        <v>155</v>
      </c>
      <c r="I30" t="s">
        <v>223</v>
      </c>
      <c r="J30" t="s">
        <v>634</v>
      </c>
      <c r="K30" t="s">
        <v>635</v>
      </c>
      <c r="L30" t="s">
        <v>155</v>
      </c>
      <c r="M30" t="s">
        <v>223</v>
      </c>
      <c r="N30" t="s">
        <v>634</v>
      </c>
      <c r="O30" t="s">
        <v>635</v>
      </c>
      <c r="P30" t="s">
        <v>155</v>
      </c>
      <c r="Q30" t="s">
        <v>223</v>
      </c>
      <c r="R30" t="s">
        <v>634</v>
      </c>
      <c r="S30" t="s">
        <v>635</v>
      </c>
      <c r="T30" t="s">
        <v>155</v>
      </c>
      <c r="U30" t="s">
        <v>223</v>
      </c>
      <c r="V30" t="s">
        <v>634</v>
      </c>
      <c r="W30" t="s">
        <v>635</v>
      </c>
      <c r="X30" t="s">
        <v>155</v>
      </c>
      <c r="Y30" t="s">
        <v>223</v>
      </c>
    </row>
    <row r="31" spans="1:29">
      <c r="A31" t="s">
        <v>382</v>
      </c>
      <c r="B31">
        <v>0</v>
      </c>
      <c r="C31">
        <v>0</v>
      </c>
      <c r="D31">
        <v>1</v>
      </c>
      <c r="E31">
        <v>2</v>
      </c>
      <c r="F31">
        <v>0</v>
      </c>
      <c r="G31">
        <v>0</v>
      </c>
      <c r="H31">
        <v>1</v>
      </c>
      <c r="I31">
        <v>1</v>
      </c>
      <c r="J31">
        <v>0</v>
      </c>
      <c r="K31">
        <v>0</v>
      </c>
      <c r="L31">
        <v>1</v>
      </c>
      <c r="M31">
        <v>0</v>
      </c>
      <c r="N31">
        <v>0</v>
      </c>
      <c r="O31">
        <v>0</v>
      </c>
      <c r="P31">
        <v>1</v>
      </c>
      <c r="Q31">
        <v>2</v>
      </c>
      <c r="R31">
        <v>0</v>
      </c>
      <c r="S31">
        <v>0</v>
      </c>
      <c r="T31">
        <v>1</v>
      </c>
      <c r="U31">
        <v>2</v>
      </c>
      <c r="V31">
        <v>0</v>
      </c>
      <c r="W31">
        <v>0</v>
      </c>
      <c r="X31">
        <v>0</v>
      </c>
      <c r="Y31">
        <v>1</v>
      </c>
    </row>
    <row r="32" spans="1:29">
      <c r="A32" t="s">
        <v>383</v>
      </c>
      <c r="B32">
        <v>0</v>
      </c>
      <c r="C32">
        <v>0</v>
      </c>
      <c r="D32">
        <v>0</v>
      </c>
      <c r="E32">
        <v>0</v>
      </c>
      <c r="F32">
        <v>0</v>
      </c>
      <c r="G32">
        <v>0</v>
      </c>
      <c r="H32">
        <v>0</v>
      </c>
      <c r="I32">
        <v>1</v>
      </c>
      <c r="J32">
        <v>0</v>
      </c>
      <c r="K32">
        <v>1</v>
      </c>
      <c r="L32">
        <v>1</v>
      </c>
      <c r="M32">
        <v>0</v>
      </c>
      <c r="N32">
        <v>0</v>
      </c>
      <c r="O32">
        <v>0</v>
      </c>
      <c r="P32">
        <v>0</v>
      </c>
      <c r="R32">
        <v>0</v>
      </c>
      <c r="S32">
        <v>0</v>
      </c>
      <c r="T32">
        <v>0</v>
      </c>
      <c r="U32">
        <v>1</v>
      </c>
      <c r="V32">
        <v>0</v>
      </c>
      <c r="W32">
        <v>1</v>
      </c>
      <c r="X32">
        <v>0</v>
      </c>
      <c r="Y32">
        <v>1</v>
      </c>
    </row>
    <row r="33" spans="1:25">
      <c r="A33" s="56" t="s">
        <v>655</v>
      </c>
    </row>
    <row r="34" spans="1:25">
      <c r="B34" t="s">
        <v>24</v>
      </c>
      <c r="F34" t="s">
        <v>384</v>
      </c>
      <c r="J34" t="s">
        <v>30</v>
      </c>
      <c r="N34" t="s">
        <v>630</v>
      </c>
      <c r="R34" t="s">
        <v>631</v>
      </c>
      <c r="V34" t="s">
        <v>632</v>
      </c>
    </row>
    <row r="35" spans="1:25">
      <c r="B35" t="s">
        <v>634</v>
      </c>
      <c r="C35" t="s">
        <v>635</v>
      </c>
      <c r="D35" t="s">
        <v>155</v>
      </c>
      <c r="E35" t="s">
        <v>223</v>
      </c>
      <c r="F35" t="s">
        <v>634</v>
      </c>
      <c r="G35" t="s">
        <v>635</v>
      </c>
      <c r="H35" t="s">
        <v>155</v>
      </c>
      <c r="I35" t="s">
        <v>223</v>
      </c>
      <c r="J35" t="s">
        <v>634</v>
      </c>
      <c r="K35" t="s">
        <v>635</v>
      </c>
      <c r="L35" t="s">
        <v>155</v>
      </c>
      <c r="M35" t="s">
        <v>223</v>
      </c>
      <c r="N35" t="s">
        <v>634</v>
      </c>
      <c r="O35" t="s">
        <v>635</v>
      </c>
      <c r="P35" t="s">
        <v>155</v>
      </c>
      <c r="Q35" t="s">
        <v>223</v>
      </c>
      <c r="R35" t="s">
        <v>634</v>
      </c>
      <c r="S35" t="s">
        <v>635</v>
      </c>
      <c r="T35" t="s">
        <v>155</v>
      </c>
      <c r="U35" t="s">
        <v>223</v>
      </c>
      <c r="V35" t="s">
        <v>634</v>
      </c>
      <c r="W35" t="s">
        <v>635</v>
      </c>
      <c r="X35" t="s">
        <v>155</v>
      </c>
      <c r="Y35" t="s">
        <v>223</v>
      </c>
    </row>
    <row r="36" spans="1:25">
      <c r="A36" t="s">
        <v>382</v>
      </c>
      <c r="B36">
        <v>0</v>
      </c>
      <c r="C36">
        <v>0</v>
      </c>
      <c r="D36">
        <v>2</v>
      </c>
      <c r="E36">
        <v>2</v>
      </c>
      <c r="F36">
        <v>0</v>
      </c>
      <c r="G36">
        <v>1</v>
      </c>
      <c r="H36">
        <v>1</v>
      </c>
      <c r="I36">
        <v>0</v>
      </c>
      <c r="J36">
        <v>0</v>
      </c>
      <c r="K36">
        <v>0</v>
      </c>
      <c r="L36">
        <v>1</v>
      </c>
      <c r="M36">
        <v>1</v>
      </c>
      <c r="N36">
        <v>0</v>
      </c>
      <c r="O36">
        <v>0</v>
      </c>
      <c r="P36">
        <v>2</v>
      </c>
      <c r="Q36">
        <v>0</v>
      </c>
      <c r="R36">
        <v>0</v>
      </c>
      <c r="S36">
        <v>0</v>
      </c>
      <c r="T36">
        <v>2</v>
      </c>
      <c r="U36">
        <v>0</v>
      </c>
      <c r="V36">
        <v>0</v>
      </c>
      <c r="W36">
        <v>0</v>
      </c>
      <c r="X36">
        <v>2</v>
      </c>
      <c r="Y36">
        <v>0</v>
      </c>
    </row>
    <row r="37" spans="1:25">
      <c r="A37" t="s">
        <v>383</v>
      </c>
      <c r="B37">
        <v>0</v>
      </c>
      <c r="C37">
        <v>0</v>
      </c>
      <c r="D37">
        <v>2</v>
      </c>
      <c r="E37">
        <v>0</v>
      </c>
      <c r="F37">
        <v>1</v>
      </c>
      <c r="G37">
        <v>0</v>
      </c>
      <c r="H37">
        <v>2</v>
      </c>
      <c r="I37">
        <v>0</v>
      </c>
      <c r="J37">
        <v>0</v>
      </c>
      <c r="K37">
        <v>0</v>
      </c>
      <c r="L37">
        <v>0</v>
      </c>
      <c r="M37">
        <v>0</v>
      </c>
      <c r="N37">
        <v>0</v>
      </c>
      <c r="O37">
        <v>0</v>
      </c>
      <c r="P37">
        <v>1</v>
      </c>
      <c r="Q37">
        <v>0</v>
      </c>
      <c r="R37">
        <v>0</v>
      </c>
      <c r="S37">
        <v>0</v>
      </c>
      <c r="T37">
        <v>0</v>
      </c>
      <c r="U37">
        <v>0</v>
      </c>
      <c r="V37">
        <v>0</v>
      </c>
      <c r="W37">
        <v>0</v>
      </c>
      <c r="X37">
        <v>1</v>
      </c>
      <c r="Y37">
        <v>0</v>
      </c>
    </row>
    <row r="41" spans="1:25">
      <c r="A41" t="s">
        <v>656</v>
      </c>
    </row>
    <row r="42" spans="1:25">
      <c r="B42" t="s">
        <v>382</v>
      </c>
      <c r="C42" t="s">
        <v>657</v>
      </c>
      <c r="D42" t="s">
        <v>383</v>
      </c>
      <c r="E42" t="s">
        <v>658</v>
      </c>
      <c r="G42" t="s">
        <v>659</v>
      </c>
      <c r="P42" t="s">
        <v>660</v>
      </c>
    </row>
    <row r="43" spans="1:25">
      <c r="A43" t="s">
        <v>661</v>
      </c>
      <c r="B43" s="110">
        <f>(Z5/AC3)*100</f>
        <v>58.461538461538467</v>
      </c>
      <c r="C43">
        <f>Z5</f>
        <v>76</v>
      </c>
      <c r="D43" s="110">
        <f>(Z6/AC12)*100</f>
        <v>24.21875</v>
      </c>
      <c r="E43">
        <f>SUM(Z6)</f>
        <v>31</v>
      </c>
      <c r="H43" t="s">
        <v>24</v>
      </c>
      <c r="I43" t="s">
        <v>384</v>
      </c>
      <c r="J43" t="s">
        <v>30</v>
      </c>
      <c r="K43" t="s">
        <v>662</v>
      </c>
      <c r="L43" t="s">
        <v>631</v>
      </c>
      <c r="M43" t="s">
        <v>387</v>
      </c>
      <c r="Q43" t="s">
        <v>24</v>
      </c>
      <c r="R43" t="s">
        <v>384</v>
      </c>
      <c r="S43" t="s">
        <v>30</v>
      </c>
      <c r="T43" t="s">
        <v>662</v>
      </c>
      <c r="U43" t="s">
        <v>631</v>
      </c>
      <c r="V43" t="s">
        <v>387</v>
      </c>
    </row>
    <row r="44" spans="1:25">
      <c r="B44" s="110"/>
      <c r="G44" t="s">
        <v>663</v>
      </c>
      <c r="P44" t="s">
        <v>663</v>
      </c>
    </row>
    <row r="45" spans="1:25">
      <c r="A45" t="s">
        <v>634</v>
      </c>
      <c r="B45" s="110">
        <f>(B9/AC3)*100</f>
        <v>0.76923076923076927</v>
      </c>
      <c r="C45">
        <f>B9</f>
        <v>1</v>
      </c>
      <c r="D45" s="109">
        <f>(B10/AC12)*100</f>
        <v>0.78125</v>
      </c>
      <c r="E45">
        <f>B10</f>
        <v>1</v>
      </c>
      <c r="G45" t="s">
        <v>634</v>
      </c>
      <c r="H45" s="110">
        <f>(B5/AC4)*100</f>
        <v>0</v>
      </c>
      <c r="I45" s="110">
        <f>(F5/AC5)*100</f>
        <v>0</v>
      </c>
      <c r="J45" s="110">
        <f>(J5/AC6)*100</f>
        <v>0</v>
      </c>
      <c r="K45" s="110">
        <f>(N5/AC7)*100</f>
        <v>0</v>
      </c>
      <c r="L45" s="110">
        <f>(R5/AC8)*100</f>
        <v>4.5454545454545459</v>
      </c>
      <c r="M45" s="110">
        <f>(V5/AC9)*100</f>
        <v>0</v>
      </c>
      <c r="P45" t="s">
        <v>634</v>
      </c>
      <c r="Q45" s="22">
        <f>B5</f>
        <v>0</v>
      </c>
      <c r="R45" s="22">
        <f>F5</f>
        <v>0</v>
      </c>
      <c r="S45" s="22">
        <f>J5</f>
        <v>0</v>
      </c>
      <c r="T45" s="22">
        <f>N5</f>
        <v>0</v>
      </c>
      <c r="U45" s="22">
        <f>R5</f>
        <v>1</v>
      </c>
      <c r="V45" s="22">
        <f>V5</f>
        <v>0</v>
      </c>
    </row>
    <row r="46" spans="1:25">
      <c r="A46" t="s">
        <v>635</v>
      </c>
      <c r="B46" s="110">
        <f>(C9/AC3)*100</f>
        <v>8.4615384615384617</v>
      </c>
      <c r="C46">
        <f>C9</f>
        <v>11</v>
      </c>
      <c r="D46" s="109">
        <f>(C10/AC12)*100</f>
        <v>5.46875</v>
      </c>
      <c r="E46">
        <f>C10</f>
        <v>7</v>
      </c>
      <c r="G46" t="s">
        <v>635</v>
      </c>
      <c r="H46" s="110">
        <f>(C5/AC4)*100</f>
        <v>0</v>
      </c>
      <c r="I46" s="110">
        <f>(G5/AC5)*100</f>
        <v>14.285714285714285</v>
      </c>
      <c r="J46" s="110">
        <f>(K5/AC6)*100</f>
        <v>4.7619047619047619</v>
      </c>
      <c r="K46" s="110">
        <f>(O5/AC7)*100</f>
        <v>9.0909090909090917</v>
      </c>
      <c r="L46" s="110">
        <f>(S5/AC8)*100</f>
        <v>13.636363636363635</v>
      </c>
      <c r="M46" s="110">
        <f>(W5/AC9)*100</f>
        <v>9.0909090909090917</v>
      </c>
      <c r="P46" t="s">
        <v>635</v>
      </c>
      <c r="Q46" s="22">
        <f>C5</f>
        <v>0</v>
      </c>
      <c r="R46" s="22">
        <f>G5</f>
        <v>3</v>
      </c>
      <c r="S46" s="22">
        <f>K5</f>
        <v>1</v>
      </c>
      <c r="T46" s="22">
        <f>O5</f>
        <v>2</v>
      </c>
      <c r="U46" s="22">
        <f>S5</f>
        <v>3</v>
      </c>
      <c r="V46" s="22">
        <f>W5</f>
        <v>2</v>
      </c>
    </row>
    <row r="47" spans="1:25">
      <c r="A47" t="s">
        <v>155</v>
      </c>
      <c r="B47" s="110">
        <f>(D9/AC3)*100</f>
        <v>28.46153846153846</v>
      </c>
      <c r="C47">
        <f>D9</f>
        <v>37</v>
      </c>
      <c r="D47" s="109">
        <f>(D10/AC12)*100</f>
        <v>10.15625</v>
      </c>
      <c r="E47">
        <f>D10</f>
        <v>13</v>
      </c>
      <c r="G47" t="s">
        <v>155</v>
      </c>
      <c r="H47" s="110">
        <f>(D5/AC4)*100</f>
        <v>27.27272727272727</v>
      </c>
      <c r="I47" s="110">
        <f>(H5/AC5)*100</f>
        <v>28.571428571428569</v>
      </c>
      <c r="J47" s="110">
        <f>(L5/AC6)*100</f>
        <v>23.809523809523807</v>
      </c>
      <c r="K47" s="110">
        <f>(P5/AC7)*100</f>
        <v>36.363636363636367</v>
      </c>
      <c r="L47" s="110">
        <f>(T5/AC8)*100</f>
        <v>27.27272727272727</v>
      </c>
      <c r="M47" s="110">
        <f>(X5/AC9)*100</f>
        <v>27.27272727272727</v>
      </c>
      <c r="P47" t="s">
        <v>155</v>
      </c>
      <c r="Q47" s="22">
        <f>D5</f>
        <v>6</v>
      </c>
      <c r="R47" s="22">
        <f>H5</f>
        <v>6</v>
      </c>
      <c r="S47" s="22">
        <f>L5</f>
        <v>5</v>
      </c>
      <c r="T47" s="22">
        <f>P5</f>
        <v>8</v>
      </c>
      <c r="U47" s="22">
        <f>T5</f>
        <v>6</v>
      </c>
      <c r="V47" s="22">
        <f>X5</f>
        <v>6</v>
      </c>
    </row>
    <row r="48" spans="1:25">
      <c r="A48" t="s">
        <v>223</v>
      </c>
      <c r="B48" s="110">
        <f>(E9/AC3)*100</f>
        <v>20.76923076923077</v>
      </c>
      <c r="C48">
        <f>E9</f>
        <v>27</v>
      </c>
      <c r="D48" s="109">
        <f>(E10/AC12)*100</f>
        <v>7.8125</v>
      </c>
      <c r="E48">
        <f>E10</f>
        <v>10</v>
      </c>
      <c r="G48" t="s">
        <v>223</v>
      </c>
      <c r="H48" s="110">
        <f>(E5/AC4)*100</f>
        <v>18.181818181818183</v>
      </c>
      <c r="I48" s="110">
        <f>(I5/AC5)*100</f>
        <v>23.809523809523807</v>
      </c>
      <c r="J48" s="110">
        <f>(M5/AC6)*100</f>
        <v>23.809523809523807</v>
      </c>
      <c r="K48" s="110">
        <f>(Q5/AC7)*100</f>
        <v>18.181818181818183</v>
      </c>
      <c r="L48" s="110">
        <f>(U5/AC8)*100</f>
        <v>22.727272727272727</v>
      </c>
      <c r="M48" s="110">
        <f>(Y5/AC9)*100</f>
        <v>18.181818181818183</v>
      </c>
      <c r="P48" t="s">
        <v>223</v>
      </c>
      <c r="Q48" s="22">
        <f>E5</f>
        <v>4</v>
      </c>
      <c r="R48" s="22">
        <f>I5</f>
        <v>5</v>
      </c>
      <c r="S48" s="22">
        <f>M5</f>
        <v>5</v>
      </c>
      <c r="T48" s="22">
        <f>Q5</f>
        <v>4</v>
      </c>
      <c r="U48" s="22">
        <f>U5</f>
        <v>5</v>
      </c>
      <c r="V48" s="22">
        <f>Y5</f>
        <v>4</v>
      </c>
    </row>
    <row r="49" spans="1:22">
      <c r="B49" s="110"/>
      <c r="D49" s="109"/>
      <c r="G49" t="s">
        <v>664</v>
      </c>
      <c r="H49" s="110">
        <f>(SUM(B5:E5)/AC4)*100</f>
        <v>45.454545454545453</v>
      </c>
      <c r="I49" s="110">
        <f>(SUM(F5:I5)/AC5)*100</f>
        <v>66.666666666666657</v>
      </c>
      <c r="J49" s="110">
        <f>(SUM(J5:M5)/AC6*100)</f>
        <v>52.380952380952387</v>
      </c>
      <c r="K49" s="110">
        <f>(SUM(N5:Q5)/AC7)*100</f>
        <v>63.636363636363633</v>
      </c>
      <c r="L49" s="110">
        <f>(SUM(R5:U5)/AC8)*100</f>
        <v>68.181818181818173</v>
      </c>
      <c r="M49" s="110">
        <f>(SUM(V5:Y5)/AC9)*100</f>
        <v>54.54545454545454</v>
      </c>
      <c r="P49" t="s">
        <v>664</v>
      </c>
      <c r="Q49" s="22">
        <f>SUM(B5:E5)</f>
        <v>10</v>
      </c>
      <c r="R49" s="22">
        <f>SUM(F5:I5)</f>
        <v>14</v>
      </c>
      <c r="S49" s="22">
        <f>SUM(S45:S48)</f>
        <v>11</v>
      </c>
      <c r="T49" s="22">
        <f>SUM(T45:T48)</f>
        <v>14</v>
      </c>
      <c r="U49" s="22">
        <f>SUM(U45:U48)</f>
        <v>15</v>
      </c>
      <c r="V49" s="22">
        <f>SUM(V45:V48)</f>
        <v>12</v>
      </c>
    </row>
    <row r="50" spans="1:22">
      <c r="A50" t="s">
        <v>24</v>
      </c>
      <c r="B50" s="110">
        <f>(C50/AC3)*100</f>
        <v>7.6923076923076925</v>
      </c>
      <c r="C50">
        <f>SUM(B5:E5)</f>
        <v>10</v>
      </c>
      <c r="D50" s="109">
        <f>(E50/AC12)*100</f>
        <v>4.6875</v>
      </c>
      <c r="E50">
        <f>SUM(B6:E6)</f>
        <v>6</v>
      </c>
      <c r="G50" t="s">
        <v>665</v>
      </c>
      <c r="H50" s="110"/>
      <c r="I50" s="110"/>
      <c r="J50" s="110"/>
      <c r="K50" s="110"/>
      <c r="L50" s="110"/>
      <c r="M50" s="110"/>
      <c r="P50" t="s">
        <v>665</v>
      </c>
      <c r="Q50" s="22"/>
      <c r="R50" s="22"/>
      <c r="S50" s="22"/>
      <c r="T50" s="22"/>
      <c r="U50" s="22"/>
      <c r="V50" s="22"/>
    </row>
    <row r="51" spans="1:22">
      <c r="A51" t="s">
        <v>384</v>
      </c>
      <c r="B51" s="110">
        <f>(C51/AC3)*100</f>
        <v>10.76923076923077</v>
      </c>
      <c r="C51">
        <f>SUM(F5:I5)</f>
        <v>14</v>
      </c>
      <c r="D51" s="109">
        <f>(E51/AC12)*100</f>
        <v>3.90625</v>
      </c>
      <c r="E51">
        <f>SUM(F6:I6)</f>
        <v>5</v>
      </c>
      <c r="G51" t="s">
        <v>634</v>
      </c>
      <c r="H51" s="110">
        <f>(B6/AC13)*100</f>
        <v>0</v>
      </c>
      <c r="I51" s="110">
        <f>(F6/AC14)*100</f>
        <v>5.2631578947368416</v>
      </c>
      <c r="J51" s="110">
        <f>(J5/AC15)*100</f>
        <v>0</v>
      </c>
      <c r="K51" s="110">
        <f>(N6/AC16)*100</f>
        <v>0</v>
      </c>
      <c r="L51" s="110">
        <f>(R6/AC17)*100</f>
        <v>0</v>
      </c>
      <c r="M51" s="110">
        <f>(V6/AC18)*100</f>
        <v>0</v>
      </c>
      <c r="P51" t="s">
        <v>634</v>
      </c>
      <c r="Q51" s="22">
        <f>B6</f>
        <v>0</v>
      </c>
      <c r="R51" s="22">
        <f>F6</f>
        <v>1</v>
      </c>
      <c r="S51" s="22">
        <f>J6</f>
        <v>0</v>
      </c>
      <c r="T51" s="22">
        <f>N6</f>
        <v>0</v>
      </c>
      <c r="U51" s="22">
        <f>R6</f>
        <v>0</v>
      </c>
      <c r="V51" s="22">
        <f>V6</f>
        <v>0</v>
      </c>
    </row>
    <row r="52" spans="1:22">
      <c r="A52" t="s">
        <v>30</v>
      </c>
      <c r="B52" s="110">
        <f>(C52/AC3)*100</f>
        <v>8.4615384615384617</v>
      </c>
      <c r="C52">
        <f>SUM(J5:M5)</f>
        <v>11</v>
      </c>
      <c r="D52" s="109">
        <f>(E52/AC12)*100</f>
        <v>4.6875</v>
      </c>
      <c r="E52">
        <f>SUM(J6:M6)</f>
        <v>6</v>
      </c>
      <c r="G52" t="s">
        <v>635</v>
      </c>
      <c r="H52" s="110">
        <f>(C6/AC13)*100</f>
        <v>4.5454545454545459</v>
      </c>
      <c r="I52" s="110">
        <f>(G6/AC14)*100</f>
        <v>0</v>
      </c>
      <c r="J52" s="110">
        <f>(K6/AC15)*100</f>
        <v>9.5238095238095237</v>
      </c>
      <c r="K52" s="110">
        <f>(O6/AC16)*100</f>
        <v>4.5454545454545459</v>
      </c>
      <c r="L52" s="110">
        <f>(S6/AC17)*100</f>
        <v>4.5454545454545459</v>
      </c>
      <c r="M52" s="110">
        <f>(W6/AC18)*100</f>
        <v>9.0909090909090917</v>
      </c>
      <c r="P52" t="s">
        <v>635</v>
      </c>
      <c r="Q52" s="22">
        <f>C6</f>
        <v>1</v>
      </c>
      <c r="R52" s="22">
        <f>G6</f>
        <v>0</v>
      </c>
      <c r="S52" s="22">
        <f>K6</f>
        <v>2</v>
      </c>
      <c r="T52" s="22">
        <f>O6</f>
        <v>1</v>
      </c>
      <c r="U52" s="22">
        <f>S6</f>
        <v>1</v>
      </c>
      <c r="V52" s="22">
        <f>W6</f>
        <v>2</v>
      </c>
    </row>
    <row r="53" spans="1:22">
      <c r="A53" t="s">
        <v>662</v>
      </c>
      <c r="B53" s="110">
        <f>(C53/AC3)*100</f>
        <v>10.76923076923077</v>
      </c>
      <c r="C53">
        <f>SUM(N5:Q5)</f>
        <v>14</v>
      </c>
      <c r="D53" s="109">
        <f>(E53/AC12)*100</f>
        <v>2.34375</v>
      </c>
      <c r="E53">
        <f>SUM(N6:Q6)</f>
        <v>3</v>
      </c>
      <c r="G53" t="s">
        <v>155</v>
      </c>
      <c r="H53" s="110">
        <f>(D6/AC13)*100</f>
        <v>13.636363636363635</v>
      </c>
      <c r="I53" s="110">
        <f>(H6/AC14)*100</f>
        <v>10.526315789473683</v>
      </c>
      <c r="J53" s="110">
        <f>(L6/AC15)*100</f>
        <v>14.285714285714285</v>
      </c>
      <c r="K53" s="110">
        <f>(P6/AC16)*100</f>
        <v>9.0909090909090917</v>
      </c>
      <c r="L53" s="110">
        <f>(T6/AC17)*100</f>
        <v>4.5454545454545459</v>
      </c>
      <c r="M53" s="110">
        <f>(X6/AC18)*100</f>
        <v>9.0909090909090917</v>
      </c>
      <c r="P53" t="s">
        <v>155</v>
      </c>
      <c r="Q53" s="22">
        <f>D6</f>
        <v>3</v>
      </c>
      <c r="R53" s="22">
        <f>H6</f>
        <v>2</v>
      </c>
      <c r="S53" s="22">
        <f>L6</f>
        <v>3</v>
      </c>
      <c r="T53" s="22">
        <f>P6</f>
        <v>2</v>
      </c>
      <c r="U53" s="22">
        <f>T6</f>
        <v>1</v>
      </c>
      <c r="V53" s="22">
        <f>X6</f>
        <v>2</v>
      </c>
    </row>
    <row r="54" spans="1:22">
      <c r="A54" t="s">
        <v>631</v>
      </c>
      <c r="B54" s="110">
        <f>(C54/AC3)*100</f>
        <v>11.538461538461538</v>
      </c>
      <c r="C54">
        <f>SUM(R5:U5)</f>
        <v>15</v>
      </c>
      <c r="D54" s="109">
        <f>(E54/AC12)*100</f>
        <v>3.90625</v>
      </c>
      <c r="E54">
        <f>SUM(R6:U6)</f>
        <v>5</v>
      </c>
      <c r="G54" t="s">
        <v>223</v>
      </c>
      <c r="H54" s="110">
        <f>(E6/AC13)*100</f>
        <v>9.0909090909090917</v>
      </c>
      <c r="I54" s="110">
        <f>(I6/AC14)*100</f>
        <v>10.526315789473683</v>
      </c>
      <c r="J54" s="110">
        <f>(M6/AC15)*100</f>
        <v>4.7619047619047619</v>
      </c>
      <c r="K54" s="110">
        <f>(Q6/AC16)*100</f>
        <v>0</v>
      </c>
      <c r="L54" s="110">
        <f>(U6/AC17)*100</f>
        <v>13.636363636363635</v>
      </c>
      <c r="M54" s="110">
        <f>(Y6/AC18)*100</f>
        <v>9.0909090909090917</v>
      </c>
      <c r="P54" t="s">
        <v>223</v>
      </c>
      <c r="Q54" s="22">
        <f>E6</f>
        <v>2</v>
      </c>
      <c r="R54" s="22">
        <f>I6</f>
        <v>2</v>
      </c>
      <c r="S54" s="22">
        <f>M6</f>
        <v>1</v>
      </c>
      <c r="T54" s="22">
        <f>Q6</f>
        <v>0</v>
      </c>
      <c r="U54" s="22">
        <f>U6</f>
        <v>3</v>
      </c>
      <c r="V54" s="22">
        <f>Y6</f>
        <v>2</v>
      </c>
    </row>
    <row r="55" spans="1:22">
      <c r="A55" t="s">
        <v>387</v>
      </c>
      <c r="B55" s="110">
        <f>(C55/AC3)*100</f>
        <v>9.2307692307692317</v>
      </c>
      <c r="C55">
        <f>SUM(V5:Y5)</f>
        <v>12</v>
      </c>
      <c r="D55" s="109">
        <f>(E55/AC12)*100</f>
        <v>4.6875</v>
      </c>
      <c r="E55">
        <f>SUM(V6:Y6)</f>
        <v>6</v>
      </c>
      <c r="G55" t="s">
        <v>664</v>
      </c>
      <c r="H55" s="110">
        <f>(SUM(B6:E6)/AC13)*100</f>
        <v>27.27272727272727</v>
      </c>
      <c r="I55" s="110">
        <f>(SUM(F6:I6)/AC14)*100</f>
        <v>26.315789473684209</v>
      </c>
      <c r="J55" s="110">
        <f>(SUM(J6:M6)/AC15)*100</f>
        <v>28.571428571428569</v>
      </c>
      <c r="K55" s="110">
        <f>(SUM(N6:Q6)/AC16)*100</f>
        <v>13.636363636363635</v>
      </c>
      <c r="L55" s="110">
        <f>(SUM(R6:U6)/AC17)*100</f>
        <v>22.727272727272727</v>
      </c>
      <c r="M55" s="110">
        <f>(SUM(V6:Y6)/AC18)*100</f>
        <v>27.27272727272727</v>
      </c>
      <c r="P55" t="s">
        <v>664</v>
      </c>
      <c r="Q55" s="22">
        <f>SUM(Q51:Q54)</f>
        <v>6</v>
      </c>
      <c r="R55" s="22">
        <f>SUM(R51:R54)</f>
        <v>5</v>
      </c>
      <c r="S55" s="22">
        <f t="shared" ref="S55:V55" si="0">SUM(S51:S54)</f>
        <v>6</v>
      </c>
      <c r="T55" s="22">
        <f t="shared" si="0"/>
        <v>3</v>
      </c>
      <c r="U55" s="22">
        <f t="shared" si="0"/>
        <v>5</v>
      </c>
      <c r="V55" s="22">
        <f t="shared" si="0"/>
        <v>6</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4"/>
  <sheetViews>
    <sheetView zoomScale="80" zoomScaleNormal="80" workbookViewId="0">
      <selection activeCell="G41" sqref="G41"/>
    </sheetView>
  </sheetViews>
  <sheetFormatPr defaultRowHeight="14.4"/>
  <sheetData>
    <row r="2" spans="1:25">
      <c r="B2" s="28"/>
      <c r="C2" s="28"/>
      <c r="D2" s="28"/>
      <c r="E2" s="28"/>
      <c r="F2" s="28"/>
      <c r="G2" s="28"/>
      <c r="H2" s="28"/>
      <c r="I2" s="28"/>
      <c r="J2" s="28"/>
      <c r="K2" s="28"/>
      <c r="L2" s="28"/>
      <c r="M2" s="28"/>
    </row>
    <row r="3" spans="1:25">
      <c r="B3" t="s">
        <v>24</v>
      </c>
      <c r="F3" t="s">
        <v>384</v>
      </c>
      <c r="J3" t="s">
        <v>30</v>
      </c>
      <c r="N3" t="s">
        <v>630</v>
      </c>
      <c r="R3" t="s">
        <v>631</v>
      </c>
      <c r="V3" t="s">
        <v>632</v>
      </c>
    </row>
    <row r="4" spans="1:25">
      <c r="B4" s="29" t="s">
        <v>634</v>
      </c>
      <c r="C4" s="30" t="s">
        <v>635</v>
      </c>
      <c r="D4" s="29" t="s">
        <v>155</v>
      </c>
      <c r="E4" s="29" t="s">
        <v>223</v>
      </c>
      <c r="F4" s="29" t="s">
        <v>634</v>
      </c>
      <c r="G4" s="31" t="s">
        <v>635</v>
      </c>
      <c r="H4" s="29" t="s">
        <v>155</v>
      </c>
      <c r="I4" t="s">
        <v>223</v>
      </c>
      <c r="J4" t="s">
        <v>634</v>
      </c>
      <c r="K4" s="31" t="s">
        <v>635</v>
      </c>
      <c r="L4" t="s">
        <v>155</v>
      </c>
      <c r="M4" t="s">
        <v>223</v>
      </c>
      <c r="N4" t="s">
        <v>634</v>
      </c>
      <c r="O4" s="31" t="s">
        <v>635</v>
      </c>
      <c r="P4" t="s">
        <v>155</v>
      </c>
      <c r="Q4" t="s">
        <v>223</v>
      </c>
      <c r="R4" t="s">
        <v>634</v>
      </c>
      <c r="S4" s="31" t="s">
        <v>635</v>
      </c>
      <c r="T4" t="s">
        <v>155</v>
      </c>
      <c r="U4" t="s">
        <v>223</v>
      </c>
      <c r="V4" t="s">
        <v>634</v>
      </c>
      <c r="W4" s="31" t="s">
        <v>635</v>
      </c>
      <c r="X4" t="s">
        <v>155</v>
      </c>
      <c r="Y4" t="s">
        <v>223</v>
      </c>
    </row>
    <row r="5" spans="1:25">
      <c r="A5" t="s">
        <v>382</v>
      </c>
      <c r="B5">
        <v>0</v>
      </c>
      <c r="C5">
        <v>0</v>
      </c>
      <c r="D5">
        <f>COUNTA(MRSA!I28,MRSA!I106,MRSA!I158,MRSA!I223,MRSA!I236,MRSA!I249)</f>
        <v>6</v>
      </c>
      <c r="E5">
        <f>COUNTA(VRE!I28,VRE!I80,VRE!I210,VRE!I223)</f>
        <v>4</v>
      </c>
      <c r="F5">
        <v>0</v>
      </c>
      <c r="G5">
        <f>COUNTA('C diff'!I42,'C diff'!I172,'C diff'!I250)</f>
        <v>3</v>
      </c>
      <c r="H5">
        <f>COUNTA(MRSA!I42,MRSA!I107,MRSA!I159,MRSA!I172,MRSA!I224,MRSA!I250)</f>
        <v>6</v>
      </c>
      <c r="I5">
        <f>COUNTA(VRE!I55,VRE!I94,VRE!I211,VRE!I237,VRE!I250)</f>
        <v>5</v>
      </c>
      <c r="J5">
        <v>0</v>
      </c>
      <c r="K5">
        <f>COUNTA('C diff'!I30)</f>
        <v>1</v>
      </c>
      <c r="L5">
        <f>COUNTA(MRSA!I30,MRSA!I108,MRSA!I160,MRSA!I225,MRSA!I251)</f>
        <v>5</v>
      </c>
      <c r="M5">
        <f>COUNTA(VRE!I30,VRE!I43,VRE!I82,VRE!I95,VRE!I251)</f>
        <v>5</v>
      </c>
      <c r="N5">
        <v>0</v>
      </c>
      <c r="O5">
        <f>COUNTA('C diff'!I135,'C diff'!I200)</f>
        <v>2</v>
      </c>
      <c r="P5">
        <f>COUNTA(MRSA!I44,MRSA!I109,MRSA!I161,MRSA!I174,MRSA!I200,MRSA!I226,MRSA!I252,MRSA!I265)</f>
        <v>8</v>
      </c>
      <c r="Q5">
        <f>COUNTA(VRE!I83,VRE!I174,VRE!I213,VRE!I226)</f>
        <v>4</v>
      </c>
      <c r="R5">
        <v>1</v>
      </c>
      <c r="S5">
        <f>COUNTA('C diff'!I6,'C diff'!I32,'C diff'!I110)</f>
        <v>3</v>
      </c>
      <c r="T5">
        <f>COUNTA(MRSA!I6,MRSA!I110,MRSA!I162,MRSA!I227,MRSA!I266,MRSA!I279)</f>
        <v>6</v>
      </c>
      <c r="U5">
        <f>COUNTA(VRE!I32,VRE!I58,VRE!I84,VRE!I214,VRE!I227)</f>
        <v>5</v>
      </c>
      <c r="V5">
        <v>0</v>
      </c>
      <c r="W5">
        <f>COUNTA('C diff'!I7,'C diff'!I176)</f>
        <v>2</v>
      </c>
      <c r="X5">
        <f>COUNTA(MRSA!I20,MRSA!I85,MRSA!I111,MRSA!I163,MRSA!I254,MRSA!I280)</f>
        <v>6</v>
      </c>
      <c r="Y5">
        <f>COUNTA(VRE!I59,VRE!I85,VRE!I176,VRE!I228)</f>
        <v>4</v>
      </c>
    </row>
    <row r="6" spans="1:25">
      <c r="A6" t="s">
        <v>383</v>
      </c>
      <c r="B6">
        <v>0</v>
      </c>
      <c r="C6">
        <f>COUNTA('C diff'!I47)</f>
        <v>1</v>
      </c>
      <c r="D6">
        <f>COUNTA(MRSA!I112,MRSA!I242,MRSA!I255)</f>
        <v>3</v>
      </c>
      <c r="E6">
        <f>COUNTA(VRE!I47,VRE!I86)</f>
        <v>2</v>
      </c>
      <c r="F6">
        <f>COUNTA(Acinetobacter!J243)</f>
        <v>1</v>
      </c>
      <c r="G6">
        <v>0</v>
      </c>
      <c r="H6">
        <f>COUNTA(MRSA!H256,MRSA!H269)</f>
        <v>2</v>
      </c>
      <c r="I6">
        <f>COUNTA(VRE!I87,VRE!I217)</f>
        <v>2</v>
      </c>
      <c r="J6">
        <v>0</v>
      </c>
      <c r="K6">
        <f>COUNTA('C diff'!I36,'C diff'!I218)</f>
        <v>2</v>
      </c>
      <c r="L6">
        <f>COUNTA(MRSA!I36,MRSA!I114,MRSA!I231)</f>
        <v>3</v>
      </c>
      <c r="M6">
        <f>COUNTA(VRE!I36)</f>
        <v>1</v>
      </c>
      <c r="N6">
        <v>0</v>
      </c>
      <c r="O6">
        <f>COUNTA('C diff'!I193)</f>
        <v>1</v>
      </c>
      <c r="P6">
        <f>COUNTA(MRSA!I193,MRSA!I245)</f>
        <v>2</v>
      </c>
      <c r="Q6">
        <v>0</v>
      </c>
      <c r="R6">
        <v>0</v>
      </c>
      <c r="S6">
        <f>COUNTA('C diff'!I38)</f>
        <v>1</v>
      </c>
      <c r="T6">
        <f>COUNTA(MRSA!I77)</f>
        <v>1</v>
      </c>
      <c r="U6">
        <f>COUNTA(VRE!I38,VRE!I64,VRE!I220)</f>
        <v>3</v>
      </c>
      <c r="V6">
        <v>0</v>
      </c>
      <c r="W6">
        <f>COUNTA('C diff'!I39,'C diff'!I221)</f>
        <v>2</v>
      </c>
      <c r="X6">
        <f>COUNTA(MRSA!I78,MRSA!I247)</f>
        <v>2</v>
      </c>
      <c r="Y6">
        <f>COUNTA(VRE!I169,VRE!I221)</f>
        <v>2</v>
      </c>
    </row>
    <row r="7" spans="1:25">
      <c r="B7" s="28"/>
      <c r="C7" s="28"/>
      <c r="D7" s="28"/>
      <c r="E7" s="28"/>
      <c r="F7" s="28"/>
      <c r="G7" s="28"/>
      <c r="H7" s="28"/>
      <c r="I7" s="28"/>
      <c r="J7" s="28"/>
      <c r="K7" s="28"/>
      <c r="L7" s="28"/>
      <c r="M7" s="28"/>
    </row>
    <row r="8" spans="1:25">
      <c r="B8" s="28"/>
      <c r="C8" s="28"/>
      <c r="D8" s="28"/>
      <c r="E8" s="28"/>
      <c r="F8" s="28"/>
      <c r="G8" s="28"/>
      <c r="H8" s="28"/>
      <c r="I8" s="28"/>
      <c r="J8" s="28"/>
      <c r="K8" s="28"/>
      <c r="L8" s="28"/>
      <c r="M8" s="28"/>
    </row>
    <row r="9" spans="1:25">
      <c r="B9" s="28"/>
      <c r="C9" s="28"/>
      <c r="D9" s="28"/>
      <c r="E9" s="28"/>
      <c r="F9" s="28"/>
      <c r="G9" s="28"/>
      <c r="H9" s="28"/>
      <c r="I9" s="28"/>
      <c r="J9" s="28"/>
      <c r="K9" s="28"/>
      <c r="L9" s="28"/>
      <c r="M9" s="28"/>
    </row>
    <row r="10" spans="1:25">
      <c r="B10" s="12"/>
      <c r="C10" s="28"/>
      <c r="D10" s="12"/>
      <c r="E10" s="28"/>
      <c r="F10" s="12"/>
      <c r="G10" s="28"/>
      <c r="H10" s="12"/>
      <c r="I10" s="28"/>
      <c r="J10" s="12"/>
      <c r="K10" s="28"/>
      <c r="L10" s="12"/>
      <c r="M10" s="28"/>
    </row>
    <row r="11" spans="1:25">
      <c r="B11" s="28"/>
      <c r="C11" s="28"/>
      <c r="D11" s="28"/>
      <c r="E11" s="28"/>
      <c r="F11" s="28"/>
      <c r="G11" s="28"/>
      <c r="H11" s="28"/>
      <c r="I11" s="28"/>
      <c r="J11" s="28"/>
      <c r="K11" s="28"/>
      <c r="L11" s="28"/>
      <c r="M11" s="28"/>
    </row>
    <row r="40" spans="1:25">
      <c r="A40" s="56" t="s">
        <v>643</v>
      </c>
    </row>
    <row r="41" spans="1:25">
      <c r="B41" t="s">
        <v>24</v>
      </c>
      <c r="F41" t="s">
        <v>384</v>
      </c>
      <c r="J41" t="s">
        <v>30</v>
      </c>
      <c r="N41" t="s">
        <v>630</v>
      </c>
      <c r="R41" t="s">
        <v>631</v>
      </c>
      <c r="V41" t="s">
        <v>632</v>
      </c>
    </row>
    <row r="42" spans="1:25">
      <c r="B42" t="s">
        <v>634</v>
      </c>
      <c r="C42" t="s">
        <v>635</v>
      </c>
      <c r="D42" t="s">
        <v>155</v>
      </c>
      <c r="E42" t="s">
        <v>223</v>
      </c>
      <c r="F42" t="s">
        <v>634</v>
      </c>
      <c r="G42" t="s">
        <v>635</v>
      </c>
      <c r="H42" t="s">
        <v>155</v>
      </c>
      <c r="I42" t="s">
        <v>223</v>
      </c>
      <c r="J42" t="s">
        <v>634</v>
      </c>
      <c r="K42" t="s">
        <v>635</v>
      </c>
      <c r="L42" t="s">
        <v>155</v>
      </c>
      <c r="M42" t="s">
        <v>223</v>
      </c>
      <c r="N42" t="s">
        <v>634</v>
      </c>
      <c r="O42" t="s">
        <v>635</v>
      </c>
      <c r="P42" t="s">
        <v>155</v>
      </c>
      <c r="Q42" t="s">
        <v>223</v>
      </c>
      <c r="R42" t="s">
        <v>634</v>
      </c>
      <c r="S42" t="s">
        <v>635</v>
      </c>
      <c r="T42" t="s">
        <v>155</v>
      </c>
      <c r="U42" t="s">
        <v>223</v>
      </c>
      <c r="V42" t="s">
        <v>634</v>
      </c>
      <c r="W42" t="s">
        <v>635</v>
      </c>
      <c r="X42" t="s">
        <v>155</v>
      </c>
      <c r="Y42" t="s">
        <v>223</v>
      </c>
    </row>
    <row r="43" spans="1:25">
      <c r="A43" t="s">
        <v>382</v>
      </c>
      <c r="B43">
        <v>0</v>
      </c>
      <c r="C43">
        <v>0</v>
      </c>
      <c r="D43">
        <v>1</v>
      </c>
      <c r="E43">
        <v>1</v>
      </c>
      <c r="F43">
        <v>0</v>
      </c>
      <c r="G43">
        <v>0</v>
      </c>
      <c r="H43">
        <v>0</v>
      </c>
      <c r="J43">
        <v>0</v>
      </c>
      <c r="K43">
        <v>1</v>
      </c>
      <c r="L43">
        <v>1</v>
      </c>
      <c r="M43">
        <v>1</v>
      </c>
      <c r="N43">
        <v>0</v>
      </c>
      <c r="O43">
        <v>0</v>
      </c>
      <c r="P43">
        <v>0</v>
      </c>
      <c r="Q43">
        <v>0</v>
      </c>
      <c r="R43">
        <v>0</v>
      </c>
      <c r="S43">
        <v>2</v>
      </c>
      <c r="T43">
        <v>1</v>
      </c>
      <c r="U43">
        <v>1</v>
      </c>
      <c r="V43">
        <v>0</v>
      </c>
      <c r="W43">
        <v>1</v>
      </c>
      <c r="X43">
        <v>1</v>
      </c>
      <c r="Y43">
        <v>0</v>
      </c>
    </row>
    <row r="44" spans="1:25">
      <c r="A44" t="s">
        <v>383</v>
      </c>
      <c r="B44">
        <v>0</v>
      </c>
      <c r="C44">
        <v>0</v>
      </c>
      <c r="D44">
        <v>0</v>
      </c>
      <c r="E44">
        <v>0</v>
      </c>
      <c r="F44">
        <v>0</v>
      </c>
      <c r="G44">
        <v>0</v>
      </c>
      <c r="H44">
        <v>0</v>
      </c>
      <c r="J44">
        <v>0</v>
      </c>
      <c r="K44">
        <v>1</v>
      </c>
      <c r="L44">
        <v>1</v>
      </c>
      <c r="M44">
        <v>1</v>
      </c>
      <c r="N44">
        <v>0</v>
      </c>
      <c r="O44">
        <v>0</v>
      </c>
      <c r="P44">
        <v>0</v>
      </c>
      <c r="Q44">
        <v>0</v>
      </c>
      <c r="R44">
        <v>0</v>
      </c>
      <c r="S44">
        <v>1</v>
      </c>
      <c r="T44">
        <v>0</v>
      </c>
      <c r="U44">
        <v>1</v>
      </c>
      <c r="V44">
        <v>0</v>
      </c>
      <c r="W44">
        <v>1</v>
      </c>
      <c r="X44">
        <v>0</v>
      </c>
      <c r="Y44">
        <v>0</v>
      </c>
    </row>
    <row r="45" spans="1:25">
      <c r="A45" s="56" t="s">
        <v>649</v>
      </c>
    </row>
    <row r="46" spans="1:25">
      <c r="B46" t="s">
        <v>24</v>
      </c>
      <c r="F46" t="s">
        <v>384</v>
      </c>
      <c r="J46" t="s">
        <v>30</v>
      </c>
      <c r="N46" t="s">
        <v>630</v>
      </c>
      <c r="R46" t="s">
        <v>631</v>
      </c>
      <c r="V46" t="s">
        <v>632</v>
      </c>
    </row>
    <row r="47" spans="1:25">
      <c r="B47" t="s">
        <v>634</v>
      </c>
      <c r="C47" t="s">
        <v>635</v>
      </c>
      <c r="D47" t="s">
        <v>155</v>
      </c>
      <c r="E47" t="s">
        <v>223</v>
      </c>
      <c r="F47" t="s">
        <v>634</v>
      </c>
      <c r="G47" t="s">
        <v>635</v>
      </c>
      <c r="H47" t="s">
        <v>155</v>
      </c>
      <c r="I47" t="s">
        <v>223</v>
      </c>
      <c r="J47" t="s">
        <v>634</v>
      </c>
      <c r="K47" t="s">
        <v>635</v>
      </c>
      <c r="L47" t="s">
        <v>155</v>
      </c>
      <c r="M47" t="s">
        <v>223</v>
      </c>
      <c r="N47" t="s">
        <v>634</v>
      </c>
      <c r="O47" t="s">
        <v>635</v>
      </c>
      <c r="P47" t="s">
        <v>155</v>
      </c>
      <c r="Q47" t="s">
        <v>223</v>
      </c>
      <c r="R47" t="s">
        <v>634</v>
      </c>
      <c r="S47" t="s">
        <v>635</v>
      </c>
      <c r="T47" t="s">
        <v>155</v>
      </c>
      <c r="U47" t="s">
        <v>223</v>
      </c>
      <c r="V47" t="s">
        <v>634</v>
      </c>
      <c r="W47" t="s">
        <v>635</v>
      </c>
      <c r="X47" t="s">
        <v>155</v>
      </c>
      <c r="Y47" t="s">
        <v>223</v>
      </c>
    </row>
    <row r="48" spans="1:25">
      <c r="A48" t="s">
        <v>382</v>
      </c>
      <c r="B48">
        <v>0</v>
      </c>
      <c r="C48">
        <v>0</v>
      </c>
      <c r="D48">
        <v>0</v>
      </c>
      <c r="E48">
        <v>1</v>
      </c>
      <c r="F48">
        <v>0</v>
      </c>
      <c r="G48">
        <v>1</v>
      </c>
      <c r="H48">
        <v>1</v>
      </c>
      <c r="I48">
        <v>2</v>
      </c>
      <c r="J48">
        <v>0</v>
      </c>
      <c r="K48">
        <v>0</v>
      </c>
      <c r="L48">
        <v>0</v>
      </c>
      <c r="M48">
        <v>3</v>
      </c>
      <c r="N48">
        <v>0</v>
      </c>
      <c r="O48">
        <v>0</v>
      </c>
      <c r="P48">
        <v>1</v>
      </c>
      <c r="Q48">
        <v>1</v>
      </c>
      <c r="R48">
        <v>0</v>
      </c>
      <c r="S48">
        <v>0</v>
      </c>
      <c r="T48">
        <v>0</v>
      </c>
      <c r="U48">
        <v>2</v>
      </c>
      <c r="V48">
        <v>0</v>
      </c>
      <c r="W48">
        <v>0</v>
      </c>
      <c r="X48">
        <v>1</v>
      </c>
      <c r="Y48">
        <v>2</v>
      </c>
    </row>
    <row r="49" spans="1:25">
      <c r="A49" t="s">
        <v>383</v>
      </c>
      <c r="B49">
        <v>0</v>
      </c>
      <c r="C49">
        <v>1</v>
      </c>
      <c r="D49">
        <v>0</v>
      </c>
      <c r="E49">
        <v>2</v>
      </c>
      <c r="F49">
        <v>0</v>
      </c>
      <c r="G49">
        <v>0</v>
      </c>
      <c r="H49">
        <v>0</v>
      </c>
      <c r="I49">
        <v>1</v>
      </c>
      <c r="J49">
        <v>0</v>
      </c>
      <c r="K49">
        <v>0</v>
      </c>
      <c r="L49">
        <v>0</v>
      </c>
      <c r="N49">
        <v>0</v>
      </c>
      <c r="O49">
        <v>0</v>
      </c>
      <c r="P49">
        <v>0</v>
      </c>
      <c r="R49">
        <v>0</v>
      </c>
      <c r="S49">
        <v>0</v>
      </c>
      <c r="T49">
        <v>1</v>
      </c>
      <c r="U49">
        <v>1</v>
      </c>
      <c r="V49">
        <v>0</v>
      </c>
      <c r="W49">
        <v>0</v>
      </c>
      <c r="X49">
        <v>1</v>
      </c>
    </row>
    <row r="50" spans="1:25">
      <c r="A50" s="56" t="s">
        <v>653</v>
      </c>
    </row>
    <row r="51" spans="1:25">
      <c r="B51" t="s">
        <v>24</v>
      </c>
      <c r="F51" t="s">
        <v>384</v>
      </c>
      <c r="J51" t="s">
        <v>30</v>
      </c>
      <c r="N51" t="s">
        <v>630</v>
      </c>
      <c r="R51" t="s">
        <v>631</v>
      </c>
      <c r="V51" t="s">
        <v>632</v>
      </c>
    </row>
    <row r="52" spans="1:25">
      <c r="B52" t="s">
        <v>634</v>
      </c>
      <c r="C52" t="s">
        <v>635</v>
      </c>
      <c r="D52" t="s">
        <v>155</v>
      </c>
      <c r="E52" t="s">
        <v>223</v>
      </c>
      <c r="F52" t="s">
        <v>634</v>
      </c>
      <c r="G52" t="s">
        <v>635</v>
      </c>
      <c r="H52" t="s">
        <v>155</v>
      </c>
      <c r="I52" t="s">
        <v>223</v>
      </c>
      <c r="J52" t="s">
        <v>634</v>
      </c>
      <c r="K52" t="s">
        <v>635</v>
      </c>
      <c r="L52" t="s">
        <v>155</v>
      </c>
      <c r="M52" t="s">
        <v>223</v>
      </c>
      <c r="N52" t="s">
        <v>634</v>
      </c>
      <c r="O52" t="s">
        <v>635</v>
      </c>
      <c r="P52" t="s">
        <v>155</v>
      </c>
      <c r="Q52" t="s">
        <v>223</v>
      </c>
      <c r="R52" t="s">
        <v>634</v>
      </c>
      <c r="S52" t="s">
        <v>635</v>
      </c>
      <c r="T52" t="s">
        <v>155</v>
      </c>
      <c r="U52" t="s">
        <v>223</v>
      </c>
      <c r="V52" t="s">
        <v>634</v>
      </c>
      <c r="W52" t="s">
        <v>635</v>
      </c>
      <c r="X52" t="s">
        <v>155</v>
      </c>
      <c r="Y52" t="s">
        <v>223</v>
      </c>
    </row>
    <row r="53" spans="1:25">
      <c r="A53" t="s">
        <v>382</v>
      </c>
      <c r="B53">
        <v>0</v>
      </c>
      <c r="C53">
        <v>0</v>
      </c>
      <c r="D53">
        <v>2</v>
      </c>
      <c r="E53">
        <v>0</v>
      </c>
      <c r="F53">
        <v>0</v>
      </c>
      <c r="G53">
        <v>1</v>
      </c>
      <c r="H53">
        <v>3</v>
      </c>
      <c r="I53">
        <v>0</v>
      </c>
      <c r="J53">
        <v>0</v>
      </c>
      <c r="K53">
        <v>0</v>
      </c>
      <c r="L53">
        <v>2</v>
      </c>
      <c r="M53">
        <v>0</v>
      </c>
      <c r="N53">
        <v>0</v>
      </c>
      <c r="O53">
        <v>2</v>
      </c>
      <c r="P53">
        <v>3</v>
      </c>
      <c r="Q53">
        <v>1</v>
      </c>
      <c r="R53">
        <v>1</v>
      </c>
      <c r="S53">
        <v>1</v>
      </c>
      <c r="T53">
        <v>2</v>
      </c>
      <c r="U53">
        <v>0</v>
      </c>
      <c r="V53">
        <v>0</v>
      </c>
      <c r="W53">
        <v>1</v>
      </c>
      <c r="X53">
        <v>2</v>
      </c>
      <c r="Y53">
        <v>1</v>
      </c>
    </row>
    <row r="54" spans="1:25">
      <c r="A54" t="s">
        <v>383</v>
      </c>
      <c r="B54">
        <v>0</v>
      </c>
      <c r="C54">
        <v>0</v>
      </c>
      <c r="D54">
        <v>1</v>
      </c>
      <c r="E54">
        <v>0</v>
      </c>
      <c r="F54">
        <v>0</v>
      </c>
      <c r="G54">
        <v>0</v>
      </c>
      <c r="H54">
        <v>0</v>
      </c>
      <c r="I54">
        <v>0</v>
      </c>
      <c r="J54">
        <v>0</v>
      </c>
      <c r="K54">
        <v>0</v>
      </c>
      <c r="L54">
        <v>1</v>
      </c>
      <c r="M54">
        <v>0</v>
      </c>
      <c r="N54">
        <v>0</v>
      </c>
      <c r="O54">
        <v>1</v>
      </c>
      <c r="P54">
        <v>2</v>
      </c>
      <c r="Q54">
        <v>0</v>
      </c>
      <c r="R54">
        <v>0</v>
      </c>
      <c r="S54">
        <v>0</v>
      </c>
      <c r="T54">
        <v>0</v>
      </c>
      <c r="U54">
        <v>0</v>
      </c>
      <c r="V54">
        <v>0</v>
      </c>
      <c r="W54">
        <v>0</v>
      </c>
      <c r="X54">
        <v>0</v>
      </c>
      <c r="Y54">
        <v>1</v>
      </c>
    </row>
    <row r="55" spans="1:25">
      <c r="A55" s="56" t="s">
        <v>654</v>
      </c>
    </row>
    <row r="56" spans="1:25">
      <c r="B56" t="s">
        <v>24</v>
      </c>
      <c r="F56" t="s">
        <v>384</v>
      </c>
      <c r="J56" t="s">
        <v>30</v>
      </c>
      <c r="N56" t="s">
        <v>630</v>
      </c>
      <c r="R56" t="s">
        <v>631</v>
      </c>
      <c r="V56" t="s">
        <v>632</v>
      </c>
    </row>
    <row r="57" spans="1:25">
      <c r="B57" t="s">
        <v>634</v>
      </c>
      <c r="C57" t="s">
        <v>635</v>
      </c>
      <c r="D57" t="s">
        <v>155</v>
      </c>
      <c r="E57" t="s">
        <v>223</v>
      </c>
      <c r="F57" t="s">
        <v>634</v>
      </c>
      <c r="G57" t="s">
        <v>635</v>
      </c>
      <c r="H57" t="s">
        <v>155</v>
      </c>
      <c r="I57" t="s">
        <v>223</v>
      </c>
      <c r="J57" t="s">
        <v>634</v>
      </c>
      <c r="K57" t="s">
        <v>635</v>
      </c>
      <c r="L57" t="s">
        <v>155</v>
      </c>
      <c r="M57" t="s">
        <v>223</v>
      </c>
      <c r="N57" t="s">
        <v>634</v>
      </c>
      <c r="O57" t="s">
        <v>635</v>
      </c>
      <c r="P57" t="s">
        <v>155</v>
      </c>
      <c r="Q57" t="s">
        <v>223</v>
      </c>
      <c r="R57" t="s">
        <v>634</v>
      </c>
      <c r="S57" t="s">
        <v>635</v>
      </c>
      <c r="T57" t="s">
        <v>155</v>
      </c>
      <c r="U57" t="s">
        <v>223</v>
      </c>
      <c r="V57" t="s">
        <v>634</v>
      </c>
      <c r="W57" t="s">
        <v>635</v>
      </c>
      <c r="X57" t="s">
        <v>155</v>
      </c>
      <c r="Y57" t="s">
        <v>223</v>
      </c>
    </row>
    <row r="58" spans="1:25">
      <c r="A58" t="s">
        <v>382</v>
      </c>
      <c r="B58">
        <v>0</v>
      </c>
      <c r="C58">
        <v>0</v>
      </c>
      <c r="D58">
        <v>1</v>
      </c>
      <c r="E58">
        <v>2</v>
      </c>
      <c r="F58">
        <v>0</v>
      </c>
      <c r="G58">
        <v>0</v>
      </c>
      <c r="H58">
        <v>1</v>
      </c>
      <c r="I58">
        <v>1</v>
      </c>
      <c r="J58">
        <v>0</v>
      </c>
      <c r="K58">
        <v>0</v>
      </c>
      <c r="L58">
        <v>1</v>
      </c>
      <c r="M58">
        <v>0</v>
      </c>
      <c r="N58">
        <v>0</v>
      </c>
      <c r="O58">
        <v>0</v>
      </c>
      <c r="P58">
        <v>1</v>
      </c>
      <c r="Q58">
        <v>2</v>
      </c>
      <c r="R58">
        <v>0</v>
      </c>
      <c r="S58">
        <v>0</v>
      </c>
      <c r="T58">
        <v>1</v>
      </c>
      <c r="U58">
        <v>2</v>
      </c>
      <c r="V58">
        <v>0</v>
      </c>
      <c r="W58">
        <v>0</v>
      </c>
      <c r="X58">
        <v>0</v>
      </c>
      <c r="Y58">
        <v>1</v>
      </c>
    </row>
    <row r="59" spans="1:25">
      <c r="A59" t="s">
        <v>383</v>
      </c>
      <c r="B59">
        <v>0</v>
      </c>
      <c r="C59">
        <v>0</v>
      </c>
      <c r="D59">
        <v>0</v>
      </c>
      <c r="E59">
        <v>0</v>
      </c>
      <c r="F59">
        <v>0</v>
      </c>
      <c r="G59">
        <v>0</v>
      </c>
      <c r="H59">
        <v>0</v>
      </c>
      <c r="I59">
        <v>1</v>
      </c>
      <c r="J59">
        <v>0</v>
      </c>
      <c r="K59">
        <v>1</v>
      </c>
      <c r="L59">
        <v>1</v>
      </c>
      <c r="M59">
        <v>0</v>
      </c>
      <c r="N59">
        <v>0</v>
      </c>
      <c r="O59">
        <v>0</v>
      </c>
      <c r="P59">
        <v>0</v>
      </c>
      <c r="R59">
        <v>0</v>
      </c>
      <c r="S59">
        <v>0</v>
      </c>
      <c r="T59">
        <v>0</v>
      </c>
      <c r="U59">
        <v>1</v>
      </c>
      <c r="V59">
        <v>0</v>
      </c>
      <c r="W59">
        <v>1</v>
      </c>
      <c r="X59">
        <v>0</v>
      </c>
      <c r="Y59">
        <v>1</v>
      </c>
    </row>
    <row r="60" spans="1:25">
      <c r="A60" s="56" t="s">
        <v>655</v>
      </c>
    </row>
    <row r="61" spans="1:25">
      <c r="B61" t="s">
        <v>24</v>
      </c>
      <c r="F61" t="s">
        <v>384</v>
      </c>
      <c r="J61" t="s">
        <v>30</v>
      </c>
      <c r="N61" t="s">
        <v>630</v>
      </c>
      <c r="R61" t="s">
        <v>631</v>
      </c>
      <c r="V61" t="s">
        <v>632</v>
      </c>
    </row>
    <row r="62" spans="1:25">
      <c r="B62" t="s">
        <v>634</v>
      </c>
      <c r="C62" t="s">
        <v>635</v>
      </c>
      <c r="D62" t="s">
        <v>155</v>
      </c>
      <c r="E62" t="s">
        <v>223</v>
      </c>
      <c r="F62" t="s">
        <v>634</v>
      </c>
      <c r="G62" t="s">
        <v>635</v>
      </c>
      <c r="H62" t="s">
        <v>155</v>
      </c>
      <c r="I62" t="s">
        <v>223</v>
      </c>
      <c r="J62" t="s">
        <v>634</v>
      </c>
      <c r="K62" t="s">
        <v>635</v>
      </c>
      <c r="L62" t="s">
        <v>155</v>
      </c>
      <c r="M62" t="s">
        <v>223</v>
      </c>
      <c r="N62" t="s">
        <v>634</v>
      </c>
      <c r="O62" t="s">
        <v>635</v>
      </c>
      <c r="P62" t="s">
        <v>155</v>
      </c>
      <c r="Q62" t="s">
        <v>223</v>
      </c>
      <c r="R62" t="s">
        <v>634</v>
      </c>
      <c r="S62" t="s">
        <v>635</v>
      </c>
      <c r="T62" t="s">
        <v>155</v>
      </c>
      <c r="U62" t="s">
        <v>223</v>
      </c>
      <c r="V62" t="s">
        <v>634</v>
      </c>
      <c r="W62" t="s">
        <v>635</v>
      </c>
      <c r="X62" t="s">
        <v>155</v>
      </c>
      <c r="Y62" t="s">
        <v>223</v>
      </c>
    </row>
    <row r="63" spans="1:25">
      <c r="A63" t="s">
        <v>382</v>
      </c>
      <c r="B63">
        <v>0</v>
      </c>
      <c r="C63">
        <v>0</v>
      </c>
      <c r="D63">
        <v>2</v>
      </c>
      <c r="E63">
        <v>2</v>
      </c>
      <c r="F63">
        <v>0</v>
      </c>
      <c r="G63">
        <v>1</v>
      </c>
      <c r="H63">
        <v>1</v>
      </c>
      <c r="I63">
        <v>0</v>
      </c>
      <c r="J63">
        <v>0</v>
      </c>
      <c r="K63">
        <v>0</v>
      </c>
      <c r="L63">
        <v>1</v>
      </c>
      <c r="M63">
        <v>1</v>
      </c>
      <c r="N63">
        <v>0</v>
      </c>
      <c r="O63">
        <v>0</v>
      </c>
      <c r="P63">
        <v>2</v>
      </c>
      <c r="Q63">
        <v>0</v>
      </c>
      <c r="R63">
        <v>0</v>
      </c>
      <c r="S63">
        <v>0</v>
      </c>
      <c r="T63">
        <v>2</v>
      </c>
      <c r="U63">
        <v>0</v>
      </c>
      <c r="V63">
        <v>0</v>
      </c>
      <c r="W63">
        <v>0</v>
      </c>
      <c r="X63">
        <v>2</v>
      </c>
      <c r="Y63">
        <v>0</v>
      </c>
    </row>
    <row r="64" spans="1:25">
      <c r="A64" t="s">
        <v>383</v>
      </c>
      <c r="B64">
        <v>0</v>
      </c>
      <c r="C64">
        <v>0</v>
      </c>
      <c r="D64">
        <v>2</v>
      </c>
      <c r="E64">
        <v>0</v>
      </c>
      <c r="F64">
        <v>1</v>
      </c>
      <c r="G64">
        <v>0</v>
      </c>
      <c r="H64">
        <v>2</v>
      </c>
      <c r="I64">
        <v>0</v>
      </c>
      <c r="J64">
        <v>0</v>
      </c>
      <c r="K64">
        <v>0</v>
      </c>
      <c r="L64">
        <v>0</v>
      </c>
      <c r="M64">
        <v>0</v>
      </c>
      <c r="N64">
        <v>0</v>
      </c>
      <c r="O64">
        <v>0</v>
      </c>
      <c r="P64">
        <v>1</v>
      </c>
      <c r="Q64">
        <v>0</v>
      </c>
      <c r="R64">
        <v>0</v>
      </c>
      <c r="S64">
        <v>0</v>
      </c>
      <c r="T64">
        <v>0</v>
      </c>
      <c r="U64">
        <v>0</v>
      </c>
      <c r="V64">
        <v>0</v>
      </c>
      <c r="W64">
        <v>0</v>
      </c>
      <c r="X64">
        <v>1</v>
      </c>
      <c r="Y64">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0"/>
  <sheetViews>
    <sheetView workbookViewId="0">
      <selection activeCell="D213" sqref="D213"/>
    </sheetView>
  </sheetViews>
  <sheetFormatPr defaultRowHeight="14.4"/>
  <cols>
    <col min="1" max="1" width="14.5546875" customWidth="1"/>
    <col min="2" max="2" width="11.109375" customWidth="1"/>
    <col min="4" max="4" width="11.88671875" style="14" customWidth="1"/>
    <col min="18" max="18" width="13.33203125" customWidth="1"/>
    <col min="19" max="19" width="10.5546875" style="37" bestFit="1" customWidth="1"/>
    <col min="20" max="20" width="11.88671875" style="13" customWidth="1"/>
    <col min="21" max="21" width="12" style="15" customWidth="1"/>
    <col min="22" max="22" width="9.88671875" style="13" bestFit="1" customWidth="1"/>
    <col min="23" max="23" width="9.109375" style="15"/>
  </cols>
  <sheetData>
    <row r="1" spans="1:23">
      <c r="D1" s="222" t="s">
        <v>341</v>
      </c>
      <c r="E1" s="222"/>
      <c r="F1" s="222"/>
      <c r="G1" s="222"/>
      <c r="H1" s="222"/>
      <c r="I1" s="222"/>
      <c r="J1" s="222"/>
      <c r="K1" s="222"/>
      <c r="L1" s="222"/>
      <c r="M1" s="222"/>
      <c r="N1" s="222"/>
      <c r="O1" s="222"/>
      <c r="P1" s="222"/>
      <c r="Q1" s="222"/>
      <c r="R1" s="222"/>
      <c r="S1" s="222"/>
    </row>
    <row r="2" spans="1:23">
      <c r="D2" s="222" t="s">
        <v>342</v>
      </c>
      <c r="E2" s="222"/>
      <c r="F2" s="222"/>
      <c r="G2" s="222"/>
      <c r="H2" s="222"/>
      <c r="I2" s="222"/>
      <c r="J2" s="222"/>
      <c r="K2" s="222"/>
      <c r="L2" s="223"/>
      <c r="M2" s="223"/>
      <c r="N2" s="223"/>
      <c r="O2" s="223"/>
      <c r="P2" s="222"/>
      <c r="Q2" s="222"/>
      <c r="R2" s="222"/>
      <c r="S2" s="222"/>
    </row>
    <row r="3" spans="1:23">
      <c r="D3" s="222">
        <v>-1</v>
      </c>
      <c r="E3" s="222"/>
      <c r="F3" s="179"/>
      <c r="G3" s="222">
        <v>-2</v>
      </c>
      <c r="H3" s="222"/>
      <c r="I3" s="179"/>
      <c r="J3" s="222">
        <v>-3</v>
      </c>
      <c r="K3" s="224"/>
      <c r="L3" s="180"/>
      <c r="M3" s="224">
        <v>-4</v>
      </c>
      <c r="N3" s="225"/>
      <c r="O3" s="21"/>
      <c r="P3" s="224">
        <v>-5</v>
      </c>
      <c r="Q3" s="225"/>
      <c r="R3" s="181"/>
      <c r="S3" s="36"/>
      <c r="T3" s="222" t="s">
        <v>343</v>
      </c>
      <c r="U3" s="222"/>
      <c r="V3" s="222" t="s">
        <v>344</v>
      </c>
      <c r="W3" s="222"/>
    </row>
    <row r="4" spans="1:23">
      <c r="A4" s="136" t="s">
        <v>4</v>
      </c>
      <c r="B4" s="136" t="s">
        <v>6</v>
      </c>
      <c r="C4" s="136" t="s">
        <v>345</v>
      </c>
      <c r="D4" s="137" t="s">
        <v>346</v>
      </c>
      <c r="E4" s="136" t="s">
        <v>347</v>
      </c>
      <c r="F4" s="136"/>
      <c r="G4" s="136" t="s">
        <v>346</v>
      </c>
      <c r="H4" s="136" t="s">
        <v>347</v>
      </c>
      <c r="I4" s="136"/>
      <c r="J4" s="136" t="s">
        <v>346</v>
      </c>
      <c r="K4" s="136" t="s">
        <v>347</v>
      </c>
      <c r="L4" s="135"/>
      <c r="M4" s="135" t="s">
        <v>346</v>
      </c>
      <c r="N4" s="135" t="s">
        <v>347</v>
      </c>
      <c r="O4" s="135"/>
      <c r="P4" s="136" t="s">
        <v>346</v>
      </c>
      <c r="Q4" s="136" t="s">
        <v>347</v>
      </c>
      <c r="R4" s="136"/>
      <c r="S4" s="138" t="s">
        <v>348</v>
      </c>
      <c r="T4" s="139" t="s">
        <v>349</v>
      </c>
      <c r="U4" s="140" t="s">
        <v>350</v>
      </c>
      <c r="V4" s="139" t="s">
        <v>349</v>
      </c>
      <c r="W4" s="140" t="s">
        <v>350</v>
      </c>
    </row>
    <row r="5" spans="1:23" s="141" customFormat="1">
      <c r="A5" s="141" t="s">
        <v>23</v>
      </c>
      <c r="B5" s="141" t="s">
        <v>24</v>
      </c>
      <c r="C5" s="141" t="s">
        <v>351</v>
      </c>
      <c r="D5" s="142">
        <v>1</v>
      </c>
      <c r="E5" s="141">
        <v>0</v>
      </c>
      <c r="F5" s="141">
        <f>AVERAGE((D5*10),(E5*10))</f>
        <v>5</v>
      </c>
      <c r="G5" s="141">
        <v>0</v>
      </c>
      <c r="H5" s="141">
        <v>0</v>
      </c>
      <c r="I5" s="141">
        <f>AVERAGE((G5*100),(H5*100))</f>
        <v>0</v>
      </c>
      <c r="J5" s="141">
        <v>1</v>
      </c>
      <c r="K5" s="141">
        <v>0</v>
      </c>
      <c r="L5" s="141">
        <f>AVERAGE((J5*100),(K5*1000))</f>
        <v>50</v>
      </c>
      <c r="M5" s="141">
        <v>0</v>
      </c>
      <c r="N5" s="141">
        <v>0</v>
      </c>
      <c r="O5" s="141">
        <f>AVERAGE((M5*10000)*(N5*10000))</f>
        <v>0</v>
      </c>
      <c r="P5" s="141">
        <v>0</v>
      </c>
      <c r="Q5" s="141">
        <v>0</v>
      </c>
      <c r="R5" s="141">
        <f>AVERAGE((P5*100000),(Q5*100000))</f>
        <v>0</v>
      </c>
      <c r="S5" s="143">
        <f>AVERAGE(F5,I5,L5,O5,R5)</f>
        <v>11</v>
      </c>
      <c r="T5" s="144">
        <v>43594</v>
      </c>
      <c r="U5" s="145">
        <v>0.8125</v>
      </c>
      <c r="V5" s="144">
        <v>43601</v>
      </c>
      <c r="W5" s="145" t="s">
        <v>352</v>
      </c>
    </row>
    <row r="6" spans="1:23" s="28" customFormat="1">
      <c r="A6" s="28" t="s">
        <v>27</v>
      </c>
      <c r="B6" s="28" t="s">
        <v>28</v>
      </c>
      <c r="C6" s="28" t="s">
        <v>351</v>
      </c>
      <c r="D6" s="146">
        <v>88</v>
      </c>
      <c r="E6" s="28">
        <v>124</v>
      </c>
      <c r="F6" s="28">
        <f t="shared" ref="F6:F69" si="0">AVERAGE((D6*10),(E6*10))</f>
        <v>1060</v>
      </c>
      <c r="G6" s="28">
        <v>17</v>
      </c>
      <c r="H6" s="28">
        <v>15</v>
      </c>
      <c r="I6" s="28">
        <f t="shared" ref="I6:I69" si="1">AVERAGE((G6*100),(H6*100))</f>
        <v>1600</v>
      </c>
      <c r="J6" s="28">
        <v>1</v>
      </c>
      <c r="K6" s="28">
        <v>3</v>
      </c>
      <c r="L6" s="28">
        <f t="shared" ref="L6:L69" si="2">AVERAGE((J6*100),(K6*1000))</f>
        <v>1550</v>
      </c>
      <c r="M6" s="28">
        <v>0</v>
      </c>
      <c r="N6" s="28">
        <v>0</v>
      </c>
      <c r="O6" s="28">
        <f t="shared" ref="O6:O30" si="3">AVERAGE((M6*10000)*(N6*10000))</f>
        <v>0</v>
      </c>
      <c r="P6" s="28">
        <v>0</v>
      </c>
      <c r="Q6" s="28">
        <v>0</v>
      </c>
      <c r="R6" s="28">
        <f t="shared" ref="R6:R30" si="4">AVERAGE((P6*100000),(Q6*100000))</f>
        <v>0</v>
      </c>
      <c r="S6" s="147">
        <f t="shared" ref="S6:S30" si="5">AVERAGE(F6,I6,L6,O6,R6)</f>
        <v>842</v>
      </c>
      <c r="T6" s="148">
        <v>43594</v>
      </c>
      <c r="U6" s="149">
        <v>0.8125</v>
      </c>
      <c r="V6" s="148">
        <v>43601</v>
      </c>
      <c r="W6" s="149" t="s">
        <v>352</v>
      </c>
    </row>
    <row r="7" spans="1:23" s="28" customFormat="1">
      <c r="A7" s="28" t="s">
        <v>29</v>
      </c>
      <c r="B7" s="28" t="s">
        <v>30</v>
      </c>
      <c r="C7" s="28" t="s">
        <v>351</v>
      </c>
      <c r="D7" s="146">
        <v>1</v>
      </c>
      <c r="E7" s="28">
        <v>0</v>
      </c>
      <c r="F7" s="28">
        <f t="shared" si="0"/>
        <v>5</v>
      </c>
      <c r="G7" s="28">
        <v>0</v>
      </c>
      <c r="H7" s="28">
        <v>0</v>
      </c>
      <c r="I7" s="28">
        <f t="shared" si="1"/>
        <v>0</v>
      </c>
      <c r="J7" s="28">
        <v>0</v>
      </c>
      <c r="K7" s="28">
        <v>0</v>
      </c>
      <c r="L7" s="28">
        <f t="shared" si="2"/>
        <v>0</v>
      </c>
      <c r="M7" s="28">
        <v>0</v>
      </c>
      <c r="N7" s="28">
        <v>0</v>
      </c>
      <c r="O7" s="28">
        <f t="shared" si="3"/>
        <v>0</v>
      </c>
      <c r="P7" s="28">
        <v>0</v>
      </c>
      <c r="Q7" s="28">
        <v>0</v>
      </c>
      <c r="R7" s="28">
        <f t="shared" si="4"/>
        <v>0</v>
      </c>
      <c r="S7" s="147">
        <f t="shared" si="5"/>
        <v>1</v>
      </c>
      <c r="T7" s="148">
        <v>43594</v>
      </c>
      <c r="U7" s="149">
        <v>0.8125</v>
      </c>
      <c r="V7" s="148">
        <v>43601</v>
      </c>
      <c r="W7" s="149" t="s">
        <v>352</v>
      </c>
    </row>
    <row r="8" spans="1:23" s="28" customFormat="1">
      <c r="A8" s="28" t="s">
        <v>31</v>
      </c>
      <c r="B8" s="28" t="s">
        <v>32</v>
      </c>
      <c r="C8" s="28" t="s">
        <v>351</v>
      </c>
      <c r="D8" s="146">
        <v>1</v>
      </c>
      <c r="E8" s="28">
        <v>4</v>
      </c>
      <c r="F8" s="28">
        <f t="shared" si="0"/>
        <v>25</v>
      </c>
      <c r="G8" s="28">
        <v>0</v>
      </c>
      <c r="H8" s="28">
        <v>0</v>
      </c>
      <c r="I8" s="28">
        <f t="shared" si="1"/>
        <v>0</v>
      </c>
      <c r="J8" s="28">
        <v>0</v>
      </c>
      <c r="K8" s="28">
        <v>0</v>
      </c>
      <c r="L8" s="28">
        <f t="shared" si="2"/>
        <v>0</v>
      </c>
      <c r="M8" s="28">
        <v>0</v>
      </c>
      <c r="N8" s="28">
        <v>0</v>
      </c>
      <c r="O8" s="28">
        <f t="shared" si="3"/>
        <v>0</v>
      </c>
      <c r="P8" s="28">
        <v>0</v>
      </c>
      <c r="Q8" s="28">
        <v>0</v>
      </c>
      <c r="R8" s="28">
        <f t="shared" si="4"/>
        <v>0</v>
      </c>
      <c r="S8" s="147">
        <f t="shared" si="5"/>
        <v>5</v>
      </c>
      <c r="T8" s="148">
        <v>43594</v>
      </c>
      <c r="U8" s="149">
        <v>0.8125</v>
      </c>
      <c r="V8" s="148">
        <v>43601</v>
      </c>
      <c r="W8" s="149" t="s">
        <v>352</v>
      </c>
    </row>
    <row r="9" spans="1:23" s="28" customFormat="1">
      <c r="A9" s="28" t="s">
        <v>353</v>
      </c>
      <c r="B9" s="28" t="s">
        <v>34</v>
      </c>
      <c r="C9" s="28" t="s">
        <v>351</v>
      </c>
      <c r="D9" s="146">
        <v>2</v>
      </c>
      <c r="E9" s="28">
        <v>8</v>
      </c>
      <c r="F9" s="28">
        <f t="shared" si="0"/>
        <v>50</v>
      </c>
      <c r="G9" s="28">
        <v>0</v>
      </c>
      <c r="H9" s="28">
        <v>0</v>
      </c>
      <c r="I9" s="28">
        <f t="shared" si="1"/>
        <v>0</v>
      </c>
      <c r="J9" s="28">
        <v>0</v>
      </c>
      <c r="K9" s="28">
        <v>0</v>
      </c>
      <c r="L9" s="28">
        <f t="shared" si="2"/>
        <v>0</v>
      </c>
      <c r="M9" s="28">
        <v>0</v>
      </c>
      <c r="N9" s="28">
        <v>0</v>
      </c>
      <c r="O9" s="28">
        <f t="shared" si="3"/>
        <v>0</v>
      </c>
      <c r="P9" s="28">
        <v>0</v>
      </c>
      <c r="Q9" s="28">
        <v>0</v>
      </c>
      <c r="R9" s="28">
        <f t="shared" si="4"/>
        <v>0</v>
      </c>
      <c r="S9" s="147">
        <f t="shared" si="5"/>
        <v>10</v>
      </c>
      <c r="T9" s="148">
        <v>43594</v>
      </c>
      <c r="U9" s="149">
        <v>0.8125</v>
      </c>
      <c r="V9" s="148">
        <v>43601</v>
      </c>
      <c r="W9" s="149" t="s">
        <v>352</v>
      </c>
    </row>
    <row r="10" spans="1:23" s="150" customFormat="1">
      <c r="A10" s="150" t="s">
        <v>38</v>
      </c>
      <c r="B10" s="150" t="s">
        <v>39</v>
      </c>
      <c r="C10" s="150" t="s">
        <v>351</v>
      </c>
      <c r="D10" s="151">
        <v>1</v>
      </c>
      <c r="E10" s="150">
        <v>2</v>
      </c>
      <c r="F10" s="150">
        <f t="shared" si="0"/>
        <v>15</v>
      </c>
      <c r="G10" s="150">
        <v>0</v>
      </c>
      <c r="H10" s="150">
        <v>0</v>
      </c>
      <c r="I10" s="150">
        <f t="shared" si="1"/>
        <v>0</v>
      </c>
      <c r="J10" s="150">
        <v>0</v>
      </c>
      <c r="K10" s="150">
        <v>1</v>
      </c>
      <c r="L10" s="150">
        <f t="shared" si="2"/>
        <v>500</v>
      </c>
      <c r="M10" s="150">
        <v>0</v>
      </c>
      <c r="N10" s="150">
        <v>0</v>
      </c>
      <c r="O10" s="150">
        <f t="shared" si="3"/>
        <v>0</v>
      </c>
      <c r="P10" s="150">
        <v>0</v>
      </c>
      <c r="Q10" s="150">
        <v>0</v>
      </c>
      <c r="R10" s="150">
        <f t="shared" si="4"/>
        <v>0</v>
      </c>
      <c r="S10" s="152">
        <f t="shared" si="5"/>
        <v>103</v>
      </c>
      <c r="T10" s="153">
        <v>43594</v>
      </c>
      <c r="U10" s="154">
        <v>0.8125</v>
      </c>
      <c r="V10" s="153">
        <v>43601</v>
      </c>
      <c r="W10" s="154" t="s">
        <v>352</v>
      </c>
    </row>
    <row r="11" spans="1:23" s="141" customFormat="1">
      <c r="A11" s="141" t="s">
        <v>40</v>
      </c>
      <c r="B11" s="141" t="s">
        <v>24</v>
      </c>
      <c r="C11" s="141" t="s">
        <v>351</v>
      </c>
      <c r="D11" s="142">
        <v>0</v>
      </c>
      <c r="E11" s="141">
        <v>0</v>
      </c>
      <c r="F11" s="141">
        <f t="shared" si="0"/>
        <v>0</v>
      </c>
      <c r="G11" s="141">
        <v>0</v>
      </c>
      <c r="H11" s="141">
        <v>0</v>
      </c>
      <c r="I11" s="141">
        <f t="shared" si="1"/>
        <v>0</v>
      </c>
      <c r="J11" s="141">
        <v>0</v>
      </c>
      <c r="K11" s="141">
        <v>0</v>
      </c>
      <c r="L11" s="141">
        <f t="shared" si="2"/>
        <v>0</v>
      </c>
      <c r="M11" s="141">
        <v>0</v>
      </c>
      <c r="N11" s="141">
        <v>0</v>
      </c>
      <c r="O11" s="141">
        <f t="shared" si="3"/>
        <v>0</v>
      </c>
      <c r="P11" s="141">
        <v>1</v>
      </c>
      <c r="Q11" s="141">
        <v>0</v>
      </c>
      <c r="R11" s="141">
        <f t="shared" si="4"/>
        <v>50000</v>
      </c>
      <c r="S11" s="143">
        <f t="shared" si="5"/>
        <v>10000</v>
      </c>
      <c r="T11" s="144">
        <v>43594</v>
      </c>
      <c r="U11" s="145">
        <v>0.8125</v>
      </c>
      <c r="V11" s="144">
        <v>43601</v>
      </c>
      <c r="W11" s="145" t="s">
        <v>352</v>
      </c>
    </row>
    <row r="12" spans="1:23" s="28" customFormat="1">
      <c r="A12" s="28" t="s">
        <v>42</v>
      </c>
      <c r="B12" s="28" t="s">
        <v>43</v>
      </c>
      <c r="C12" s="28" t="s">
        <v>351</v>
      </c>
      <c r="D12" s="146" t="s">
        <v>44</v>
      </c>
      <c r="E12" s="146" t="s">
        <v>44</v>
      </c>
      <c r="F12" s="28" t="e">
        <f t="shared" si="0"/>
        <v>#VALUE!</v>
      </c>
      <c r="G12" s="146" t="s">
        <v>44</v>
      </c>
      <c r="H12" s="146" t="s">
        <v>44</v>
      </c>
      <c r="I12" s="28" t="e">
        <f t="shared" si="1"/>
        <v>#VALUE!</v>
      </c>
      <c r="J12" s="146" t="s">
        <v>44</v>
      </c>
      <c r="K12" s="146" t="s">
        <v>44</v>
      </c>
      <c r="L12" s="28" t="e">
        <f t="shared" si="2"/>
        <v>#VALUE!</v>
      </c>
      <c r="M12" s="146" t="s">
        <v>44</v>
      </c>
      <c r="N12" s="146" t="s">
        <v>44</v>
      </c>
      <c r="O12" s="28" t="e">
        <f t="shared" si="3"/>
        <v>#VALUE!</v>
      </c>
      <c r="P12" s="146" t="s">
        <v>44</v>
      </c>
      <c r="Q12" s="146" t="s">
        <v>44</v>
      </c>
      <c r="R12" s="28" t="e">
        <f t="shared" si="4"/>
        <v>#VALUE!</v>
      </c>
      <c r="S12" s="147" t="s">
        <v>44</v>
      </c>
      <c r="T12" s="148">
        <v>43594</v>
      </c>
      <c r="U12" s="149">
        <v>0.8125</v>
      </c>
      <c r="V12" s="148">
        <v>43601</v>
      </c>
      <c r="W12" s="149" t="s">
        <v>352</v>
      </c>
    </row>
    <row r="13" spans="1:23" s="28" customFormat="1">
      <c r="A13" s="28" t="s">
        <v>45</v>
      </c>
      <c r="B13" s="28" t="s">
        <v>30</v>
      </c>
      <c r="C13" s="28" t="s">
        <v>351</v>
      </c>
      <c r="D13" s="146">
        <v>0</v>
      </c>
      <c r="E13" s="28">
        <v>0</v>
      </c>
      <c r="F13" s="28">
        <f t="shared" si="0"/>
        <v>0</v>
      </c>
      <c r="G13" s="28">
        <v>0</v>
      </c>
      <c r="H13" s="28">
        <v>1</v>
      </c>
      <c r="I13" s="28">
        <f t="shared" si="1"/>
        <v>50</v>
      </c>
      <c r="J13" s="28">
        <v>0</v>
      </c>
      <c r="K13" s="28">
        <v>0</v>
      </c>
      <c r="L13" s="28">
        <f t="shared" si="2"/>
        <v>0</v>
      </c>
      <c r="M13" s="28">
        <v>0</v>
      </c>
      <c r="N13" s="28">
        <v>0</v>
      </c>
      <c r="O13" s="28">
        <f t="shared" si="3"/>
        <v>0</v>
      </c>
      <c r="P13" s="28">
        <v>155</v>
      </c>
      <c r="Q13" s="28">
        <v>197</v>
      </c>
      <c r="R13" s="28">
        <f t="shared" si="4"/>
        <v>17600000</v>
      </c>
      <c r="S13" s="147">
        <f t="shared" si="5"/>
        <v>3520010</v>
      </c>
      <c r="T13" s="148">
        <v>43594</v>
      </c>
      <c r="U13" s="149">
        <v>0.8125</v>
      </c>
      <c r="V13" s="148">
        <v>43601</v>
      </c>
      <c r="W13" s="149" t="s">
        <v>352</v>
      </c>
    </row>
    <row r="14" spans="1:23" s="28" customFormat="1">
      <c r="A14" s="28" t="s">
        <v>46</v>
      </c>
      <c r="B14" s="28" t="s">
        <v>32</v>
      </c>
      <c r="C14" s="28" t="s">
        <v>351</v>
      </c>
      <c r="D14" s="146">
        <v>0</v>
      </c>
      <c r="E14" s="28">
        <v>0</v>
      </c>
      <c r="F14" s="28">
        <f t="shared" si="0"/>
        <v>0</v>
      </c>
      <c r="G14" s="28">
        <v>1</v>
      </c>
      <c r="H14" s="28">
        <v>14</v>
      </c>
      <c r="I14" s="28">
        <f t="shared" si="1"/>
        <v>750</v>
      </c>
      <c r="J14" s="28">
        <v>0</v>
      </c>
      <c r="K14" s="28">
        <v>0</v>
      </c>
      <c r="L14" s="28">
        <f t="shared" si="2"/>
        <v>0</v>
      </c>
      <c r="M14" s="28">
        <v>0</v>
      </c>
      <c r="N14" s="28">
        <v>0</v>
      </c>
      <c r="O14" s="28">
        <f t="shared" si="3"/>
        <v>0</v>
      </c>
      <c r="P14" s="28">
        <v>0</v>
      </c>
      <c r="Q14" s="28">
        <v>0</v>
      </c>
      <c r="R14" s="28">
        <f t="shared" si="4"/>
        <v>0</v>
      </c>
      <c r="S14" s="147">
        <f t="shared" si="5"/>
        <v>150</v>
      </c>
      <c r="T14" s="148">
        <v>43594</v>
      </c>
      <c r="U14" s="149">
        <v>0.8125</v>
      </c>
      <c r="V14" s="148">
        <v>43601</v>
      </c>
      <c r="W14" s="149" t="s">
        <v>352</v>
      </c>
    </row>
    <row r="15" spans="1:23" s="28" customFormat="1">
      <c r="A15" s="28" t="s">
        <v>47</v>
      </c>
      <c r="B15" s="28" t="s">
        <v>34</v>
      </c>
      <c r="C15" s="28" t="s">
        <v>351</v>
      </c>
      <c r="D15" s="146">
        <v>1</v>
      </c>
      <c r="E15" s="28">
        <v>0</v>
      </c>
      <c r="F15" s="28">
        <f t="shared" si="0"/>
        <v>5</v>
      </c>
      <c r="G15" s="28">
        <v>0</v>
      </c>
      <c r="H15" s="28">
        <v>2</v>
      </c>
      <c r="I15" s="28">
        <f t="shared" si="1"/>
        <v>100</v>
      </c>
      <c r="J15" s="28">
        <v>0</v>
      </c>
      <c r="K15" s="28">
        <v>0</v>
      </c>
      <c r="L15" s="28">
        <f t="shared" si="2"/>
        <v>0</v>
      </c>
      <c r="M15" s="28">
        <v>0</v>
      </c>
      <c r="N15" s="28">
        <v>0</v>
      </c>
      <c r="O15" s="28">
        <f t="shared" si="3"/>
        <v>0</v>
      </c>
      <c r="P15" s="28">
        <v>0</v>
      </c>
      <c r="Q15" s="28">
        <v>0</v>
      </c>
      <c r="R15" s="28">
        <f t="shared" si="4"/>
        <v>0</v>
      </c>
      <c r="S15" s="147">
        <f t="shared" si="5"/>
        <v>21</v>
      </c>
      <c r="T15" s="148">
        <v>43594</v>
      </c>
      <c r="U15" s="149">
        <v>0.8125</v>
      </c>
      <c r="V15" s="148">
        <v>43601</v>
      </c>
      <c r="W15" s="149" t="s">
        <v>352</v>
      </c>
    </row>
    <row r="16" spans="1:23" s="150" customFormat="1">
      <c r="A16" s="150" t="s">
        <v>48</v>
      </c>
      <c r="B16" s="150" t="s">
        <v>39</v>
      </c>
      <c r="C16" s="150" t="s">
        <v>351</v>
      </c>
      <c r="D16" s="151">
        <v>0</v>
      </c>
      <c r="E16" s="150">
        <v>0</v>
      </c>
      <c r="F16" s="150">
        <f t="shared" si="0"/>
        <v>0</v>
      </c>
      <c r="G16" s="150">
        <v>1</v>
      </c>
      <c r="H16" s="150">
        <v>0</v>
      </c>
      <c r="I16" s="150">
        <f t="shared" si="1"/>
        <v>50</v>
      </c>
      <c r="J16" s="150">
        <v>0</v>
      </c>
      <c r="K16" s="150">
        <v>0</v>
      </c>
      <c r="L16" s="150">
        <f t="shared" si="2"/>
        <v>0</v>
      </c>
      <c r="M16" s="150">
        <v>0</v>
      </c>
      <c r="N16" s="150">
        <v>0</v>
      </c>
      <c r="O16" s="150">
        <f t="shared" si="3"/>
        <v>0</v>
      </c>
      <c r="P16" s="150">
        <v>1</v>
      </c>
      <c r="Q16" s="150">
        <v>0</v>
      </c>
      <c r="R16" s="150">
        <f t="shared" si="4"/>
        <v>50000</v>
      </c>
      <c r="S16" s="152">
        <f t="shared" si="5"/>
        <v>10010</v>
      </c>
      <c r="T16" s="153">
        <v>43594</v>
      </c>
      <c r="U16" s="154">
        <v>0.8125</v>
      </c>
      <c r="V16" s="153">
        <v>43601</v>
      </c>
      <c r="W16" s="154" t="s">
        <v>352</v>
      </c>
    </row>
    <row r="17" spans="1:23">
      <c r="A17" t="s">
        <v>49</v>
      </c>
      <c r="B17" t="s">
        <v>50</v>
      </c>
      <c r="C17" t="s">
        <v>354</v>
      </c>
      <c r="D17" s="14">
        <v>0</v>
      </c>
      <c r="E17">
        <v>0</v>
      </c>
      <c r="F17">
        <f t="shared" si="0"/>
        <v>0</v>
      </c>
      <c r="G17">
        <v>0</v>
      </c>
      <c r="H17">
        <v>0</v>
      </c>
      <c r="I17">
        <f t="shared" si="1"/>
        <v>0</v>
      </c>
      <c r="J17">
        <v>0</v>
      </c>
      <c r="K17">
        <v>1</v>
      </c>
      <c r="L17">
        <f t="shared" si="2"/>
        <v>500</v>
      </c>
      <c r="M17">
        <v>0</v>
      </c>
      <c r="N17">
        <v>0</v>
      </c>
      <c r="O17">
        <f t="shared" si="3"/>
        <v>0</v>
      </c>
      <c r="P17">
        <v>0</v>
      </c>
      <c r="Q17">
        <v>0</v>
      </c>
      <c r="R17">
        <f t="shared" si="4"/>
        <v>0</v>
      </c>
      <c r="S17" s="37">
        <f t="shared" si="5"/>
        <v>100</v>
      </c>
      <c r="T17" s="13">
        <v>43594</v>
      </c>
      <c r="U17" s="15">
        <v>0.8125</v>
      </c>
      <c r="V17" s="13">
        <v>43601</v>
      </c>
      <c r="W17" s="15" t="s">
        <v>352</v>
      </c>
    </row>
    <row r="18" spans="1:23" s="141" customFormat="1">
      <c r="A18" s="141" t="s">
        <v>51</v>
      </c>
      <c r="B18" s="141" t="s">
        <v>24</v>
      </c>
      <c r="C18" s="141" t="s">
        <v>351</v>
      </c>
      <c r="D18" s="142">
        <v>1</v>
      </c>
      <c r="E18" s="141">
        <v>0</v>
      </c>
      <c r="F18" s="141">
        <f t="shared" si="0"/>
        <v>5</v>
      </c>
      <c r="G18" s="141">
        <v>304</v>
      </c>
      <c r="H18" s="141">
        <v>0</v>
      </c>
      <c r="I18" s="141">
        <f t="shared" si="1"/>
        <v>15200</v>
      </c>
      <c r="J18" s="141">
        <v>0</v>
      </c>
      <c r="K18" s="141">
        <v>0</v>
      </c>
      <c r="L18" s="141">
        <f t="shared" si="2"/>
        <v>0</v>
      </c>
      <c r="M18" s="141">
        <v>0</v>
      </c>
      <c r="N18" s="141">
        <v>0</v>
      </c>
      <c r="O18" s="141">
        <f t="shared" si="3"/>
        <v>0</v>
      </c>
      <c r="P18" s="141">
        <v>0</v>
      </c>
      <c r="Q18" s="141">
        <v>0</v>
      </c>
      <c r="R18" s="141">
        <f t="shared" si="4"/>
        <v>0</v>
      </c>
      <c r="S18" s="143">
        <f t="shared" si="5"/>
        <v>3041</v>
      </c>
      <c r="T18" s="144">
        <v>43594</v>
      </c>
      <c r="U18" s="145">
        <v>0.77083333333333337</v>
      </c>
      <c r="V18" s="144">
        <v>43601</v>
      </c>
      <c r="W18" s="145" t="s">
        <v>352</v>
      </c>
    </row>
    <row r="19" spans="1:23" s="28" customFormat="1">
      <c r="A19" s="28" t="s">
        <v>52</v>
      </c>
      <c r="B19" s="28" t="s">
        <v>355</v>
      </c>
      <c r="C19" s="28" t="s">
        <v>351</v>
      </c>
      <c r="D19" s="146">
        <v>4</v>
      </c>
      <c r="E19" s="28">
        <v>4</v>
      </c>
      <c r="F19" s="28">
        <f t="shared" si="0"/>
        <v>40</v>
      </c>
      <c r="G19" s="28">
        <v>0</v>
      </c>
      <c r="H19" s="28">
        <v>1</v>
      </c>
      <c r="I19" s="28">
        <f t="shared" si="1"/>
        <v>50</v>
      </c>
      <c r="J19" s="28">
        <v>1</v>
      </c>
      <c r="K19" s="28">
        <v>0</v>
      </c>
      <c r="L19" s="28">
        <f t="shared" si="2"/>
        <v>50</v>
      </c>
      <c r="M19" s="28">
        <v>0</v>
      </c>
      <c r="N19" s="28">
        <v>0</v>
      </c>
      <c r="O19" s="28">
        <f t="shared" si="3"/>
        <v>0</v>
      </c>
      <c r="P19" s="28">
        <v>0</v>
      </c>
      <c r="Q19" s="28">
        <v>0</v>
      </c>
      <c r="R19" s="28">
        <f t="shared" si="4"/>
        <v>0</v>
      </c>
      <c r="S19" s="147">
        <f t="shared" si="5"/>
        <v>28</v>
      </c>
      <c r="T19" s="148">
        <v>43594</v>
      </c>
      <c r="U19" s="149">
        <v>0.77083333333333337</v>
      </c>
      <c r="V19" s="148">
        <v>43601</v>
      </c>
      <c r="W19" s="149" t="s">
        <v>352</v>
      </c>
    </row>
    <row r="20" spans="1:23" s="28" customFormat="1">
      <c r="A20" s="28" t="s">
        <v>54</v>
      </c>
      <c r="B20" s="28" t="s">
        <v>30</v>
      </c>
      <c r="C20" s="28" t="s">
        <v>351</v>
      </c>
      <c r="D20" s="146">
        <v>1</v>
      </c>
      <c r="E20" s="28">
        <v>0</v>
      </c>
      <c r="F20" s="28">
        <f t="shared" si="0"/>
        <v>5</v>
      </c>
      <c r="G20" s="28">
        <v>0</v>
      </c>
      <c r="H20" s="28">
        <v>0</v>
      </c>
      <c r="I20" s="28">
        <f t="shared" si="1"/>
        <v>0</v>
      </c>
      <c r="J20" s="28">
        <v>0</v>
      </c>
      <c r="K20" s="28">
        <v>0</v>
      </c>
      <c r="L20" s="28">
        <f t="shared" si="2"/>
        <v>0</v>
      </c>
      <c r="M20" s="28">
        <v>1</v>
      </c>
      <c r="N20" s="28">
        <v>0</v>
      </c>
      <c r="O20" s="28">
        <f t="shared" si="3"/>
        <v>0</v>
      </c>
      <c r="P20" s="28">
        <v>0</v>
      </c>
      <c r="Q20" s="28">
        <v>0</v>
      </c>
      <c r="R20" s="28">
        <f t="shared" si="4"/>
        <v>0</v>
      </c>
      <c r="S20" s="147">
        <f t="shared" si="5"/>
        <v>1</v>
      </c>
      <c r="T20" s="148">
        <v>43594</v>
      </c>
      <c r="U20" s="149">
        <v>0.77083333333333337</v>
      </c>
      <c r="V20" s="148">
        <v>43601</v>
      </c>
      <c r="W20" s="149" t="s">
        <v>352</v>
      </c>
    </row>
    <row r="21" spans="1:23" s="28" customFormat="1">
      <c r="A21" s="28" t="s">
        <v>55</v>
      </c>
      <c r="B21" s="28" t="s">
        <v>32</v>
      </c>
      <c r="C21" s="28" t="s">
        <v>351</v>
      </c>
      <c r="D21" s="146">
        <v>2</v>
      </c>
      <c r="E21" s="28">
        <v>3</v>
      </c>
      <c r="F21" s="28">
        <f t="shared" si="0"/>
        <v>25</v>
      </c>
      <c r="G21" s="28">
        <v>3</v>
      </c>
      <c r="H21" s="28">
        <v>0</v>
      </c>
      <c r="I21" s="28">
        <f t="shared" si="1"/>
        <v>150</v>
      </c>
      <c r="J21" s="28">
        <v>0</v>
      </c>
      <c r="K21" s="28">
        <v>0</v>
      </c>
      <c r="L21" s="28">
        <f t="shared" si="2"/>
        <v>0</v>
      </c>
      <c r="M21" s="28">
        <v>0</v>
      </c>
      <c r="N21" s="28">
        <v>0</v>
      </c>
      <c r="O21" s="28">
        <f t="shared" si="3"/>
        <v>0</v>
      </c>
      <c r="P21" s="28">
        <v>0</v>
      </c>
      <c r="Q21" s="28">
        <v>0</v>
      </c>
      <c r="R21" s="28">
        <f t="shared" si="4"/>
        <v>0</v>
      </c>
      <c r="S21" s="147">
        <f t="shared" si="5"/>
        <v>35</v>
      </c>
      <c r="T21" s="148">
        <v>43594</v>
      </c>
      <c r="U21" s="149">
        <v>0.77083333333333337</v>
      </c>
      <c r="V21" s="148">
        <v>43601</v>
      </c>
      <c r="W21" s="149" t="s">
        <v>352</v>
      </c>
    </row>
    <row r="22" spans="1:23" s="28" customFormat="1">
      <c r="A22" s="28" t="s">
        <v>56</v>
      </c>
      <c r="B22" s="28" t="s">
        <v>34</v>
      </c>
      <c r="C22" s="28" t="s">
        <v>351</v>
      </c>
      <c r="D22" s="146">
        <v>0</v>
      </c>
      <c r="E22" s="28">
        <v>5</v>
      </c>
      <c r="F22" s="28">
        <f t="shared" si="0"/>
        <v>25</v>
      </c>
      <c r="G22" s="28">
        <v>1</v>
      </c>
      <c r="H22" s="28">
        <v>0</v>
      </c>
      <c r="I22" s="28">
        <f t="shared" si="1"/>
        <v>50</v>
      </c>
      <c r="J22" s="28">
        <v>0</v>
      </c>
      <c r="K22" s="28">
        <v>0</v>
      </c>
      <c r="L22" s="28">
        <f t="shared" si="2"/>
        <v>0</v>
      </c>
      <c r="M22" s="28">
        <v>0</v>
      </c>
      <c r="N22" s="28">
        <v>0</v>
      </c>
      <c r="O22" s="28">
        <f t="shared" si="3"/>
        <v>0</v>
      </c>
      <c r="P22" s="28">
        <v>0</v>
      </c>
      <c r="Q22" s="28">
        <v>0</v>
      </c>
      <c r="R22" s="28">
        <f t="shared" si="4"/>
        <v>0</v>
      </c>
      <c r="S22" s="147">
        <f t="shared" si="5"/>
        <v>15</v>
      </c>
      <c r="T22" s="148">
        <v>43594</v>
      </c>
      <c r="U22" s="149">
        <v>0.77083333333333337</v>
      </c>
      <c r="V22" s="148">
        <v>43601</v>
      </c>
      <c r="W22" s="149" t="s">
        <v>352</v>
      </c>
    </row>
    <row r="23" spans="1:23" s="150" customFormat="1">
      <c r="A23" s="150" t="s">
        <v>57</v>
      </c>
      <c r="B23" s="150" t="s">
        <v>39</v>
      </c>
      <c r="C23" s="150" t="s">
        <v>351</v>
      </c>
      <c r="D23" s="151">
        <v>6</v>
      </c>
      <c r="E23" s="150">
        <v>0</v>
      </c>
      <c r="F23" s="150">
        <f t="shared" si="0"/>
        <v>30</v>
      </c>
      <c r="G23" s="150">
        <v>0</v>
      </c>
      <c r="H23" s="150">
        <v>0</v>
      </c>
      <c r="I23" s="150">
        <f t="shared" si="1"/>
        <v>0</v>
      </c>
      <c r="J23" s="150">
        <v>0</v>
      </c>
      <c r="K23" s="150">
        <v>0</v>
      </c>
      <c r="L23" s="150">
        <f t="shared" si="2"/>
        <v>0</v>
      </c>
      <c r="M23" s="150">
        <v>0</v>
      </c>
      <c r="N23" s="150">
        <v>0</v>
      </c>
      <c r="O23" s="150">
        <f t="shared" si="3"/>
        <v>0</v>
      </c>
      <c r="P23" s="150">
        <v>0</v>
      </c>
      <c r="Q23" s="150">
        <v>0</v>
      </c>
      <c r="R23" s="150">
        <f t="shared" si="4"/>
        <v>0</v>
      </c>
      <c r="S23" s="152">
        <f t="shared" si="5"/>
        <v>6</v>
      </c>
      <c r="T23" s="153">
        <v>43594</v>
      </c>
      <c r="U23" s="154">
        <v>0.77083333333333337</v>
      </c>
      <c r="V23" s="153">
        <v>43601</v>
      </c>
      <c r="W23" s="154" t="s">
        <v>352</v>
      </c>
    </row>
    <row r="24" spans="1:23" s="141" customFormat="1">
      <c r="A24" s="141" t="s">
        <v>58</v>
      </c>
      <c r="B24" s="141" t="s">
        <v>24</v>
      </c>
      <c r="C24" s="141" t="s">
        <v>351</v>
      </c>
      <c r="D24" s="142">
        <v>1</v>
      </c>
      <c r="E24" s="141">
        <v>0</v>
      </c>
      <c r="F24" s="141">
        <f t="shared" si="0"/>
        <v>5</v>
      </c>
      <c r="G24" s="141">
        <v>2</v>
      </c>
      <c r="H24" s="141">
        <v>0</v>
      </c>
      <c r="I24" s="141">
        <f t="shared" si="1"/>
        <v>100</v>
      </c>
      <c r="J24" s="141">
        <v>0</v>
      </c>
      <c r="K24" s="141">
        <v>0</v>
      </c>
      <c r="L24" s="141">
        <f t="shared" si="2"/>
        <v>0</v>
      </c>
      <c r="M24" s="141">
        <v>1</v>
      </c>
      <c r="N24" s="141">
        <v>0</v>
      </c>
      <c r="O24" s="141">
        <f t="shared" si="3"/>
        <v>0</v>
      </c>
      <c r="P24" s="141">
        <v>0</v>
      </c>
      <c r="Q24" s="141">
        <v>0</v>
      </c>
      <c r="R24" s="141">
        <f t="shared" si="4"/>
        <v>0</v>
      </c>
      <c r="S24" s="143">
        <f t="shared" si="5"/>
        <v>21</v>
      </c>
      <c r="T24" s="144">
        <v>43594</v>
      </c>
      <c r="U24" s="145">
        <v>0.77083333333333337</v>
      </c>
      <c r="V24" s="144">
        <v>43601</v>
      </c>
      <c r="W24" s="145" t="s">
        <v>352</v>
      </c>
    </row>
    <row r="25" spans="1:23" s="28" customFormat="1">
      <c r="A25" s="28" t="s">
        <v>59</v>
      </c>
      <c r="B25" s="28" t="s">
        <v>43</v>
      </c>
      <c r="C25" s="28" t="s">
        <v>351</v>
      </c>
      <c r="D25" s="155" t="s">
        <v>44</v>
      </c>
      <c r="E25" s="155" t="s">
        <v>44</v>
      </c>
      <c r="F25" s="155" t="s">
        <v>44</v>
      </c>
      <c r="G25" s="155" t="s">
        <v>44</v>
      </c>
      <c r="H25" s="155" t="s">
        <v>44</v>
      </c>
      <c r="I25" s="155" t="s">
        <v>44</v>
      </c>
      <c r="J25" s="155" t="s">
        <v>44</v>
      </c>
      <c r="K25" s="155" t="s">
        <v>44</v>
      </c>
      <c r="L25" s="155" t="s">
        <v>44</v>
      </c>
      <c r="M25" s="155" t="s">
        <v>44</v>
      </c>
      <c r="N25" s="155" t="s">
        <v>44</v>
      </c>
      <c r="O25" s="155" t="s">
        <v>44</v>
      </c>
      <c r="P25" s="155" t="s">
        <v>44</v>
      </c>
      <c r="Q25" s="155" t="s">
        <v>44</v>
      </c>
      <c r="R25" s="28" t="e">
        <f t="shared" si="4"/>
        <v>#VALUE!</v>
      </c>
      <c r="S25" s="147" t="s">
        <v>44</v>
      </c>
      <c r="T25" s="148">
        <v>43594</v>
      </c>
      <c r="U25" s="149">
        <v>0.77083333333333337</v>
      </c>
      <c r="V25" s="148">
        <v>43601</v>
      </c>
      <c r="W25" s="149" t="s">
        <v>352</v>
      </c>
    </row>
    <row r="26" spans="1:23" s="28" customFormat="1">
      <c r="A26" s="28" t="s">
        <v>60</v>
      </c>
      <c r="B26" s="28" t="s">
        <v>30</v>
      </c>
      <c r="C26" s="28" t="s">
        <v>351</v>
      </c>
      <c r="D26" s="146">
        <v>0</v>
      </c>
      <c r="E26" s="28">
        <v>1</v>
      </c>
      <c r="F26" s="28">
        <f t="shared" si="0"/>
        <v>5</v>
      </c>
      <c r="G26" s="28">
        <v>0</v>
      </c>
      <c r="H26" s="28">
        <v>0</v>
      </c>
      <c r="I26" s="28">
        <f t="shared" si="1"/>
        <v>0</v>
      </c>
      <c r="J26" s="28">
        <v>0</v>
      </c>
      <c r="K26" s="28">
        <v>0</v>
      </c>
      <c r="L26" s="28">
        <f t="shared" si="2"/>
        <v>0</v>
      </c>
      <c r="M26" s="28">
        <v>0</v>
      </c>
      <c r="N26" s="28">
        <v>0</v>
      </c>
      <c r="O26" s="28">
        <f t="shared" si="3"/>
        <v>0</v>
      </c>
      <c r="P26" s="28">
        <v>0</v>
      </c>
      <c r="Q26" s="28">
        <v>0</v>
      </c>
      <c r="R26" s="28">
        <f t="shared" si="4"/>
        <v>0</v>
      </c>
      <c r="S26" s="147">
        <f t="shared" si="5"/>
        <v>1</v>
      </c>
      <c r="T26" s="148">
        <v>43594</v>
      </c>
      <c r="U26" s="149">
        <v>0.77083333333333337</v>
      </c>
      <c r="V26" s="148">
        <v>43601</v>
      </c>
      <c r="W26" s="149" t="s">
        <v>352</v>
      </c>
    </row>
    <row r="27" spans="1:23" s="28" customFormat="1">
      <c r="A27" s="28" t="s">
        <v>61</v>
      </c>
      <c r="B27" s="28" t="s">
        <v>32</v>
      </c>
      <c r="C27" s="28" t="s">
        <v>351</v>
      </c>
      <c r="D27" s="146">
        <v>0</v>
      </c>
      <c r="E27" s="28" t="s">
        <v>356</v>
      </c>
      <c r="F27" s="28">
        <f>(D27*10)</f>
        <v>0</v>
      </c>
      <c r="G27" s="28">
        <v>0</v>
      </c>
      <c r="H27" s="28">
        <v>1</v>
      </c>
      <c r="I27" s="28">
        <f t="shared" si="1"/>
        <v>50</v>
      </c>
      <c r="J27" s="28">
        <v>1</v>
      </c>
      <c r="K27" s="28">
        <v>0</v>
      </c>
      <c r="L27" s="28">
        <f t="shared" si="2"/>
        <v>50</v>
      </c>
      <c r="M27" s="28">
        <v>0</v>
      </c>
      <c r="N27" s="28">
        <v>0</v>
      </c>
      <c r="O27" s="28">
        <f t="shared" si="3"/>
        <v>0</v>
      </c>
      <c r="P27" s="28">
        <v>0</v>
      </c>
      <c r="Q27" s="28">
        <v>0</v>
      </c>
      <c r="R27" s="28">
        <f t="shared" si="4"/>
        <v>0</v>
      </c>
      <c r="S27" s="147">
        <f t="shared" si="5"/>
        <v>20</v>
      </c>
      <c r="T27" s="148">
        <v>43594</v>
      </c>
      <c r="U27" s="149">
        <v>0.77083333333333337</v>
      </c>
      <c r="V27" s="148">
        <v>43601</v>
      </c>
      <c r="W27" s="149" t="s">
        <v>352</v>
      </c>
    </row>
    <row r="28" spans="1:23" s="28" customFormat="1">
      <c r="A28" s="28" t="s">
        <v>62</v>
      </c>
      <c r="B28" s="28" t="s">
        <v>34</v>
      </c>
      <c r="C28" s="28" t="s">
        <v>351</v>
      </c>
      <c r="D28" s="146">
        <v>50</v>
      </c>
      <c r="E28" s="28">
        <v>63</v>
      </c>
      <c r="F28" s="28">
        <f t="shared" si="0"/>
        <v>565</v>
      </c>
      <c r="G28" s="28">
        <v>7</v>
      </c>
      <c r="H28" s="28">
        <v>6</v>
      </c>
      <c r="I28" s="28">
        <f t="shared" si="1"/>
        <v>650</v>
      </c>
      <c r="J28" s="28">
        <v>1</v>
      </c>
      <c r="K28" s="28">
        <v>0</v>
      </c>
      <c r="L28" s="28">
        <f t="shared" si="2"/>
        <v>50</v>
      </c>
      <c r="M28" s="28">
        <v>0</v>
      </c>
      <c r="N28" s="28">
        <v>0</v>
      </c>
      <c r="O28" s="28">
        <f t="shared" si="3"/>
        <v>0</v>
      </c>
      <c r="P28" s="28">
        <v>0</v>
      </c>
      <c r="Q28" s="28">
        <v>0</v>
      </c>
      <c r="R28" s="28">
        <f t="shared" si="4"/>
        <v>0</v>
      </c>
      <c r="S28" s="147">
        <f t="shared" si="5"/>
        <v>253</v>
      </c>
      <c r="T28" s="148">
        <v>43594</v>
      </c>
      <c r="U28" s="149">
        <v>0.77083333333333337</v>
      </c>
      <c r="V28" s="148">
        <v>43601</v>
      </c>
      <c r="W28" s="149" t="s">
        <v>352</v>
      </c>
    </row>
    <row r="29" spans="1:23" s="150" customFormat="1">
      <c r="A29" s="150" t="s">
        <v>63</v>
      </c>
      <c r="B29" s="150" t="s">
        <v>39</v>
      </c>
      <c r="C29" s="150" t="s">
        <v>351</v>
      </c>
      <c r="D29" s="151">
        <v>9</v>
      </c>
      <c r="E29" s="150">
        <v>12</v>
      </c>
      <c r="F29" s="150">
        <f t="shared" si="0"/>
        <v>105</v>
      </c>
      <c r="G29" s="150">
        <v>4</v>
      </c>
      <c r="H29" s="150">
        <v>0</v>
      </c>
      <c r="I29" s="150">
        <f t="shared" si="1"/>
        <v>200</v>
      </c>
      <c r="J29" s="150">
        <v>0</v>
      </c>
      <c r="K29" s="150">
        <v>1</v>
      </c>
      <c r="L29" s="150">
        <f t="shared" si="2"/>
        <v>500</v>
      </c>
      <c r="M29" s="150">
        <v>0</v>
      </c>
      <c r="N29" s="150">
        <v>0</v>
      </c>
      <c r="O29" s="150">
        <f t="shared" si="3"/>
        <v>0</v>
      </c>
      <c r="P29" s="150">
        <v>0</v>
      </c>
      <c r="Q29" s="150">
        <v>0</v>
      </c>
      <c r="R29" s="150">
        <f t="shared" si="4"/>
        <v>0</v>
      </c>
      <c r="S29" s="152">
        <f t="shared" si="5"/>
        <v>161</v>
      </c>
      <c r="T29" s="153">
        <v>43594</v>
      </c>
      <c r="U29" s="154">
        <v>0.77083333333333337</v>
      </c>
      <c r="V29" s="153">
        <v>43601</v>
      </c>
      <c r="W29" s="154" t="s">
        <v>352</v>
      </c>
    </row>
    <row r="30" spans="1:23">
      <c r="A30" t="s">
        <v>64</v>
      </c>
      <c r="B30" t="s">
        <v>50</v>
      </c>
      <c r="C30" t="s">
        <v>354</v>
      </c>
      <c r="D30" s="3">
        <v>0</v>
      </c>
      <c r="E30" s="1">
        <v>0</v>
      </c>
      <c r="F30" s="1">
        <f t="shared" si="0"/>
        <v>0</v>
      </c>
      <c r="G30" s="1">
        <v>1</v>
      </c>
      <c r="H30" s="1" t="s">
        <v>356</v>
      </c>
      <c r="I30" s="1">
        <f>(G30*100)</f>
        <v>100</v>
      </c>
      <c r="J30" s="1">
        <v>0</v>
      </c>
      <c r="K30" s="1">
        <v>0</v>
      </c>
      <c r="L30" s="1">
        <v>0</v>
      </c>
      <c r="M30" s="1">
        <v>0</v>
      </c>
      <c r="N30" s="1">
        <v>0</v>
      </c>
      <c r="O30" s="1">
        <f t="shared" si="3"/>
        <v>0</v>
      </c>
      <c r="P30" s="1">
        <v>0</v>
      </c>
      <c r="Q30" s="1">
        <v>0</v>
      </c>
      <c r="R30">
        <f t="shared" si="4"/>
        <v>0</v>
      </c>
      <c r="S30" s="37">
        <f t="shared" si="5"/>
        <v>20</v>
      </c>
      <c r="T30" s="13">
        <v>43594</v>
      </c>
      <c r="U30" s="15">
        <v>0.77083333333333337</v>
      </c>
      <c r="V30" s="13">
        <v>43601</v>
      </c>
      <c r="W30" s="15" t="s">
        <v>352</v>
      </c>
    </row>
    <row r="31" spans="1:23" s="141" customFormat="1">
      <c r="A31" s="141" t="s">
        <v>65</v>
      </c>
      <c r="B31" s="141" t="s">
        <v>24</v>
      </c>
      <c r="C31" s="141" t="s">
        <v>357</v>
      </c>
      <c r="D31" s="142">
        <v>3</v>
      </c>
      <c r="E31" s="141">
        <v>6</v>
      </c>
      <c r="F31" s="141">
        <f t="shared" si="0"/>
        <v>45</v>
      </c>
      <c r="G31" s="141">
        <v>1</v>
      </c>
      <c r="H31" s="141">
        <v>0</v>
      </c>
      <c r="I31" s="141">
        <f t="shared" si="1"/>
        <v>50</v>
      </c>
      <c r="J31" s="141">
        <v>0</v>
      </c>
      <c r="K31" s="141">
        <v>0</v>
      </c>
      <c r="L31" s="141">
        <f t="shared" si="2"/>
        <v>0</v>
      </c>
      <c r="M31" s="141" t="s">
        <v>44</v>
      </c>
      <c r="N31" s="141" t="s">
        <v>44</v>
      </c>
      <c r="P31" s="141" t="s">
        <v>44</v>
      </c>
      <c r="Q31" s="141" t="s">
        <v>44</v>
      </c>
      <c r="S31" s="143">
        <f>AVERAGE(F31,I31,L31)</f>
        <v>31.666666666666668</v>
      </c>
      <c r="T31" s="144">
        <v>43606</v>
      </c>
      <c r="U31" s="145" t="s">
        <v>352</v>
      </c>
      <c r="V31" s="144">
        <v>43613</v>
      </c>
      <c r="W31" s="145" t="s">
        <v>358</v>
      </c>
    </row>
    <row r="32" spans="1:23" s="28" customFormat="1">
      <c r="A32" s="28" t="s">
        <v>67</v>
      </c>
      <c r="B32" s="28" t="s">
        <v>68</v>
      </c>
      <c r="C32" s="28" t="s">
        <v>357</v>
      </c>
      <c r="D32" s="146">
        <v>0</v>
      </c>
      <c r="E32" s="28">
        <v>3</v>
      </c>
      <c r="F32" s="28">
        <f t="shared" si="0"/>
        <v>15</v>
      </c>
      <c r="G32" s="28">
        <v>0</v>
      </c>
      <c r="H32" s="28">
        <v>0</v>
      </c>
      <c r="I32" s="28">
        <f t="shared" si="1"/>
        <v>0</v>
      </c>
      <c r="J32" s="28">
        <v>0</v>
      </c>
      <c r="K32" s="28">
        <v>0</v>
      </c>
      <c r="L32" s="28">
        <f t="shared" si="2"/>
        <v>0</v>
      </c>
      <c r="M32" s="28" t="s">
        <v>44</v>
      </c>
      <c r="N32" s="28" t="s">
        <v>44</v>
      </c>
      <c r="P32" s="28" t="s">
        <v>44</v>
      </c>
      <c r="Q32" s="28" t="s">
        <v>44</v>
      </c>
      <c r="S32" s="147">
        <f t="shared" ref="S32:S94" si="6">AVERAGE(F32,I32,L32)</f>
        <v>5</v>
      </c>
      <c r="T32" s="148">
        <v>43606</v>
      </c>
      <c r="U32" s="149" t="s">
        <v>352</v>
      </c>
      <c r="V32" s="148">
        <v>43613</v>
      </c>
      <c r="W32" s="149" t="s">
        <v>358</v>
      </c>
    </row>
    <row r="33" spans="1:23" s="28" customFormat="1">
      <c r="A33" s="28" t="s">
        <v>69</v>
      </c>
      <c r="B33" s="28" t="s">
        <v>30</v>
      </c>
      <c r="C33" s="28" t="s">
        <v>357</v>
      </c>
      <c r="D33" s="146">
        <v>5</v>
      </c>
      <c r="E33" s="28">
        <v>4</v>
      </c>
      <c r="F33" s="28">
        <f t="shared" si="0"/>
        <v>45</v>
      </c>
      <c r="G33" s="28">
        <v>1</v>
      </c>
      <c r="H33" s="28">
        <v>0</v>
      </c>
      <c r="I33" s="28">
        <f t="shared" si="1"/>
        <v>50</v>
      </c>
      <c r="J33" s="28">
        <v>0</v>
      </c>
      <c r="K33" s="28">
        <v>0</v>
      </c>
      <c r="L33" s="28">
        <f t="shared" si="2"/>
        <v>0</v>
      </c>
      <c r="M33" s="28" t="s">
        <v>44</v>
      </c>
      <c r="N33" s="28" t="s">
        <v>44</v>
      </c>
      <c r="P33" s="28" t="s">
        <v>44</v>
      </c>
      <c r="Q33" s="28" t="s">
        <v>44</v>
      </c>
      <c r="S33" s="147">
        <f t="shared" si="6"/>
        <v>31.666666666666668</v>
      </c>
      <c r="T33" s="148">
        <v>43606</v>
      </c>
      <c r="U33" s="149" t="s">
        <v>352</v>
      </c>
      <c r="V33" s="148">
        <v>43613</v>
      </c>
      <c r="W33" s="149" t="s">
        <v>358</v>
      </c>
    </row>
    <row r="34" spans="1:23" s="28" customFormat="1">
      <c r="A34" s="28" t="s">
        <v>70</v>
      </c>
      <c r="B34" s="28" t="s">
        <v>32</v>
      </c>
      <c r="C34" s="28" t="s">
        <v>357</v>
      </c>
      <c r="D34" s="146">
        <v>0</v>
      </c>
      <c r="E34" s="28">
        <v>0</v>
      </c>
      <c r="F34" s="28">
        <f t="shared" si="0"/>
        <v>0</v>
      </c>
      <c r="G34" s="28">
        <v>0</v>
      </c>
      <c r="H34" s="28">
        <v>2</v>
      </c>
      <c r="I34" s="28">
        <f t="shared" si="1"/>
        <v>100</v>
      </c>
      <c r="J34" s="28">
        <v>0</v>
      </c>
      <c r="K34" s="28">
        <v>0</v>
      </c>
      <c r="L34" s="28">
        <f t="shared" si="2"/>
        <v>0</v>
      </c>
      <c r="M34" s="28" t="s">
        <v>44</v>
      </c>
      <c r="N34" s="28" t="s">
        <v>44</v>
      </c>
      <c r="P34" s="28" t="s">
        <v>44</v>
      </c>
      <c r="Q34" s="28" t="s">
        <v>44</v>
      </c>
      <c r="S34" s="147">
        <f t="shared" si="6"/>
        <v>33.333333333333336</v>
      </c>
      <c r="T34" s="148">
        <v>43606</v>
      </c>
      <c r="U34" s="149" t="s">
        <v>352</v>
      </c>
      <c r="V34" s="148">
        <v>43613</v>
      </c>
      <c r="W34" s="149" t="s">
        <v>358</v>
      </c>
    </row>
    <row r="35" spans="1:23" s="28" customFormat="1">
      <c r="A35" s="28" t="s">
        <v>71</v>
      </c>
      <c r="B35" s="28" t="s">
        <v>34</v>
      </c>
      <c r="C35" s="28" t="s">
        <v>357</v>
      </c>
      <c r="D35" s="146">
        <v>3</v>
      </c>
      <c r="E35" s="28">
        <v>3</v>
      </c>
      <c r="F35" s="28">
        <f t="shared" si="0"/>
        <v>30</v>
      </c>
      <c r="G35" s="28">
        <v>0</v>
      </c>
      <c r="H35" s="28">
        <v>3</v>
      </c>
      <c r="I35" s="28">
        <f t="shared" si="1"/>
        <v>150</v>
      </c>
      <c r="J35" s="28">
        <v>3</v>
      </c>
      <c r="K35" s="28">
        <v>11</v>
      </c>
      <c r="L35" s="28">
        <f t="shared" si="2"/>
        <v>5650</v>
      </c>
      <c r="M35" s="28" t="s">
        <v>44</v>
      </c>
      <c r="N35" s="28" t="s">
        <v>44</v>
      </c>
      <c r="P35" s="28" t="s">
        <v>44</v>
      </c>
      <c r="Q35" s="28" t="s">
        <v>44</v>
      </c>
      <c r="S35" s="147">
        <f t="shared" si="6"/>
        <v>1943.3333333333333</v>
      </c>
      <c r="T35" s="148">
        <v>43606</v>
      </c>
      <c r="U35" s="149" t="s">
        <v>352</v>
      </c>
      <c r="V35" s="148">
        <v>43613</v>
      </c>
      <c r="W35" s="149" t="s">
        <v>358</v>
      </c>
    </row>
    <row r="36" spans="1:23" s="150" customFormat="1">
      <c r="A36" s="150" t="s">
        <v>72</v>
      </c>
      <c r="B36" s="150" t="s">
        <v>39</v>
      </c>
      <c r="C36" s="150" t="s">
        <v>357</v>
      </c>
      <c r="D36" s="151">
        <v>14</v>
      </c>
      <c r="E36" s="150">
        <v>0</v>
      </c>
      <c r="F36" s="150">
        <f t="shared" si="0"/>
        <v>70</v>
      </c>
      <c r="G36" s="150">
        <v>0</v>
      </c>
      <c r="H36" s="150">
        <v>0</v>
      </c>
      <c r="I36" s="150">
        <f t="shared" si="1"/>
        <v>0</v>
      </c>
      <c r="J36" s="150">
        <v>1</v>
      </c>
      <c r="K36" s="150">
        <v>0</v>
      </c>
      <c r="L36" s="150">
        <f t="shared" si="2"/>
        <v>50</v>
      </c>
      <c r="M36" s="150" t="s">
        <v>44</v>
      </c>
      <c r="N36" s="150" t="s">
        <v>44</v>
      </c>
      <c r="P36" s="150" t="s">
        <v>44</v>
      </c>
      <c r="Q36" s="150" t="s">
        <v>44</v>
      </c>
      <c r="S36" s="152">
        <f t="shared" si="6"/>
        <v>40</v>
      </c>
      <c r="T36" s="153">
        <v>43606</v>
      </c>
      <c r="U36" s="154" t="s">
        <v>352</v>
      </c>
      <c r="V36" s="153">
        <v>43613</v>
      </c>
      <c r="W36" s="154" t="s">
        <v>358</v>
      </c>
    </row>
    <row r="37" spans="1:23" s="141" customFormat="1">
      <c r="A37" s="141" t="s">
        <v>73</v>
      </c>
      <c r="B37" s="141" t="s">
        <v>24</v>
      </c>
      <c r="C37" s="141" t="s">
        <v>357</v>
      </c>
      <c r="D37" s="142">
        <v>0</v>
      </c>
      <c r="E37" s="141">
        <v>1</v>
      </c>
      <c r="F37" s="141">
        <f t="shared" si="0"/>
        <v>5</v>
      </c>
      <c r="G37" s="141">
        <v>0</v>
      </c>
      <c r="H37" s="141">
        <v>1</v>
      </c>
      <c r="I37" s="141">
        <f t="shared" si="1"/>
        <v>50</v>
      </c>
      <c r="J37" s="141">
        <v>0</v>
      </c>
      <c r="K37" s="141">
        <v>0</v>
      </c>
      <c r="L37" s="141">
        <f t="shared" si="2"/>
        <v>0</v>
      </c>
      <c r="M37" s="141" t="s">
        <v>44</v>
      </c>
      <c r="N37" s="141" t="s">
        <v>44</v>
      </c>
      <c r="P37" s="141" t="s">
        <v>44</v>
      </c>
      <c r="Q37" s="141" t="s">
        <v>44</v>
      </c>
      <c r="S37" s="143">
        <f t="shared" si="6"/>
        <v>18.333333333333332</v>
      </c>
      <c r="T37" s="144">
        <v>43606</v>
      </c>
      <c r="U37" s="145" t="s">
        <v>352</v>
      </c>
      <c r="V37" s="144">
        <v>43613</v>
      </c>
      <c r="W37" s="145" t="s">
        <v>358</v>
      </c>
    </row>
    <row r="38" spans="1:23" s="28" customFormat="1">
      <c r="A38" s="28" t="s">
        <v>74</v>
      </c>
      <c r="B38" s="28" t="s">
        <v>68</v>
      </c>
      <c r="C38" s="28" t="s">
        <v>357</v>
      </c>
      <c r="D38" s="146">
        <v>1</v>
      </c>
      <c r="E38" s="28">
        <v>1</v>
      </c>
      <c r="F38" s="28">
        <f t="shared" si="0"/>
        <v>10</v>
      </c>
      <c r="G38" s="28">
        <v>1</v>
      </c>
      <c r="H38" s="28">
        <v>0</v>
      </c>
      <c r="I38" s="28">
        <f t="shared" si="1"/>
        <v>50</v>
      </c>
      <c r="J38" s="28">
        <v>0</v>
      </c>
      <c r="K38" s="28">
        <v>128</v>
      </c>
      <c r="L38" s="28">
        <f t="shared" si="2"/>
        <v>64000</v>
      </c>
      <c r="M38" s="28" t="s">
        <v>44</v>
      </c>
      <c r="N38" s="28" t="s">
        <v>44</v>
      </c>
      <c r="P38" s="28" t="s">
        <v>44</v>
      </c>
      <c r="Q38" s="28" t="s">
        <v>44</v>
      </c>
      <c r="S38" s="147">
        <f t="shared" si="6"/>
        <v>21353.333333333332</v>
      </c>
      <c r="T38" s="148">
        <v>43606</v>
      </c>
      <c r="U38" s="149" t="s">
        <v>352</v>
      </c>
      <c r="V38" s="148">
        <v>43613</v>
      </c>
      <c r="W38" s="149" t="s">
        <v>358</v>
      </c>
    </row>
    <row r="39" spans="1:23" s="28" customFormat="1">
      <c r="A39" s="28" t="s">
        <v>75</v>
      </c>
      <c r="B39" s="28" t="s">
        <v>30</v>
      </c>
      <c r="C39" s="28" t="s">
        <v>357</v>
      </c>
      <c r="D39" s="146">
        <v>7</v>
      </c>
      <c r="E39" s="28">
        <v>57</v>
      </c>
      <c r="F39" s="28">
        <f t="shared" si="0"/>
        <v>320</v>
      </c>
      <c r="G39" s="28">
        <v>3</v>
      </c>
      <c r="H39" s="28">
        <v>0</v>
      </c>
      <c r="I39" s="28">
        <f t="shared" si="1"/>
        <v>150</v>
      </c>
      <c r="J39" s="28">
        <v>0</v>
      </c>
      <c r="K39" s="28">
        <v>0</v>
      </c>
      <c r="L39" s="28">
        <f t="shared" si="2"/>
        <v>0</v>
      </c>
      <c r="M39" s="28" t="s">
        <v>44</v>
      </c>
      <c r="N39" s="28" t="s">
        <v>44</v>
      </c>
      <c r="P39" s="28" t="s">
        <v>44</v>
      </c>
      <c r="Q39" s="28" t="s">
        <v>44</v>
      </c>
      <c r="S39" s="147">
        <f t="shared" si="6"/>
        <v>156.66666666666666</v>
      </c>
      <c r="T39" s="148">
        <v>43606</v>
      </c>
      <c r="U39" s="149" t="s">
        <v>352</v>
      </c>
      <c r="V39" s="148">
        <v>43613</v>
      </c>
      <c r="W39" s="149" t="s">
        <v>358</v>
      </c>
    </row>
    <row r="40" spans="1:23" s="28" customFormat="1">
      <c r="A40" s="28" t="s">
        <v>76</v>
      </c>
      <c r="B40" s="28" t="s">
        <v>32</v>
      </c>
      <c r="C40" s="28" t="s">
        <v>357</v>
      </c>
      <c r="D40" s="146">
        <v>0</v>
      </c>
      <c r="E40" s="28">
        <v>0</v>
      </c>
      <c r="F40" s="28">
        <f t="shared" si="0"/>
        <v>0</v>
      </c>
      <c r="G40" s="28">
        <v>0</v>
      </c>
      <c r="H40" s="28">
        <v>0</v>
      </c>
      <c r="I40" s="28">
        <f t="shared" si="1"/>
        <v>0</v>
      </c>
      <c r="J40" s="28">
        <v>0</v>
      </c>
      <c r="K40" s="28">
        <v>0</v>
      </c>
      <c r="L40" s="28">
        <f t="shared" si="2"/>
        <v>0</v>
      </c>
      <c r="M40" s="28" t="s">
        <v>44</v>
      </c>
      <c r="N40" s="28" t="s">
        <v>44</v>
      </c>
      <c r="P40" s="28" t="s">
        <v>44</v>
      </c>
      <c r="Q40" s="28" t="s">
        <v>44</v>
      </c>
      <c r="S40" s="147">
        <f t="shared" si="6"/>
        <v>0</v>
      </c>
      <c r="T40" s="148">
        <v>43606</v>
      </c>
      <c r="U40" s="149" t="s">
        <v>352</v>
      </c>
      <c r="V40" s="148">
        <v>43613</v>
      </c>
      <c r="W40" s="149" t="s">
        <v>358</v>
      </c>
    </row>
    <row r="41" spans="1:23" s="28" customFormat="1">
      <c r="A41" s="28" t="s">
        <v>77</v>
      </c>
      <c r="B41" s="28" t="s">
        <v>34</v>
      </c>
      <c r="C41" s="28" t="s">
        <v>357</v>
      </c>
      <c r="D41" s="146">
        <v>3</v>
      </c>
      <c r="E41" s="28">
        <v>2</v>
      </c>
      <c r="F41" s="28">
        <f t="shared" si="0"/>
        <v>25</v>
      </c>
      <c r="G41" s="28">
        <v>1</v>
      </c>
      <c r="H41" s="28">
        <v>1</v>
      </c>
      <c r="I41" s="28">
        <f t="shared" si="1"/>
        <v>100</v>
      </c>
      <c r="J41" s="28">
        <v>0</v>
      </c>
      <c r="K41" s="28">
        <v>0</v>
      </c>
      <c r="L41" s="28">
        <f t="shared" si="2"/>
        <v>0</v>
      </c>
      <c r="M41" s="28" t="s">
        <v>44</v>
      </c>
      <c r="N41" s="28" t="s">
        <v>44</v>
      </c>
      <c r="P41" s="28" t="s">
        <v>44</v>
      </c>
      <c r="Q41" s="28" t="s">
        <v>44</v>
      </c>
      <c r="S41" s="147">
        <f t="shared" si="6"/>
        <v>41.666666666666664</v>
      </c>
      <c r="T41" s="148">
        <v>43606</v>
      </c>
      <c r="U41" s="149" t="s">
        <v>352</v>
      </c>
      <c r="V41" s="148">
        <v>43613</v>
      </c>
      <c r="W41" s="149" t="s">
        <v>358</v>
      </c>
    </row>
    <row r="42" spans="1:23" s="150" customFormat="1">
      <c r="A42" s="150" t="s">
        <v>78</v>
      </c>
      <c r="B42" s="150" t="s">
        <v>39</v>
      </c>
      <c r="C42" s="150" t="s">
        <v>357</v>
      </c>
      <c r="D42" s="151">
        <v>1</v>
      </c>
      <c r="E42" s="150">
        <v>1</v>
      </c>
      <c r="F42" s="150">
        <f t="shared" si="0"/>
        <v>10</v>
      </c>
      <c r="G42" s="150">
        <v>0</v>
      </c>
      <c r="H42" s="150">
        <v>0</v>
      </c>
      <c r="I42" s="150">
        <f t="shared" si="1"/>
        <v>0</v>
      </c>
      <c r="J42" s="150">
        <v>0</v>
      </c>
      <c r="K42" s="150">
        <v>0</v>
      </c>
      <c r="L42" s="150">
        <f t="shared" si="2"/>
        <v>0</v>
      </c>
      <c r="M42" s="150" t="s">
        <v>44</v>
      </c>
      <c r="N42" s="150" t="s">
        <v>44</v>
      </c>
      <c r="P42" s="150" t="s">
        <v>44</v>
      </c>
      <c r="Q42" s="150" t="s">
        <v>44</v>
      </c>
      <c r="S42" s="152">
        <f t="shared" si="6"/>
        <v>3.3333333333333335</v>
      </c>
      <c r="T42" s="153">
        <v>43606</v>
      </c>
      <c r="U42" s="154" t="s">
        <v>352</v>
      </c>
      <c r="V42" s="153">
        <v>43613</v>
      </c>
      <c r="W42" s="154" t="s">
        <v>358</v>
      </c>
    </row>
    <row r="43" spans="1:23">
      <c r="A43" t="s">
        <v>79</v>
      </c>
      <c r="B43" t="s">
        <v>50</v>
      </c>
      <c r="C43" t="s">
        <v>354</v>
      </c>
      <c r="D43" s="3">
        <v>0</v>
      </c>
      <c r="E43" s="1">
        <v>0</v>
      </c>
      <c r="F43">
        <f t="shared" si="0"/>
        <v>0</v>
      </c>
      <c r="G43" t="s">
        <v>44</v>
      </c>
      <c r="H43" t="s">
        <v>44</v>
      </c>
      <c r="I43" t="e">
        <f t="shared" si="1"/>
        <v>#VALUE!</v>
      </c>
      <c r="J43" t="s">
        <v>44</v>
      </c>
      <c r="K43" t="s">
        <v>44</v>
      </c>
      <c r="L43" t="e">
        <f t="shared" si="2"/>
        <v>#VALUE!</v>
      </c>
      <c r="M43" t="s">
        <v>44</v>
      </c>
      <c r="N43" t="s">
        <v>44</v>
      </c>
      <c r="P43" t="s">
        <v>44</v>
      </c>
      <c r="Q43" t="s">
        <v>44</v>
      </c>
      <c r="S43" s="37">
        <f>F43</f>
        <v>0</v>
      </c>
      <c r="T43" s="13">
        <v>43606</v>
      </c>
      <c r="U43" s="15" t="s">
        <v>352</v>
      </c>
      <c r="V43" s="13">
        <v>43613</v>
      </c>
      <c r="W43" s="15" t="s">
        <v>358</v>
      </c>
    </row>
    <row r="44" spans="1:23" s="141" customFormat="1">
      <c r="A44" s="141" t="s">
        <v>80</v>
      </c>
      <c r="B44" s="141" t="s">
        <v>24</v>
      </c>
      <c r="C44" s="141" t="s">
        <v>357</v>
      </c>
      <c r="D44" s="142">
        <v>91</v>
      </c>
      <c r="E44" s="141">
        <v>58</v>
      </c>
      <c r="F44" s="141">
        <f t="shared" si="0"/>
        <v>745</v>
      </c>
      <c r="G44" s="141">
        <v>0</v>
      </c>
      <c r="H44" s="141">
        <v>4</v>
      </c>
      <c r="I44" s="141">
        <f t="shared" si="1"/>
        <v>200</v>
      </c>
      <c r="J44" s="141">
        <v>1</v>
      </c>
      <c r="K44" s="141">
        <v>1</v>
      </c>
      <c r="L44" s="141">
        <f t="shared" si="2"/>
        <v>550</v>
      </c>
      <c r="M44" s="141" t="s">
        <v>44</v>
      </c>
      <c r="N44" s="141" t="s">
        <v>44</v>
      </c>
      <c r="P44" s="141" t="s">
        <v>44</v>
      </c>
      <c r="Q44" s="141" t="s">
        <v>44</v>
      </c>
      <c r="S44" s="143">
        <f t="shared" si="6"/>
        <v>498.33333333333331</v>
      </c>
      <c r="T44" s="144">
        <v>43619</v>
      </c>
      <c r="U44" s="145">
        <v>0.83333333333333337</v>
      </c>
      <c r="V44" s="144">
        <v>43626</v>
      </c>
      <c r="W44" s="145" t="s">
        <v>359</v>
      </c>
    </row>
    <row r="45" spans="1:23" s="28" customFormat="1">
      <c r="A45" s="28" t="s">
        <v>81</v>
      </c>
      <c r="B45" s="28" t="s">
        <v>82</v>
      </c>
      <c r="C45" s="28" t="s">
        <v>357</v>
      </c>
      <c r="D45" s="146">
        <v>13</v>
      </c>
      <c r="E45" s="28">
        <v>18</v>
      </c>
      <c r="F45" s="28">
        <f t="shared" si="0"/>
        <v>155</v>
      </c>
      <c r="G45" s="28">
        <v>3</v>
      </c>
      <c r="H45" s="28">
        <v>3</v>
      </c>
      <c r="I45" s="28">
        <f t="shared" si="1"/>
        <v>300</v>
      </c>
      <c r="J45" s="28">
        <v>0</v>
      </c>
      <c r="K45" s="28">
        <v>22</v>
      </c>
      <c r="L45" s="28">
        <f t="shared" si="2"/>
        <v>11000</v>
      </c>
      <c r="M45" s="28" t="s">
        <v>44</v>
      </c>
      <c r="N45" s="28" t="s">
        <v>44</v>
      </c>
      <c r="P45" s="28" t="s">
        <v>44</v>
      </c>
      <c r="Q45" s="28" t="s">
        <v>44</v>
      </c>
      <c r="S45" s="147">
        <f t="shared" si="6"/>
        <v>3818.3333333333335</v>
      </c>
      <c r="T45" s="148">
        <v>43619</v>
      </c>
      <c r="U45" s="149">
        <v>0.83333333333333337</v>
      </c>
      <c r="V45" s="148">
        <v>43626</v>
      </c>
      <c r="W45" s="149" t="s">
        <v>359</v>
      </c>
    </row>
    <row r="46" spans="1:23" s="28" customFormat="1">
      <c r="A46" s="28" t="s">
        <v>83</v>
      </c>
      <c r="B46" s="28" t="s">
        <v>30</v>
      </c>
      <c r="C46" s="28" t="s">
        <v>357</v>
      </c>
      <c r="D46" s="146">
        <v>2</v>
      </c>
      <c r="E46" s="28">
        <v>0</v>
      </c>
      <c r="F46" s="28">
        <f t="shared" si="0"/>
        <v>10</v>
      </c>
      <c r="G46" s="28">
        <v>0</v>
      </c>
      <c r="H46" s="28">
        <v>0</v>
      </c>
      <c r="I46" s="28">
        <f t="shared" si="1"/>
        <v>0</v>
      </c>
      <c r="J46" s="28">
        <v>0</v>
      </c>
      <c r="K46" s="28">
        <v>0</v>
      </c>
      <c r="L46" s="28">
        <f t="shared" si="2"/>
        <v>0</v>
      </c>
      <c r="M46" s="28" t="s">
        <v>44</v>
      </c>
      <c r="N46" s="28" t="s">
        <v>44</v>
      </c>
      <c r="P46" s="28" t="s">
        <v>44</v>
      </c>
      <c r="Q46" s="28" t="s">
        <v>44</v>
      </c>
      <c r="S46" s="147">
        <f t="shared" si="6"/>
        <v>3.3333333333333335</v>
      </c>
      <c r="T46" s="148">
        <v>43619</v>
      </c>
      <c r="U46" s="149">
        <v>0.83333333333333337</v>
      </c>
      <c r="V46" s="148">
        <v>43626</v>
      </c>
      <c r="W46" s="149" t="s">
        <v>359</v>
      </c>
    </row>
    <row r="47" spans="1:23" s="28" customFormat="1">
      <c r="A47" s="28" t="s">
        <v>84</v>
      </c>
      <c r="B47" s="28" t="s">
        <v>32</v>
      </c>
      <c r="C47" s="28" t="s">
        <v>357</v>
      </c>
      <c r="D47" s="146">
        <v>0</v>
      </c>
      <c r="E47" s="28">
        <v>0</v>
      </c>
      <c r="F47" s="28">
        <f t="shared" si="0"/>
        <v>0</v>
      </c>
      <c r="G47" s="28">
        <v>0</v>
      </c>
      <c r="H47" s="28">
        <v>0</v>
      </c>
      <c r="I47" s="28">
        <f t="shared" si="1"/>
        <v>0</v>
      </c>
      <c r="J47" s="28">
        <v>0</v>
      </c>
      <c r="K47" s="28">
        <v>0</v>
      </c>
      <c r="L47" s="28">
        <f t="shared" si="2"/>
        <v>0</v>
      </c>
      <c r="M47" s="28" t="s">
        <v>44</v>
      </c>
      <c r="N47" s="28" t="s">
        <v>44</v>
      </c>
      <c r="P47" s="28" t="s">
        <v>44</v>
      </c>
      <c r="Q47" s="28" t="s">
        <v>44</v>
      </c>
      <c r="S47" s="147">
        <f t="shared" si="6"/>
        <v>0</v>
      </c>
      <c r="T47" s="148">
        <v>43619</v>
      </c>
      <c r="U47" s="149">
        <v>0.83333333333333337</v>
      </c>
      <c r="V47" s="148">
        <v>43626</v>
      </c>
      <c r="W47" s="149" t="s">
        <v>359</v>
      </c>
    </row>
    <row r="48" spans="1:23" s="28" customFormat="1">
      <c r="A48" s="28" t="s">
        <v>85</v>
      </c>
      <c r="B48" s="28" t="s">
        <v>34</v>
      </c>
      <c r="C48" s="28" t="s">
        <v>357</v>
      </c>
      <c r="D48" s="146">
        <v>0</v>
      </c>
      <c r="E48" s="28">
        <v>2</v>
      </c>
      <c r="F48" s="28">
        <f t="shared" si="0"/>
        <v>10</v>
      </c>
      <c r="G48" s="28">
        <v>0</v>
      </c>
      <c r="H48" s="28">
        <v>0</v>
      </c>
      <c r="I48" s="28">
        <f t="shared" si="1"/>
        <v>0</v>
      </c>
      <c r="J48" s="28">
        <v>0</v>
      </c>
      <c r="K48" s="28">
        <v>0</v>
      </c>
      <c r="L48" s="28">
        <f t="shared" si="2"/>
        <v>0</v>
      </c>
      <c r="M48" s="28" t="s">
        <v>44</v>
      </c>
      <c r="N48" s="28" t="s">
        <v>44</v>
      </c>
      <c r="P48" s="28" t="s">
        <v>44</v>
      </c>
      <c r="Q48" s="28" t="s">
        <v>44</v>
      </c>
      <c r="S48" s="147">
        <f t="shared" si="6"/>
        <v>3.3333333333333335</v>
      </c>
      <c r="T48" s="148">
        <v>43619</v>
      </c>
      <c r="U48" s="149">
        <v>0.83333333333333337</v>
      </c>
      <c r="V48" s="148">
        <v>43626</v>
      </c>
      <c r="W48" s="149" t="s">
        <v>359</v>
      </c>
    </row>
    <row r="49" spans="1:23" s="150" customFormat="1">
      <c r="A49" s="150" t="s">
        <v>86</v>
      </c>
      <c r="B49" s="150" t="s">
        <v>39</v>
      </c>
      <c r="C49" s="150" t="s">
        <v>357</v>
      </c>
      <c r="D49" s="151">
        <v>0</v>
      </c>
      <c r="E49" s="150">
        <v>0</v>
      </c>
      <c r="F49" s="150">
        <f t="shared" si="0"/>
        <v>0</v>
      </c>
      <c r="G49" s="150">
        <v>0</v>
      </c>
      <c r="H49" s="150">
        <v>0</v>
      </c>
      <c r="I49" s="150">
        <f t="shared" si="1"/>
        <v>0</v>
      </c>
      <c r="J49" s="150">
        <v>0</v>
      </c>
      <c r="K49" s="150">
        <v>0</v>
      </c>
      <c r="L49" s="150">
        <f t="shared" si="2"/>
        <v>0</v>
      </c>
      <c r="M49" s="150" t="s">
        <v>44</v>
      </c>
      <c r="N49" s="150" t="s">
        <v>44</v>
      </c>
      <c r="P49" s="150" t="s">
        <v>44</v>
      </c>
      <c r="Q49" s="150" t="s">
        <v>44</v>
      </c>
      <c r="S49" s="152">
        <f t="shared" si="6"/>
        <v>0</v>
      </c>
      <c r="T49" s="153">
        <v>43619</v>
      </c>
      <c r="U49" s="154">
        <v>0.83333333333333337</v>
      </c>
      <c r="V49" s="153">
        <v>43626</v>
      </c>
      <c r="W49" s="154" t="s">
        <v>359</v>
      </c>
    </row>
    <row r="50" spans="1:23" s="141" customFormat="1">
      <c r="A50" s="141" t="s">
        <v>87</v>
      </c>
      <c r="B50" s="141" t="s">
        <v>24</v>
      </c>
      <c r="C50" s="141" t="s">
        <v>357</v>
      </c>
      <c r="D50" s="142">
        <v>0</v>
      </c>
      <c r="E50" s="141">
        <v>4</v>
      </c>
      <c r="F50" s="141">
        <f t="shared" si="0"/>
        <v>20</v>
      </c>
      <c r="G50" s="141">
        <v>0</v>
      </c>
      <c r="H50" s="141">
        <v>0</v>
      </c>
      <c r="I50" s="141">
        <f t="shared" si="1"/>
        <v>0</v>
      </c>
      <c r="J50" s="141">
        <v>0</v>
      </c>
      <c r="K50" s="141">
        <v>0</v>
      </c>
      <c r="L50" s="141">
        <f t="shared" si="2"/>
        <v>0</v>
      </c>
      <c r="M50" s="141" t="s">
        <v>44</v>
      </c>
      <c r="N50" s="141" t="s">
        <v>44</v>
      </c>
      <c r="P50" s="141" t="s">
        <v>44</v>
      </c>
      <c r="Q50" s="141" t="s">
        <v>44</v>
      </c>
      <c r="S50" s="143">
        <f t="shared" si="6"/>
        <v>6.666666666666667</v>
      </c>
      <c r="T50" s="144">
        <v>43619</v>
      </c>
      <c r="U50" s="145">
        <v>0.83333333333333337</v>
      </c>
      <c r="V50" s="144">
        <v>43626</v>
      </c>
      <c r="W50" s="145" t="s">
        <v>359</v>
      </c>
    </row>
    <row r="51" spans="1:23" s="28" customFormat="1">
      <c r="A51" s="28" t="s">
        <v>88</v>
      </c>
      <c r="B51" s="28" t="s">
        <v>82</v>
      </c>
      <c r="C51" s="28" t="s">
        <v>357</v>
      </c>
      <c r="D51" s="146">
        <v>0</v>
      </c>
      <c r="E51" s="28">
        <v>0</v>
      </c>
      <c r="F51" s="28">
        <f t="shared" si="0"/>
        <v>0</v>
      </c>
      <c r="G51" s="28">
        <v>0</v>
      </c>
      <c r="H51" s="28">
        <v>1</v>
      </c>
      <c r="I51" s="28">
        <f t="shared" si="1"/>
        <v>50</v>
      </c>
      <c r="J51" s="28">
        <v>61</v>
      </c>
      <c r="K51" s="28">
        <v>0</v>
      </c>
      <c r="L51" s="28">
        <f t="shared" si="2"/>
        <v>3050</v>
      </c>
      <c r="M51" s="28" t="s">
        <v>44</v>
      </c>
      <c r="N51" s="28" t="s">
        <v>44</v>
      </c>
      <c r="P51" s="28" t="s">
        <v>44</v>
      </c>
      <c r="Q51" s="28" t="s">
        <v>44</v>
      </c>
      <c r="S51" s="147">
        <f t="shared" si="6"/>
        <v>1033.3333333333333</v>
      </c>
      <c r="T51" s="148">
        <v>43619</v>
      </c>
      <c r="U51" s="149">
        <v>0.83333333333333337</v>
      </c>
      <c r="V51" s="148">
        <v>43626</v>
      </c>
      <c r="W51" s="149" t="s">
        <v>359</v>
      </c>
    </row>
    <row r="52" spans="1:23" s="28" customFormat="1">
      <c r="A52" s="28" t="s">
        <v>89</v>
      </c>
      <c r="B52" s="28" t="s">
        <v>30</v>
      </c>
      <c r="C52" s="28" t="s">
        <v>357</v>
      </c>
      <c r="D52" s="146">
        <v>0</v>
      </c>
      <c r="E52" s="79">
        <v>300</v>
      </c>
      <c r="F52" s="28">
        <f t="shared" si="0"/>
        <v>1500</v>
      </c>
      <c r="G52" s="28">
        <v>0</v>
      </c>
      <c r="H52" s="28">
        <v>0</v>
      </c>
      <c r="I52" s="28">
        <f t="shared" si="1"/>
        <v>0</v>
      </c>
      <c r="J52" s="28">
        <v>0</v>
      </c>
      <c r="K52" s="28">
        <v>0</v>
      </c>
      <c r="L52" s="28">
        <f t="shared" si="2"/>
        <v>0</v>
      </c>
      <c r="M52" s="28" t="s">
        <v>44</v>
      </c>
      <c r="N52" s="28" t="s">
        <v>44</v>
      </c>
      <c r="P52" s="28" t="s">
        <v>44</v>
      </c>
      <c r="Q52" s="28" t="s">
        <v>44</v>
      </c>
      <c r="S52" s="147">
        <f>AVERAGE(F52,I52,L52)</f>
        <v>500</v>
      </c>
      <c r="T52" s="148">
        <v>43619</v>
      </c>
      <c r="U52" s="149">
        <v>0.83333333333333337</v>
      </c>
      <c r="V52" s="148">
        <v>43626</v>
      </c>
      <c r="W52" s="149" t="s">
        <v>359</v>
      </c>
    </row>
    <row r="53" spans="1:23" s="28" customFormat="1">
      <c r="A53" s="28" t="s">
        <v>90</v>
      </c>
      <c r="B53" s="28" t="s">
        <v>32</v>
      </c>
      <c r="C53" s="28" t="s">
        <v>357</v>
      </c>
      <c r="D53" s="146">
        <v>1</v>
      </c>
      <c r="E53" s="28">
        <v>0</v>
      </c>
      <c r="F53" s="28">
        <f t="shared" si="0"/>
        <v>5</v>
      </c>
      <c r="G53" s="28">
        <v>0</v>
      </c>
      <c r="H53" s="28">
        <v>0</v>
      </c>
      <c r="I53" s="28">
        <f t="shared" si="1"/>
        <v>0</v>
      </c>
      <c r="J53" s="28">
        <v>0</v>
      </c>
      <c r="K53" s="28">
        <v>0</v>
      </c>
      <c r="L53" s="28">
        <f t="shared" si="2"/>
        <v>0</v>
      </c>
      <c r="M53" s="28" t="s">
        <v>44</v>
      </c>
      <c r="N53" s="28" t="s">
        <v>44</v>
      </c>
      <c r="P53" s="28" t="s">
        <v>44</v>
      </c>
      <c r="Q53" s="28" t="s">
        <v>44</v>
      </c>
      <c r="S53" s="147">
        <f t="shared" si="6"/>
        <v>1.6666666666666667</v>
      </c>
      <c r="T53" s="148">
        <v>43619</v>
      </c>
      <c r="U53" s="149">
        <v>0.83333333333333337</v>
      </c>
      <c r="V53" s="148">
        <v>43626</v>
      </c>
      <c r="W53" s="149" t="s">
        <v>359</v>
      </c>
    </row>
    <row r="54" spans="1:23" s="28" customFormat="1">
      <c r="A54" s="28" t="s">
        <v>91</v>
      </c>
      <c r="B54" s="28" t="s">
        <v>34</v>
      </c>
      <c r="C54" s="28" t="s">
        <v>357</v>
      </c>
      <c r="D54" s="146">
        <v>0</v>
      </c>
      <c r="E54" s="28">
        <v>0</v>
      </c>
      <c r="F54" s="28">
        <f t="shared" si="0"/>
        <v>0</v>
      </c>
      <c r="G54" s="28">
        <v>1</v>
      </c>
      <c r="H54" s="28">
        <v>0</v>
      </c>
      <c r="I54" s="28">
        <f t="shared" si="1"/>
        <v>50</v>
      </c>
      <c r="J54" s="28">
        <v>0</v>
      </c>
      <c r="K54" s="28">
        <v>0</v>
      </c>
      <c r="L54" s="28">
        <f t="shared" si="2"/>
        <v>0</v>
      </c>
      <c r="M54" s="28" t="s">
        <v>44</v>
      </c>
      <c r="N54" s="28" t="s">
        <v>44</v>
      </c>
      <c r="P54" s="28" t="s">
        <v>44</v>
      </c>
      <c r="Q54" s="28" t="s">
        <v>44</v>
      </c>
      <c r="S54" s="147">
        <f t="shared" si="6"/>
        <v>16.666666666666668</v>
      </c>
      <c r="T54" s="148">
        <v>43619</v>
      </c>
      <c r="U54" s="149">
        <v>0.83333333333333337</v>
      </c>
      <c r="V54" s="148">
        <v>43626</v>
      </c>
      <c r="W54" s="149" t="s">
        <v>359</v>
      </c>
    </row>
    <row r="55" spans="1:23" s="150" customFormat="1">
      <c r="A55" s="150" t="s">
        <v>92</v>
      </c>
      <c r="B55" s="150" t="s">
        <v>39</v>
      </c>
      <c r="C55" s="150" t="s">
        <v>357</v>
      </c>
      <c r="D55" s="151">
        <v>0</v>
      </c>
      <c r="E55" s="150">
        <v>0</v>
      </c>
      <c r="F55" s="150">
        <f t="shared" si="0"/>
        <v>0</v>
      </c>
      <c r="G55" s="150">
        <v>0</v>
      </c>
      <c r="H55" s="150">
        <v>0</v>
      </c>
      <c r="I55" s="150">
        <f t="shared" si="1"/>
        <v>0</v>
      </c>
      <c r="J55" s="150">
        <v>0</v>
      </c>
      <c r="K55" s="150">
        <v>0</v>
      </c>
      <c r="L55" s="150">
        <f t="shared" si="2"/>
        <v>0</v>
      </c>
      <c r="M55" s="150" t="s">
        <v>44</v>
      </c>
      <c r="N55" s="150" t="s">
        <v>44</v>
      </c>
      <c r="P55" s="150" t="s">
        <v>44</v>
      </c>
      <c r="Q55" s="150" t="s">
        <v>44</v>
      </c>
      <c r="S55" s="152">
        <f t="shared" si="6"/>
        <v>0</v>
      </c>
      <c r="T55" s="153">
        <v>43619</v>
      </c>
      <c r="U55" s="154">
        <v>0.83333333333333337</v>
      </c>
      <c r="V55" s="153">
        <v>43626</v>
      </c>
      <c r="W55" s="154" t="s">
        <v>359</v>
      </c>
    </row>
    <row r="56" spans="1:23">
      <c r="A56" t="s">
        <v>93</v>
      </c>
      <c r="B56" t="s">
        <v>50</v>
      </c>
      <c r="C56" t="s">
        <v>354</v>
      </c>
      <c r="D56" s="14">
        <v>0</v>
      </c>
      <c r="E56">
        <v>0</v>
      </c>
      <c r="F56">
        <f t="shared" si="0"/>
        <v>0</v>
      </c>
      <c r="G56" t="s">
        <v>44</v>
      </c>
      <c r="H56" t="s">
        <v>44</v>
      </c>
      <c r="I56" t="e">
        <f t="shared" si="1"/>
        <v>#VALUE!</v>
      </c>
      <c r="J56" t="s">
        <v>44</v>
      </c>
      <c r="K56" t="s">
        <v>44</v>
      </c>
      <c r="L56" t="e">
        <f t="shared" si="2"/>
        <v>#VALUE!</v>
      </c>
      <c r="M56" t="s">
        <v>44</v>
      </c>
      <c r="N56" t="s">
        <v>44</v>
      </c>
      <c r="P56" t="s">
        <v>44</v>
      </c>
      <c r="Q56" t="s">
        <v>44</v>
      </c>
      <c r="S56" s="37">
        <f>F56</f>
        <v>0</v>
      </c>
      <c r="T56" s="13">
        <v>43619</v>
      </c>
      <c r="U56" s="15">
        <v>0.83333333333333337</v>
      </c>
      <c r="V56" s="13">
        <v>43626</v>
      </c>
      <c r="W56" s="15" t="s">
        <v>359</v>
      </c>
    </row>
    <row r="57" spans="1:23" s="141" customFormat="1">
      <c r="A57" s="141" t="s">
        <v>94</v>
      </c>
      <c r="B57" s="141" t="s">
        <v>24</v>
      </c>
      <c r="C57" s="141" t="s">
        <v>357</v>
      </c>
      <c r="D57" s="142">
        <v>1</v>
      </c>
      <c r="E57" s="141">
        <v>0</v>
      </c>
      <c r="F57" s="141">
        <f t="shared" si="0"/>
        <v>5</v>
      </c>
      <c r="G57" s="141">
        <v>0</v>
      </c>
      <c r="H57" s="141">
        <v>1</v>
      </c>
      <c r="I57" s="141">
        <f t="shared" si="1"/>
        <v>50</v>
      </c>
      <c r="J57" s="141">
        <v>0</v>
      </c>
      <c r="K57" s="141">
        <v>0</v>
      </c>
      <c r="L57" s="141">
        <f t="shared" si="2"/>
        <v>0</v>
      </c>
      <c r="M57" s="141" t="s">
        <v>44</v>
      </c>
      <c r="N57" s="141" t="s">
        <v>44</v>
      </c>
      <c r="P57" s="141" t="s">
        <v>44</v>
      </c>
      <c r="Q57" s="141" t="s">
        <v>44</v>
      </c>
      <c r="S57" s="143">
        <f t="shared" si="6"/>
        <v>18.333333333333332</v>
      </c>
      <c r="T57" s="144">
        <v>43638</v>
      </c>
      <c r="U57" s="145">
        <v>0.68055555555555547</v>
      </c>
      <c r="V57" s="144">
        <v>43644</v>
      </c>
      <c r="W57" s="145" t="s">
        <v>360</v>
      </c>
    </row>
    <row r="58" spans="1:23" s="28" customFormat="1">
      <c r="A58" s="28" t="s">
        <v>95</v>
      </c>
      <c r="B58" s="28" t="s">
        <v>82</v>
      </c>
      <c r="C58" s="28" t="s">
        <v>357</v>
      </c>
      <c r="D58" s="146">
        <v>3</v>
      </c>
      <c r="E58" s="28">
        <v>17</v>
      </c>
      <c r="F58" s="28">
        <f t="shared" si="0"/>
        <v>100</v>
      </c>
      <c r="G58" s="28">
        <v>1</v>
      </c>
      <c r="H58" s="28">
        <v>3</v>
      </c>
      <c r="I58" s="28">
        <f t="shared" si="1"/>
        <v>200</v>
      </c>
      <c r="J58" s="28">
        <v>0</v>
      </c>
      <c r="K58" s="28">
        <v>0</v>
      </c>
      <c r="L58" s="28">
        <f t="shared" si="2"/>
        <v>0</v>
      </c>
      <c r="M58" s="28" t="s">
        <v>44</v>
      </c>
      <c r="N58" s="28" t="s">
        <v>44</v>
      </c>
      <c r="P58" s="28" t="s">
        <v>44</v>
      </c>
      <c r="Q58" s="28" t="s">
        <v>44</v>
      </c>
      <c r="S58" s="147">
        <f t="shared" si="6"/>
        <v>100</v>
      </c>
      <c r="T58" s="148">
        <v>43638</v>
      </c>
      <c r="U58" s="149">
        <v>0.68055555555555547</v>
      </c>
      <c r="V58" s="148">
        <v>43644</v>
      </c>
      <c r="W58" s="149" t="s">
        <v>360</v>
      </c>
    </row>
    <row r="59" spans="1:23" s="28" customFormat="1">
      <c r="A59" s="28" t="s">
        <v>96</v>
      </c>
      <c r="B59" s="28" t="s">
        <v>355</v>
      </c>
      <c r="C59" s="28" t="s">
        <v>357</v>
      </c>
      <c r="D59" s="146">
        <v>5</v>
      </c>
      <c r="E59" s="28">
        <v>1</v>
      </c>
      <c r="F59" s="28">
        <f t="shared" si="0"/>
        <v>30</v>
      </c>
      <c r="G59" s="28">
        <v>0</v>
      </c>
      <c r="H59" s="28">
        <v>0</v>
      </c>
      <c r="I59" s="28">
        <f t="shared" si="1"/>
        <v>0</v>
      </c>
      <c r="J59" s="28">
        <v>0</v>
      </c>
      <c r="K59" s="28">
        <v>0</v>
      </c>
      <c r="L59" s="28">
        <f t="shared" si="2"/>
        <v>0</v>
      </c>
      <c r="M59" s="28" t="s">
        <v>44</v>
      </c>
      <c r="N59" s="28" t="s">
        <v>44</v>
      </c>
      <c r="P59" s="28" t="s">
        <v>44</v>
      </c>
      <c r="Q59" s="28" t="s">
        <v>44</v>
      </c>
      <c r="S59" s="147">
        <f t="shared" si="6"/>
        <v>10</v>
      </c>
      <c r="T59" s="148">
        <v>43638</v>
      </c>
      <c r="U59" s="149">
        <v>0.68055555555555547</v>
      </c>
      <c r="V59" s="148">
        <v>43644</v>
      </c>
      <c r="W59" s="149" t="s">
        <v>360</v>
      </c>
    </row>
    <row r="60" spans="1:23" s="28" customFormat="1">
      <c r="A60" s="28" t="s">
        <v>99</v>
      </c>
      <c r="B60" s="28" t="s">
        <v>32</v>
      </c>
      <c r="C60" s="28" t="s">
        <v>357</v>
      </c>
      <c r="D60" s="146">
        <v>4</v>
      </c>
      <c r="E60" s="28">
        <v>2</v>
      </c>
      <c r="F60" s="28">
        <f t="shared" si="0"/>
        <v>30</v>
      </c>
      <c r="G60" s="28">
        <v>0</v>
      </c>
      <c r="H60" s="28">
        <v>1</v>
      </c>
      <c r="I60" s="28">
        <f t="shared" si="1"/>
        <v>50</v>
      </c>
      <c r="J60" s="28">
        <v>0</v>
      </c>
      <c r="K60" s="28">
        <v>0</v>
      </c>
      <c r="L60" s="28">
        <f t="shared" si="2"/>
        <v>0</v>
      </c>
      <c r="M60" s="28" t="s">
        <v>44</v>
      </c>
      <c r="N60" s="28" t="s">
        <v>44</v>
      </c>
      <c r="P60" s="28" t="s">
        <v>44</v>
      </c>
      <c r="Q60" s="28" t="s">
        <v>44</v>
      </c>
      <c r="S60" s="147">
        <f t="shared" si="6"/>
        <v>26.666666666666668</v>
      </c>
      <c r="T60" s="148">
        <v>43638</v>
      </c>
      <c r="U60" s="149">
        <v>0.68055555555555547</v>
      </c>
      <c r="V60" s="148">
        <v>43644</v>
      </c>
      <c r="W60" s="149" t="s">
        <v>360</v>
      </c>
    </row>
    <row r="61" spans="1:23" s="28" customFormat="1">
      <c r="A61" s="28" t="s">
        <v>100</v>
      </c>
      <c r="B61" s="28" t="s">
        <v>34</v>
      </c>
      <c r="C61" s="28" t="s">
        <v>357</v>
      </c>
      <c r="D61" s="146">
        <v>2</v>
      </c>
      <c r="E61" s="28">
        <v>2</v>
      </c>
      <c r="F61" s="28">
        <f t="shared" si="0"/>
        <v>20</v>
      </c>
      <c r="G61" s="28">
        <v>0</v>
      </c>
      <c r="H61" s="28">
        <v>0</v>
      </c>
      <c r="I61" s="28">
        <f t="shared" si="1"/>
        <v>0</v>
      </c>
      <c r="J61" s="28">
        <v>0</v>
      </c>
      <c r="K61" s="28">
        <v>0</v>
      </c>
      <c r="L61" s="28">
        <f t="shared" si="2"/>
        <v>0</v>
      </c>
      <c r="M61" s="28" t="s">
        <v>44</v>
      </c>
      <c r="N61" s="28" t="s">
        <v>44</v>
      </c>
      <c r="P61" s="28" t="s">
        <v>44</v>
      </c>
      <c r="Q61" s="28" t="s">
        <v>44</v>
      </c>
      <c r="S61" s="147">
        <f t="shared" si="6"/>
        <v>6.666666666666667</v>
      </c>
      <c r="T61" s="148">
        <v>43638</v>
      </c>
      <c r="U61" s="149">
        <v>0.68055555555555547</v>
      </c>
      <c r="V61" s="148">
        <v>43644</v>
      </c>
      <c r="W61" s="149" t="s">
        <v>360</v>
      </c>
    </row>
    <row r="62" spans="1:23" s="150" customFormat="1">
      <c r="A62" s="150" t="s">
        <v>101</v>
      </c>
      <c r="B62" s="150" t="s">
        <v>39</v>
      </c>
      <c r="C62" s="150" t="s">
        <v>357</v>
      </c>
      <c r="D62" s="151">
        <v>0</v>
      </c>
      <c r="E62" s="150">
        <v>0</v>
      </c>
      <c r="F62" s="150">
        <f t="shared" si="0"/>
        <v>0</v>
      </c>
      <c r="G62" s="150">
        <v>0</v>
      </c>
      <c r="H62" s="150">
        <v>0</v>
      </c>
      <c r="I62" s="150">
        <f t="shared" si="1"/>
        <v>0</v>
      </c>
      <c r="J62" s="150">
        <v>1</v>
      </c>
      <c r="K62" s="150">
        <v>0</v>
      </c>
      <c r="L62" s="150">
        <f t="shared" si="2"/>
        <v>50</v>
      </c>
      <c r="M62" s="150" t="s">
        <v>44</v>
      </c>
      <c r="N62" s="150" t="s">
        <v>44</v>
      </c>
      <c r="P62" s="150" t="s">
        <v>44</v>
      </c>
      <c r="Q62" s="150" t="s">
        <v>44</v>
      </c>
      <c r="S62" s="152">
        <f t="shared" si="6"/>
        <v>16.666666666666668</v>
      </c>
      <c r="T62" s="153">
        <v>43638</v>
      </c>
      <c r="U62" s="154">
        <v>0.68055555555555547</v>
      </c>
      <c r="V62" s="153">
        <v>43644</v>
      </c>
      <c r="W62" s="154" t="s">
        <v>360</v>
      </c>
    </row>
    <row r="63" spans="1:23" s="141" customFormat="1">
      <c r="A63" s="141" t="s">
        <v>102</v>
      </c>
      <c r="B63" s="141" t="s">
        <v>24</v>
      </c>
      <c r="C63" s="141" t="s">
        <v>357</v>
      </c>
      <c r="D63" s="142">
        <v>0</v>
      </c>
      <c r="E63" s="141">
        <v>0</v>
      </c>
      <c r="F63" s="141">
        <f t="shared" si="0"/>
        <v>0</v>
      </c>
      <c r="G63" s="141">
        <v>0</v>
      </c>
      <c r="H63" s="141">
        <v>1</v>
      </c>
      <c r="I63" s="141">
        <f t="shared" si="1"/>
        <v>50</v>
      </c>
      <c r="J63" s="141">
        <v>0</v>
      </c>
      <c r="K63" s="141">
        <v>0</v>
      </c>
      <c r="L63" s="141">
        <f t="shared" si="2"/>
        <v>0</v>
      </c>
      <c r="M63" s="141" t="s">
        <v>44</v>
      </c>
      <c r="N63" s="141" t="s">
        <v>44</v>
      </c>
      <c r="P63" s="141" t="s">
        <v>44</v>
      </c>
      <c r="Q63" s="141" t="s">
        <v>44</v>
      </c>
      <c r="S63" s="143">
        <f t="shared" si="6"/>
        <v>16.666666666666668</v>
      </c>
      <c r="T63" s="144">
        <v>43638</v>
      </c>
      <c r="U63" s="145">
        <v>0.68055555555555547</v>
      </c>
      <c r="V63" s="144">
        <v>43644</v>
      </c>
      <c r="W63" s="145" t="s">
        <v>360</v>
      </c>
    </row>
    <row r="64" spans="1:23" s="28" customFormat="1">
      <c r="A64" s="28" t="s">
        <v>103</v>
      </c>
      <c r="B64" s="28" t="s">
        <v>82</v>
      </c>
      <c r="C64" s="28" t="s">
        <v>357</v>
      </c>
      <c r="D64" s="146">
        <v>0</v>
      </c>
      <c r="E64" s="28">
        <v>0</v>
      </c>
      <c r="F64" s="28">
        <f t="shared" si="0"/>
        <v>0</v>
      </c>
      <c r="G64" s="28">
        <v>0</v>
      </c>
      <c r="H64" s="28">
        <v>0</v>
      </c>
      <c r="I64" s="28">
        <f t="shared" si="1"/>
        <v>0</v>
      </c>
      <c r="J64" s="28">
        <v>0</v>
      </c>
      <c r="K64" s="28">
        <v>0</v>
      </c>
      <c r="L64" s="28">
        <f t="shared" si="2"/>
        <v>0</v>
      </c>
      <c r="M64" s="28" t="s">
        <v>44</v>
      </c>
      <c r="N64" s="28" t="s">
        <v>44</v>
      </c>
      <c r="P64" s="28" t="s">
        <v>44</v>
      </c>
      <c r="Q64" s="28" t="s">
        <v>44</v>
      </c>
      <c r="S64" s="147">
        <f t="shared" si="6"/>
        <v>0</v>
      </c>
      <c r="T64" s="148">
        <v>43638</v>
      </c>
      <c r="U64" s="149">
        <v>0.68055555555555547</v>
      </c>
      <c r="V64" s="148">
        <v>43644</v>
      </c>
      <c r="W64" s="149" t="s">
        <v>360</v>
      </c>
    </row>
    <row r="65" spans="1:23" s="28" customFormat="1">
      <c r="A65" s="28" t="s">
        <v>104</v>
      </c>
      <c r="B65" s="28" t="s">
        <v>355</v>
      </c>
      <c r="C65" s="28" t="s">
        <v>357</v>
      </c>
      <c r="D65" s="146">
        <v>0</v>
      </c>
      <c r="E65" s="28">
        <v>0</v>
      </c>
      <c r="F65" s="28">
        <f t="shared" si="0"/>
        <v>0</v>
      </c>
      <c r="G65" s="28">
        <v>0</v>
      </c>
      <c r="H65" s="28">
        <v>0</v>
      </c>
      <c r="I65" s="28">
        <f t="shared" si="1"/>
        <v>0</v>
      </c>
      <c r="J65" s="28">
        <v>0</v>
      </c>
      <c r="K65" s="28">
        <v>0</v>
      </c>
      <c r="L65" s="28">
        <f t="shared" si="2"/>
        <v>0</v>
      </c>
      <c r="M65" s="28" t="s">
        <v>44</v>
      </c>
      <c r="N65" s="28" t="s">
        <v>44</v>
      </c>
      <c r="P65" s="28" t="s">
        <v>44</v>
      </c>
      <c r="Q65" s="28" t="s">
        <v>44</v>
      </c>
      <c r="S65" s="147">
        <f t="shared" si="6"/>
        <v>0</v>
      </c>
      <c r="T65" s="148">
        <v>43638</v>
      </c>
      <c r="U65" s="149">
        <v>0.68055555555555547</v>
      </c>
      <c r="V65" s="148">
        <v>43644</v>
      </c>
      <c r="W65" s="149" t="s">
        <v>360</v>
      </c>
    </row>
    <row r="66" spans="1:23" s="28" customFormat="1">
      <c r="A66" s="28" t="s">
        <v>105</v>
      </c>
      <c r="B66" s="28" t="s">
        <v>32</v>
      </c>
      <c r="C66" s="28" t="s">
        <v>357</v>
      </c>
      <c r="D66" s="146">
        <v>0</v>
      </c>
      <c r="E66" s="28">
        <v>1</v>
      </c>
      <c r="F66" s="28">
        <f t="shared" si="0"/>
        <v>5</v>
      </c>
      <c r="G66" s="28">
        <v>0</v>
      </c>
      <c r="H66" s="28">
        <v>0</v>
      </c>
      <c r="I66" s="28">
        <f t="shared" si="1"/>
        <v>0</v>
      </c>
      <c r="J66" s="28">
        <v>0</v>
      </c>
      <c r="K66" s="28">
        <v>0</v>
      </c>
      <c r="L66" s="28">
        <f t="shared" si="2"/>
        <v>0</v>
      </c>
      <c r="M66" s="28" t="s">
        <v>44</v>
      </c>
      <c r="N66" s="28" t="s">
        <v>44</v>
      </c>
      <c r="P66" s="28" t="s">
        <v>44</v>
      </c>
      <c r="Q66" s="28" t="s">
        <v>44</v>
      </c>
      <c r="S66" s="147">
        <f t="shared" si="6"/>
        <v>1.6666666666666667</v>
      </c>
      <c r="T66" s="148">
        <v>43638</v>
      </c>
      <c r="U66" s="149">
        <v>0.68055555555555547</v>
      </c>
      <c r="V66" s="148">
        <v>43644</v>
      </c>
      <c r="W66" s="149" t="s">
        <v>360</v>
      </c>
    </row>
    <row r="67" spans="1:23" s="28" customFormat="1">
      <c r="A67" s="28" t="s">
        <v>106</v>
      </c>
      <c r="B67" s="28" t="s">
        <v>34</v>
      </c>
      <c r="C67" s="28" t="s">
        <v>357</v>
      </c>
      <c r="D67" s="146">
        <v>0</v>
      </c>
      <c r="E67" s="28">
        <v>1</v>
      </c>
      <c r="F67" s="28">
        <f t="shared" si="0"/>
        <v>5</v>
      </c>
      <c r="G67" s="28">
        <v>0</v>
      </c>
      <c r="H67" s="28">
        <v>0</v>
      </c>
      <c r="I67" s="28">
        <f t="shared" si="1"/>
        <v>0</v>
      </c>
      <c r="J67" s="28">
        <v>0</v>
      </c>
      <c r="K67" s="28">
        <v>0</v>
      </c>
      <c r="L67" s="28">
        <f t="shared" si="2"/>
        <v>0</v>
      </c>
      <c r="M67" s="28" t="s">
        <v>44</v>
      </c>
      <c r="N67" s="28" t="s">
        <v>44</v>
      </c>
      <c r="P67" s="28" t="s">
        <v>44</v>
      </c>
      <c r="Q67" s="28" t="s">
        <v>44</v>
      </c>
      <c r="S67" s="147">
        <f t="shared" si="6"/>
        <v>1.6666666666666667</v>
      </c>
      <c r="T67" s="148">
        <v>43638</v>
      </c>
      <c r="U67" s="149">
        <v>0.68055555555555547</v>
      </c>
      <c r="V67" s="148">
        <v>43644</v>
      </c>
      <c r="W67" s="149" t="s">
        <v>360</v>
      </c>
    </row>
    <row r="68" spans="1:23" s="150" customFormat="1">
      <c r="A68" s="150" t="s">
        <v>107</v>
      </c>
      <c r="B68" s="150" t="s">
        <v>39</v>
      </c>
      <c r="C68" s="150" t="s">
        <v>357</v>
      </c>
      <c r="D68" s="151">
        <v>0</v>
      </c>
      <c r="E68" s="150">
        <v>0</v>
      </c>
      <c r="F68" s="150">
        <f t="shared" si="0"/>
        <v>0</v>
      </c>
      <c r="G68" s="150">
        <v>0</v>
      </c>
      <c r="H68" s="150">
        <v>0</v>
      </c>
      <c r="I68" s="150">
        <f t="shared" si="1"/>
        <v>0</v>
      </c>
      <c r="J68" s="150">
        <v>0</v>
      </c>
      <c r="K68" s="150">
        <v>0</v>
      </c>
      <c r="L68" s="150">
        <f t="shared" si="2"/>
        <v>0</v>
      </c>
      <c r="M68" s="150" t="s">
        <v>44</v>
      </c>
      <c r="N68" s="150" t="s">
        <v>44</v>
      </c>
      <c r="P68" s="150" t="s">
        <v>44</v>
      </c>
      <c r="Q68" s="150" t="s">
        <v>44</v>
      </c>
      <c r="S68" s="152">
        <f t="shared" si="6"/>
        <v>0</v>
      </c>
      <c r="T68" s="153">
        <v>43638</v>
      </c>
      <c r="U68" s="154">
        <v>0.68055555555555547</v>
      </c>
      <c r="V68" s="153">
        <v>43644</v>
      </c>
      <c r="W68" s="154" t="s">
        <v>360</v>
      </c>
    </row>
    <row r="69" spans="1:23">
      <c r="A69" t="s">
        <v>108</v>
      </c>
      <c r="B69" t="s">
        <v>50</v>
      </c>
      <c r="C69" t="s">
        <v>354</v>
      </c>
      <c r="D69" s="3">
        <v>0</v>
      </c>
      <c r="E69" s="1">
        <v>0</v>
      </c>
      <c r="F69">
        <f t="shared" si="0"/>
        <v>0</v>
      </c>
      <c r="G69">
        <v>0</v>
      </c>
      <c r="H69">
        <v>0</v>
      </c>
      <c r="I69">
        <f t="shared" si="1"/>
        <v>0</v>
      </c>
      <c r="J69">
        <v>0</v>
      </c>
      <c r="K69">
        <v>0</v>
      </c>
      <c r="L69">
        <f t="shared" si="2"/>
        <v>0</v>
      </c>
      <c r="M69" t="s">
        <v>44</v>
      </c>
      <c r="N69" t="s">
        <v>44</v>
      </c>
      <c r="P69" t="s">
        <v>44</v>
      </c>
      <c r="Q69" t="s">
        <v>44</v>
      </c>
      <c r="S69" s="37">
        <f>F69</f>
        <v>0</v>
      </c>
      <c r="T69" s="13">
        <v>43638</v>
      </c>
      <c r="U69" s="15">
        <v>0.68055555555555547</v>
      </c>
      <c r="V69" s="13">
        <v>43644</v>
      </c>
      <c r="W69" s="15" t="s">
        <v>360</v>
      </c>
    </row>
    <row r="70" spans="1:23" s="141" customFormat="1">
      <c r="A70" s="141" t="s">
        <v>109</v>
      </c>
      <c r="B70" s="141" t="s">
        <v>24</v>
      </c>
      <c r="C70" s="141" t="s">
        <v>357</v>
      </c>
      <c r="D70" s="142">
        <v>0</v>
      </c>
      <c r="E70" s="141">
        <v>1</v>
      </c>
      <c r="F70" s="141">
        <f t="shared" ref="F70:F133" si="7">AVERAGE((D70*10),(E70*10))</f>
        <v>5</v>
      </c>
      <c r="G70" s="141">
        <v>0</v>
      </c>
      <c r="H70" s="141">
        <v>0</v>
      </c>
      <c r="I70" s="141">
        <f t="shared" ref="I70:I133" si="8">AVERAGE((G70*100),(H70*100))</f>
        <v>0</v>
      </c>
      <c r="J70" s="141">
        <v>0</v>
      </c>
      <c r="K70" s="141">
        <v>0</v>
      </c>
      <c r="L70" s="141">
        <f t="shared" ref="L70:L133" si="9">AVERAGE((J70*100),(K70*1000))</f>
        <v>0</v>
      </c>
      <c r="M70" s="141" t="s">
        <v>44</v>
      </c>
      <c r="N70" s="141" t="s">
        <v>44</v>
      </c>
      <c r="P70" s="141" t="s">
        <v>44</v>
      </c>
      <c r="Q70" s="141" t="s">
        <v>44</v>
      </c>
      <c r="S70" s="143">
        <f t="shared" si="6"/>
        <v>1.6666666666666667</v>
      </c>
      <c r="T70" s="144">
        <v>43638</v>
      </c>
      <c r="U70" s="145">
        <v>0.68055555555555547</v>
      </c>
      <c r="V70" s="144">
        <v>43644</v>
      </c>
      <c r="W70" s="145" t="s">
        <v>360</v>
      </c>
    </row>
    <row r="71" spans="1:23" s="28" customFormat="1">
      <c r="A71" s="28" t="s">
        <v>111</v>
      </c>
      <c r="B71" s="28" t="s">
        <v>82</v>
      </c>
      <c r="C71" s="28" t="s">
        <v>357</v>
      </c>
      <c r="D71" s="146">
        <v>3</v>
      </c>
      <c r="E71" s="28">
        <v>1</v>
      </c>
      <c r="F71" s="28">
        <f t="shared" si="7"/>
        <v>20</v>
      </c>
      <c r="G71" s="28">
        <v>0</v>
      </c>
      <c r="H71" s="28">
        <v>0</v>
      </c>
      <c r="I71" s="28">
        <f t="shared" si="8"/>
        <v>0</v>
      </c>
      <c r="J71" s="28">
        <v>0</v>
      </c>
      <c r="K71" s="28">
        <v>0</v>
      </c>
      <c r="L71" s="28">
        <f t="shared" si="9"/>
        <v>0</v>
      </c>
      <c r="M71" s="28" t="s">
        <v>44</v>
      </c>
      <c r="N71" s="28" t="s">
        <v>44</v>
      </c>
      <c r="P71" s="28" t="s">
        <v>44</v>
      </c>
      <c r="Q71" s="28" t="s">
        <v>44</v>
      </c>
      <c r="S71" s="147">
        <f t="shared" si="6"/>
        <v>6.666666666666667</v>
      </c>
      <c r="T71" s="148">
        <v>43638</v>
      </c>
      <c r="U71" s="149">
        <v>0.68055555555555547</v>
      </c>
      <c r="V71" s="148">
        <v>43644</v>
      </c>
      <c r="W71" s="149" t="s">
        <v>360</v>
      </c>
    </row>
    <row r="72" spans="1:23" s="28" customFormat="1">
      <c r="A72" s="28" t="s">
        <v>112</v>
      </c>
      <c r="B72" s="28" t="s">
        <v>30</v>
      </c>
      <c r="C72" s="28" t="s">
        <v>357</v>
      </c>
      <c r="D72" s="146">
        <v>0</v>
      </c>
      <c r="E72" s="28">
        <v>0</v>
      </c>
      <c r="F72" s="28">
        <f t="shared" si="7"/>
        <v>0</v>
      </c>
      <c r="G72" s="28">
        <v>0</v>
      </c>
      <c r="H72" s="28">
        <v>0</v>
      </c>
      <c r="I72" s="28">
        <f t="shared" si="8"/>
        <v>0</v>
      </c>
      <c r="J72" s="28">
        <v>0</v>
      </c>
      <c r="K72" s="28">
        <v>0</v>
      </c>
      <c r="L72" s="28">
        <f t="shared" si="9"/>
        <v>0</v>
      </c>
      <c r="M72" s="28" t="s">
        <v>44</v>
      </c>
      <c r="N72" s="28" t="s">
        <v>44</v>
      </c>
      <c r="P72" s="28" t="s">
        <v>44</v>
      </c>
      <c r="Q72" s="28" t="s">
        <v>44</v>
      </c>
      <c r="S72" s="147">
        <f t="shared" si="6"/>
        <v>0</v>
      </c>
      <c r="T72" s="148">
        <v>43638</v>
      </c>
      <c r="U72" s="149">
        <v>0.68055555555555547</v>
      </c>
      <c r="V72" s="148">
        <v>43644</v>
      </c>
      <c r="W72" s="149" t="s">
        <v>360</v>
      </c>
    </row>
    <row r="73" spans="1:23" s="28" customFormat="1">
      <c r="A73" s="28" t="s">
        <v>113</v>
      </c>
      <c r="B73" s="28" t="s">
        <v>32</v>
      </c>
      <c r="C73" s="28" t="s">
        <v>357</v>
      </c>
      <c r="D73" s="146">
        <v>0</v>
      </c>
      <c r="E73" s="28">
        <v>0</v>
      </c>
      <c r="F73" s="28">
        <f t="shared" si="7"/>
        <v>0</v>
      </c>
      <c r="G73" s="28">
        <v>0</v>
      </c>
      <c r="H73" s="28">
        <v>0</v>
      </c>
      <c r="I73" s="28">
        <f t="shared" si="8"/>
        <v>0</v>
      </c>
      <c r="J73" s="28">
        <v>0</v>
      </c>
      <c r="K73" s="28">
        <v>0</v>
      </c>
      <c r="L73" s="28">
        <f t="shared" si="9"/>
        <v>0</v>
      </c>
      <c r="M73" s="28" t="s">
        <v>44</v>
      </c>
      <c r="N73" s="28" t="s">
        <v>44</v>
      </c>
      <c r="P73" s="28" t="s">
        <v>44</v>
      </c>
      <c r="Q73" s="28" t="s">
        <v>44</v>
      </c>
      <c r="S73" s="147">
        <f t="shared" si="6"/>
        <v>0</v>
      </c>
      <c r="T73" s="148">
        <v>43638</v>
      </c>
      <c r="U73" s="149">
        <v>0.68055555555555547</v>
      </c>
      <c r="V73" s="148">
        <v>43644</v>
      </c>
      <c r="W73" s="149" t="s">
        <v>360</v>
      </c>
    </row>
    <row r="74" spans="1:23" s="28" customFormat="1">
      <c r="A74" s="28" t="s">
        <v>114</v>
      </c>
      <c r="B74" s="28" t="s">
        <v>34</v>
      </c>
      <c r="C74" s="28" t="s">
        <v>357</v>
      </c>
      <c r="D74" s="146">
        <v>0</v>
      </c>
      <c r="E74" s="28">
        <v>2</v>
      </c>
      <c r="F74" s="28">
        <f t="shared" si="7"/>
        <v>10</v>
      </c>
      <c r="G74" s="28">
        <v>0</v>
      </c>
      <c r="H74" s="28">
        <v>0</v>
      </c>
      <c r="I74" s="28">
        <f t="shared" si="8"/>
        <v>0</v>
      </c>
      <c r="J74" s="28">
        <v>0</v>
      </c>
      <c r="K74" s="28">
        <v>0</v>
      </c>
      <c r="L74" s="28">
        <f t="shared" si="9"/>
        <v>0</v>
      </c>
      <c r="M74" s="28" t="s">
        <v>44</v>
      </c>
      <c r="N74" s="28" t="s">
        <v>44</v>
      </c>
      <c r="P74" s="28" t="s">
        <v>44</v>
      </c>
      <c r="Q74" s="28" t="s">
        <v>44</v>
      </c>
      <c r="S74" s="147">
        <f t="shared" si="6"/>
        <v>3.3333333333333335</v>
      </c>
      <c r="T74" s="148">
        <v>43638</v>
      </c>
      <c r="U74" s="149">
        <v>0.68055555555555547</v>
      </c>
      <c r="V74" s="148">
        <v>43644</v>
      </c>
      <c r="W74" s="149" t="s">
        <v>360</v>
      </c>
    </row>
    <row r="75" spans="1:23" s="150" customFormat="1">
      <c r="A75" s="150" t="s">
        <v>115</v>
      </c>
      <c r="B75" s="150" t="s">
        <v>39</v>
      </c>
      <c r="C75" s="150" t="s">
        <v>357</v>
      </c>
      <c r="D75" s="151">
        <v>0</v>
      </c>
      <c r="E75" s="150">
        <v>0</v>
      </c>
      <c r="F75" s="150">
        <f t="shared" si="7"/>
        <v>0</v>
      </c>
      <c r="G75" s="150">
        <v>0</v>
      </c>
      <c r="H75" s="150">
        <v>0</v>
      </c>
      <c r="I75" s="150">
        <f t="shared" si="8"/>
        <v>0</v>
      </c>
      <c r="J75" s="150">
        <v>0</v>
      </c>
      <c r="K75" s="150">
        <v>0</v>
      </c>
      <c r="L75" s="150">
        <f t="shared" si="9"/>
        <v>0</v>
      </c>
      <c r="M75" s="150" t="s">
        <v>44</v>
      </c>
      <c r="N75" s="150" t="s">
        <v>44</v>
      </c>
      <c r="P75" s="150" t="s">
        <v>44</v>
      </c>
      <c r="Q75" s="150" t="s">
        <v>44</v>
      </c>
      <c r="S75" s="152">
        <f t="shared" si="6"/>
        <v>0</v>
      </c>
      <c r="T75" s="153">
        <v>43638</v>
      </c>
      <c r="U75" s="154">
        <v>0.68055555555555547</v>
      </c>
      <c r="V75" s="153">
        <v>43644</v>
      </c>
      <c r="W75" s="154" t="s">
        <v>360</v>
      </c>
    </row>
    <row r="76" spans="1:23" s="141" customFormat="1">
      <c r="A76" s="141" t="s">
        <v>116</v>
      </c>
      <c r="B76" s="141" t="s">
        <v>24</v>
      </c>
      <c r="C76" s="141" t="s">
        <v>357</v>
      </c>
      <c r="D76" s="142">
        <v>0</v>
      </c>
      <c r="E76" s="141">
        <v>0</v>
      </c>
      <c r="F76" s="141">
        <f t="shared" si="7"/>
        <v>0</v>
      </c>
      <c r="G76" s="141">
        <v>0</v>
      </c>
      <c r="H76" s="141">
        <v>0</v>
      </c>
      <c r="I76" s="141">
        <f t="shared" si="8"/>
        <v>0</v>
      </c>
      <c r="J76" s="141">
        <v>0</v>
      </c>
      <c r="K76" s="141">
        <v>0</v>
      </c>
      <c r="L76" s="141">
        <f t="shared" si="9"/>
        <v>0</v>
      </c>
      <c r="M76" s="141" t="s">
        <v>44</v>
      </c>
      <c r="N76" s="141" t="s">
        <v>44</v>
      </c>
      <c r="P76" s="141" t="s">
        <v>44</v>
      </c>
      <c r="Q76" s="141" t="s">
        <v>44</v>
      </c>
      <c r="S76" s="143">
        <f t="shared" si="6"/>
        <v>0</v>
      </c>
      <c r="T76" s="144">
        <v>43638</v>
      </c>
      <c r="U76" s="145">
        <v>0.68055555555555547</v>
      </c>
      <c r="V76" s="144">
        <v>43644</v>
      </c>
      <c r="W76" s="145" t="s">
        <v>360</v>
      </c>
    </row>
    <row r="77" spans="1:23" s="28" customFormat="1">
      <c r="A77" s="28" t="s">
        <v>117</v>
      </c>
      <c r="B77" s="28" t="s">
        <v>82</v>
      </c>
      <c r="C77" s="28" t="s">
        <v>357</v>
      </c>
      <c r="D77" s="146">
        <v>0</v>
      </c>
      <c r="E77" s="28">
        <v>1</v>
      </c>
      <c r="F77" s="28">
        <f t="shared" si="7"/>
        <v>5</v>
      </c>
      <c r="G77" s="28">
        <v>0</v>
      </c>
      <c r="H77" s="28">
        <v>0</v>
      </c>
      <c r="I77" s="28">
        <f t="shared" si="8"/>
        <v>0</v>
      </c>
      <c r="J77" s="28">
        <v>0</v>
      </c>
      <c r="K77" s="28">
        <v>0</v>
      </c>
      <c r="L77" s="28">
        <f t="shared" si="9"/>
        <v>0</v>
      </c>
      <c r="M77" s="28" t="s">
        <v>44</v>
      </c>
      <c r="N77" s="28" t="s">
        <v>44</v>
      </c>
      <c r="P77" s="28" t="s">
        <v>44</v>
      </c>
      <c r="Q77" s="28" t="s">
        <v>44</v>
      </c>
      <c r="S77" s="147">
        <f t="shared" si="6"/>
        <v>1.6666666666666667</v>
      </c>
      <c r="T77" s="148">
        <v>43638</v>
      </c>
      <c r="U77" s="149">
        <v>0.68055555555555547</v>
      </c>
      <c r="V77" s="148">
        <v>43644</v>
      </c>
      <c r="W77" s="149" t="s">
        <v>360</v>
      </c>
    </row>
    <row r="78" spans="1:23" s="28" customFormat="1">
      <c r="A78" s="28" t="s">
        <v>118</v>
      </c>
      <c r="B78" s="28" t="s">
        <v>30</v>
      </c>
      <c r="C78" s="28" t="s">
        <v>357</v>
      </c>
      <c r="D78" s="146">
        <v>0</v>
      </c>
      <c r="E78" s="28">
        <v>0</v>
      </c>
      <c r="F78" s="28">
        <f t="shared" si="7"/>
        <v>0</v>
      </c>
      <c r="G78" s="28">
        <v>0</v>
      </c>
      <c r="H78" s="28">
        <v>0</v>
      </c>
      <c r="I78" s="28">
        <f t="shared" si="8"/>
        <v>0</v>
      </c>
      <c r="J78" s="28">
        <v>4</v>
      </c>
      <c r="K78" s="28">
        <v>0</v>
      </c>
      <c r="L78" s="28">
        <f t="shared" si="9"/>
        <v>200</v>
      </c>
      <c r="M78" s="28" t="s">
        <v>44</v>
      </c>
      <c r="N78" s="28" t="s">
        <v>44</v>
      </c>
      <c r="P78" s="28" t="s">
        <v>44</v>
      </c>
      <c r="Q78" s="28" t="s">
        <v>44</v>
      </c>
      <c r="S78" s="147">
        <f t="shared" si="6"/>
        <v>66.666666666666671</v>
      </c>
      <c r="T78" s="148">
        <v>43638</v>
      </c>
      <c r="U78" s="149">
        <v>0.68055555555555547</v>
      </c>
      <c r="V78" s="148">
        <v>43644</v>
      </c>
      <c r="W78" s="149" t="s">
        <v>360</v>
      </c>
    </row>
    <row r="79" spans="1:23" s="28" customFormat="1">
      <c r="A79" s="28" t="s">
        <v>119</v>
      </c>
      <c r="B79" s="28" t="s">
        <v>32</v>
      </c>
      <c r="C79" s="28" t="s">
        <v>357</v>
      </c>
      <c r="D79" s="146">
        <v>0</v>
      </c>
      <c r="E79" s="28">
        <v>0</v>
      </c>
      <c r="F79" s="28">
        <f t="shared" si="7"/>
        <v>0</v>
      </c>
      <c r="G79" s="28">
        <v>0</v>
      </c>
      <c r="H79" s="28">
        <v>0</v>
      </c>
      <c r="I79" s="28">
        <f t="shared" si="8"/>
        <v>0</v>
      </c>
      <c r="J79" s="28">
        <v>0</v>
      </c>
      <c r="K79" s="28">
        <v>0</v>
      </c>
      <c r="L79" s="28">
        <f t="shared" si="9"/>
        <v>0</v>
      </c>
      <c r="M79" s="28" t="s">
        <v>44</v>
      </c>
      <c r="N79" s="28" t="s">
        <v>44</v>
      </c>
      <c r="P79" s="28" t="s">
        <v>44</v>
      </c>
      <c r="Q79" s="28" t="s">
        <v>44</v>
      </c>
      <c r="S79" s="147">
        <f t="shared" si="6"/>
        <v>0</v>
      </c>
      <c r="T79" s="148">
        <v>43638</v>
      </c>
      <c r="U79" s="149">
        <v>0.68055555555555547</v>
      </c>
      <c r="V79" s="148">
        <v>43644</v>
      </c>
      <c r="W79" s="149" t="s">
        <v>360</v>
      </c>
    </row>
    <row r="80" spans="1:23" s="28" customFormat="1">
      <c r="A80" s="28" t="s">
        <v>120</v>
      </c>
      <c r="B80" s="28" t="s">
        <v>34</v>
      </c>
      <c r="C80" s="28" t="s">
        <v>357</v>
      </c>
      <c r="D80" s="146">
        <v>0</v>
      </c>
      <c r="E80" s="28">
        <v>0</v>
      </c>
      <c r="F80" s="28">
        <f t="shared" si="7"/>
        <v>0</v>
      </c>
      <c r="G80" s="28">
        <v>0</v>
      </c>
      <c r="H80" s="28">
        <v>0</v>
      </c>
      <c r="I80" s="28">
        <f t="shared" si="8"/>
        <v>0</v>
      </c>
      <c r="J80" s="28">
        <v>0</v>
      </c>
      <c r="K80" s="28">
        <v>0</v>
      </c>
      <c r="L80" s="28">
        <f t="shared" si="9"/>
        <v>0</v>
      </c>
      <c r="M80" s="28" t="s">
        <v>44</v>
      </c>
      <c r="N80" s="28" t="s">
        <v>44</v>
      </c>
      <c r="P80" s="28" t="s">
        <v>44</v>
      </c>
      <c r="Q80" s="28" t="s">
        <v>44</v>
      </c>
      <c r="S80" s="147">
        <f t="shared" si="6"/>
        <v>0</v>
      </c>
      <c r="T80" s="148">
        <v>43638</v>
      </c>
      <c r="U80" s="149">
        <v>0.68055555555555547</v>
      </c>
      <c r="V80" s="148">
        <v>43644</v>
      </c>
      <c r="W80" s="149" t="s">
        <v>360</v>
      </c>
    </row>
    <row r="81" spans="1:23" s="150" customFormat="1">
      <c r="A81" s="150" t="s">
        <v>121</v>
      </c>
      <c r="B81" s="150" t="s">
        <v>39</v>
      </c>
      <c r="C81" s="150" t="s">
        <v>357</v>
      </c>
      <c r="D81" s="151">
        <v>16</v>
      </c>
      <c r="E81" s="150">
        <v>31</v>
      </c>
      <c r="F81" s="150">
        <f t="shared" si="7"/>
        <v>235</v>
      </c>
      <c r="G81" s="150">
        <v>4</v>
      </c>
      <c r="H81" s="150">
        <v>1</v>
      </c>
      <c r="I81" s="150">
        <f t="shared" si="8"/>
        <v>250</v>
      </c>
      <c r="J81" s="150">
        <v>1</v>
      </c>
      <c r="K81" s="150">
        <v>0</v>
      </c>
      <c r="L81" s="150">
        <f t="shared" si="9"/>
        <v>50</v>
      </c>
      <c r="M81" s="150" t="s">
        <v>44</v>
      </c>
      <c r="N81" s="150" t="s">
        <v>44</v>
      </c>
      <c r="P81" s="150" t="s">
        <v>44</v>
      </c>
      <c r="Q81" s="150" t="s">
        <v>44</v>
      </c>
      <c r="S81" s="152">
        <f t="shared" si="6"/>
        <v>178.33333333333334</v>
      </c>
      <c r="T81" s="153">
        <v>43638</v>
      </c>
      <c r="U81" s="154">
        <v>0.68055555555555547</v>
      </c>
      <c r="V81" s="153">
        <v>43644</v>
      </c>
      <c r="W81" s="154" t="s">
        <v>360</v>
      </c>
    </row>
    <row r="82" spans="1:23">
      <c r="A82" t="s">
        <v>122</v>
      </c>
      <c r="B82" t="s">
        <v>50</v>
      </c>
      <c r="C82" t="s">
        <v>354</v>
      </c>
      <c r="D82" s="14">
        <v>0</v>
      </c>
      <c r="E82">
        <v>0</v>
      </c>
      <c r="F82">
        <f t="shared" si="7"/>
        <v>0</v>
      </c>
      <c r="G82" s="1" t="s">
        <v>44</v>
      </c>
      <c r="H82" s="1" t="s">
        <v>44</v>
      </c>
      <c r="I82" t="e">
        <f t="shared" si="8"/>
        <v>#VALUE!</v>
      </c>
      <c r="J82" t="s">
        <v>44</v>
      </c>
      <c r="K82" t="s">
        <v>44</v>
      </c>
      <c r="L82" t="e">
        <f t="shared" si="9"/>
        <v>#VALUE!</v>
      </c>
      <c r="M82" t="s">
        <v>44</v>
      </c>
      <c r="N82" t="s">
        <v>44</v>
      </c>
      <c r="P82" t="s">
        <v>44</v>
      </c>
      <c r="Q82" t="s">
        <v>44</v>
      </c>
      <c r="S82" s="37">
        <f>F82</f>
        <v>0</v>
      </c>
      <c r="T82" s="13">
        <v>43638</v>
      </c>
      <c r="U82" s="15">
        <v>0.68055555555555547</v>
      </c>
      <c r="V82" s="13">
        <v>43644</v>
      </c>
      <c r="W82" s="15" t="s">
        <v>360</v>
      </c>
    </row>
    <row r="83" spans="1:23" s="141" customFormat="1">
      <c r="A83" s="141" t="s">
        <v>123</v>
      </c>
      <c r="B83" s="141" t="s">
        <v>24</v>
      </c>
      <c r="C83" s="141" t="s">
        <v>357</v>
      </c>
      <c r="D83" s="142">
        <v>2</v>
      </c>
      <c r="E83" s="141">
        <v>7</v>
      </c>
      <c r="F83" s="141">
        <f t="shared" si="7"/>
        <v>45</v>
      </c>
      <c r="G83" s="141">
        <v>1</v>
      </c>
      <c r="H83" s="141">
        <v>0</v>
      </c>
      <c r="I83" s="141">
        <f t="shared" si="8"/>
        <v>50</v>
      </c>
      <c r="J83" s="141">
        <v>0</v>
      </c>
      <c r="K83" s="141">
        <v>0</v>
      </c>
      <c r="L83" s="141">
        <f t="shared" si="9"/>
        <v>0</v>
      </c>
      <c r="M83" s="141" t="s">
        <v>44</v>
      </c>
      <c r="N83" s="141" t="s">
        <v>44</v>
      </c>
      <c r="P83" s="141" t="s">
        <v>44</v>
      </c>
      <c r="Q83" s="141" t="s">
        <v>44</v>
      </c>
      <c r="S83" s="143">
        <f t="shared" si="6"/>
        <v>31.666666666666668</v>
      </c>
      <c r="T83" s="144">
        <v>43638</v>
      </c>
      <c r="U83" s="145">
        <v>0.68055555555555547</v>
      </c>
      <c r="V83" s="144">
        <v>43644</v>
      </c>
      <c r="W83" s="145" t="s">
        <v>360</v>
      </c>
    </row>
    <row r="84" spans="1:23" s="28" customFormat="1">
      <c r="A84" s="28" t="s">
        <v>125</v>
      </c>
      <c r="B84" s="28" t="s">
        <v>126</v>
      </c>
      <c r="C84" s="28" t="s">
        <v>357</v>
      </c>
      <c r="D84" s="146">
        <v>4</v>
      </c>
      <c r="E84" s="28">
        <v>3</v>
      </c>
      <c r="F84" s="28">
        <f t="shared" si="7"/>
        <v>35</v>
      </c>
      <c r="G84" s="28">
        <v>0</v>
      </c>
      <c r="H84" s="28">
        <v>0</v>
      </c>
      <c r="I84" s="28">
        <f t="shared" si="8"/>
        <v>0</v>
      </c>
      <c r="J84" s="28">
        <v>0</v>
      </c>
      <c r="K84" s="28">
        <v>0</v>
      </c>
      <c r="L84" s="28">
        <f t="shared" si="9"/>
        <v>0</v>
      </c>
      <c r="M84" s="28" t="s">
        <v>44</v>
      </c>
      <c r="N84" s="28" t="s">
        <v>44</v>
      </c>
      <c r="P84" s="28" t="s">
        <v>44</v>
      </c>
      <c r="Q84" s="28" t="s">
        <v>44</v>
      </c>
      <c r="S84" s="147">
        <f t="shared" si="6"/>
        <v>11.666666666666666</v>
      </c>
      <c r="T84" s="148">
        <v>43638</v>
      </c>
      <c r="U84" s="149">
        <v>0.68055555555555547</v>
      </c>
      <c r="V84" s="148">
        <v>43644</v>
      </c>
      <c r="W84" s="149" t="s">
        <v>360</v>
      </c>
    </row>
    <row r="85" spans="1:23" s="28" customFormat="1">
      <c r="A85" s="28" t="s">
        <v>127</v>
      </c>
      <c r="B85" s="28" t="s">
        <v>128</v>
      </c>
      <c r="C85" s="28" t="s">
        <v>357</v>
      </c>
      <c r="D85" s="146">
        <v>2</v>
      </c>
      <c r="E85" s="28">
        <v>2</v>
      </c>
      <c r="F85" s="28">
        <f t="shared" si="7"/>
        <v>20</v>
      </c>
      <c r="G85" s="28">
        <v>0</v>
      </c>
      <c r="H85" s="28">
        <v>0</v>
      </c>
      <c r="I85" s="28">
        <f t="shared" si="8"/>
        <v>0</v>
      </c>
      <c r="J85" s="28">
        <v>0</v>
      </c>
      <c r="K85" s="28">
        <v>0</v>
      </c>
      <c r="L85" s="28">
        <f t="shared" si="9"/>
        <v>0</v>
      </c>
      <c r="M85" s="28" t="s">
        <v>44</v>
      </c>
      <c r="N85" s="28" t="s">
        <v>44</v>
      </c>
      <c r="P85" s="28" t="s">
        <v>44</v>
      </c>
      <c r="Q85" s="28" t="s">
        <v>44</v>
      </c>
      <c r="S85" s="147">
        <f t="shared" si="6"/>
        <v>6.666666666666667</v>
      </c>
      <c r="T85" s="148">
        <v>43638</v>
      </c>
      <c r="U85" s="149">
        <v>0.68055555555555547</v>
      </c>
      <c r="V85" s="148">
        <v>43644</v>
      </c>
      <c r="W85" s="149" t="s">
        <v>360</v>
      </c>
    </row>
    <row r="86" spans="1:23" s="28" customFormat="1">
      <c r="A86" s="28" t="s">
        <v>129</v>
      </c>
      <c r="B86" s="28" t="s">
        <v>32</v>
      </c>
      <c r="C86" s="28" t="s">
        <v>357</v>
      </c>
      <c r="D86" s="146">
        <v>16</v>
      </c>
      <c r="E86" s="28">
        <v>15</v>
      </c>
      <c r="F86" s="28">
        <f t="shared" si="7"/>
        <v>155</v>
      </c>
      <c r="G86" s="28">
        <v>2</v>
      </c>
      <c r="H86" s="28">
        <v>2</v>
      </c>
      <c r="I86" s="28">
        <f t="shared" si="8"/>
        <v>200</v>
      </c>
      <c r="J86" s="28">
        <v>0</v>
      </c>
      <c r="K86" s="28">
        <v>0</v>
      </c>
      <c r="L86" s="28">
        <f t="shared" si="9"/>
        <v>0</v>
      </c>
      <c r="M86" s="28" t="s">
        <v>44</v>
      </c>
      <c r="N86" s="28" t="s">
        <v>44</v>
      </c>
      <c r="P86" s="28" t="s">
        <v>44</v>
      </c>
      <c r="Q86" s="28" t="s">
        <v>44</v>
      </c>
      <c r="S86" s="147">
        <f t="shared" si="6"/>
        <v>118.33333333333333</v>
      </c>
      <c r="T86" s="148">
        <v>43638</v>
      </c>
      <c r="U86" s="149">
        <v>0.68055555555555547</v>
      </c>
      <c r="V86" s="148">
        <v>43644</v>
      </c>
      <c r="W86" s="149" t="s">
        <v>360</v>
      </c>
    </row>
    <row r="87" spans="1:23" s="28" customFormat="1">
      <c r="A87" s="28" t="s">
        <v>130</v>
      </c>
      <c r="B87" s="28" t="s">
        <v>34</v>
      </c>
      <c r="C87" s="28" t="s">
        <v>357</v>
      </c>
      <c r="D87" s="146">
        <v>3</v>
      </c>
      <c r="E87" s="28">
        <v>4</v>
      </c>
      <c r="F87" s="28">
        <f t="shared" si="7"/>
        <v>35</v>
      </c>
      <c r="G87" s="28">
        <v>4</v>
      </c>
      <c r="H87" s="28">
        <v>1</v>
      </c>
      <c r="I87" s="28">
        <f t="shared" si="8"/>
        <v>250</v>
      </c>
      <c r="J87" s="28">
        <v>0</v>
      </c>
      <c r="K87" s="28">
        <v>0</v>
      </c>
      <c r="L87" s="28">
        <f t="shared" si="9"/>
        <v>0</v>
      </c>
      <c r="M87" s="28" t="s">
        <v>44</v>
      </c>
      <c r="N87" s="28" t="s">
        <v>44</v>
      </c>
      <c r="P87" s="28" t="s">
        <v>44</v>
      </c>
      <c r="Q87" s="28" t="s">
        <v>44</v>
      </c>
      <c r="S87" s="147">
        <f t="shared" si="6"/>
        <v>95</v>
      </c>
      <c r="T87" s="148">
        <v>43638</v>
      </c>
      <c r="U87" s="149">
        <v>0.68055555555555547</v>
      </c>
      <c r="V87" s="148">
        <v>43644</v>
      </c>
      <c r="W87" s="149" t="s">
        <v>360</v>
      </c>
    </row>
    <row r="88" spans="1:23" s="150" customFormat="1">
      <c r="A88" s="150" t="s">
        <v>132</v>
      </c>
      <c r="B88" s="150" t="s">
        <v>39</v>
      </c>
      <c r="C88" s="150" t="s">
        <v>357</v>
      </c>
      <c r="D88" s="151">
        <v>2</v>
      </c>
      <c r="E88" s="150">
        <v>0</v>
      </c>
      <c r="F88" s="150">
        <f t="shared" si="7"/>
        <v>10</v>
      </c>
      <c r="G88" s="150">
        <v>0</v>
      </c>
      <c r="H88" s="150">
        <v>0</v>
      </c>
      <c r="I88" s="150">
        <f t="shared" si="8"/>
        <v>0</v>
      </c>
      <c r="J88" s="150">
        <v>0</v>
      </c>
      <c r="K88" s="150">
        <v>0</v>
      </c>
      <c r="L88" s="150">
        <f t="shared" si="9"/>
        <v>0</v>
      </c>
      <c r="M88" s="150" t="s">
        <v>44</v>
      </c>
      <c r="N88" s="150" t="s">
        <v>44</v>
      </c>
      <c r="P88" s="150" t="s">
        <v>44</v>
      </c>
      <c r="Q88" s="150" t="s">
        <v>44</v>
      </c>
      <c r="S88" s="152">
        <f t="shared" si="6"/>
        <v>3.3333333333333335</v>
      </c>
      <c r="T88" s="153">
        <v>43638</v>
      </c>
      <c r="U88" s="154">
        <v>0.68055555555555547</v>
      </c>
      <c r="V88" s="153">
        <v>43644</v>
      </c>
      <c r="W88" s="154" t="s">
        <v>360</v>
      </c>
    </row>
    <row r="89" spans="1:23" s="141" customFormat="1" ht="15.75" customHeight="1">
      <c r="A89" s="141" t="s">
        <v>134</v>
      </c>
      <c r="B89" s="141" t="s">
        <v>24</v>
      </c>
      <c r="C89" s="141" t="s">
        <v>357</v>
      </c>
      <c r="D89" s="142">
        <v>1</v>
      </c>
      <c r="E89" s="141">
        <v>0</v>
      </c>
      <c r="F89" s="141">
        <f t="shared" si="7"/>
        <v>5</v>
      </c>
      <c r="G89" s="141">
        <v>0</v>
      </c>
      <c r="H89" s="141">
        <v>0</v>
      </c>
      <c r="I89" s="141">
        <f t="shared" si="8"/>
        <v>0</v>
      </c>
      <c r="J89" s="141">
        <v>0</v>
      </c>
      <c r="K89" s="141">
        <v>0</v>
      </c>
      <c r="L89" s="141">
        <f t="shared" si="9"/>
        <v>0</v>
      </c>
      <c r="M89" s="141" t="s">
        <v>44</v>
      </c>
      <c r="N89" s="141" t="s">
        <v>44</v>
      </c>
      <c r="P89" s="141" t="s">
        <v>44</v>
      </c>
      <c r="Q89" s="141" t="s">
        <v>44</v>
      </c>
      <c r="S89" s="143">
        <f t="shared" si="6"/>
        <v>1.6666666666666667</v>
      </c>
      <c r="T89" s="144">
        <v>43638</v>
      </c>
      <c r="U89" s="145">
        <v>0.68055555555555547</v>
      </c>
      <c r="V89" s="144">
        <v>43644</v>
      </c>
      <c r="W89" s="145" t="s">
        <v>360</v>
      </c>
    </row>
    <row r="90" spans="1:23" s="28" customFormat="1">
      <c r="A90" s="28" t="s">
        <v>135</v>
      </c>
      <c r="B90" s="28" t="s">
        <v>126</v>
      </c>
      <c r="C90" s="28" t="s">
        <v>357</v>
      </c>
      <c r="D90" s="146">
        <v>7</v>
      </c>
      <c r="E90" s="28">
        <v>7</v>
      </c>
      <c r="F90" s="28">
        <f t="shared" si="7"/>
        <v>70</v>
      </c>
      <c r="G90" s="28">
        <v>1</v>
      </c>
      <c r="H90" s="28">
        <v>1</v>
      </c>
      <c r="I90" s="28">
        <f t="shared" si="8"/>
        <v>100</v>
      </c>
      <c r="J90" s="28">
        <v>0</v>
      </c>
      <c r="K90" s="28">
        <v>1</v>
      </c>
      <c r="L90" s="28">
        <f t="shared" si="9"/>
        <v>500</v>
      </c>
      <c r="M90" s="28" t="s">
        <v>44</v>
      </c>
      <c r="N90" s="28" t="s">
        <v>44</v>
      </c>
      <c r="P90" s="28" t="s">
        <v>44</v>
      </c>
      <c r="Q90" s="28" t="s">
        <v>44</v>
      </c>
      <c r="S90" s="147">
        <f t="shared" si="6"/>
        <v>223.33333333333334</v>
      </c>
      <c r="T90" s="148">
        <v>43638</v>
      </c>
      <c r="U90" s="149">
        <v>0.68055555555555547</v>
      </c>
      <c r="V90" s="148">
        <v>43644</v>
      </c>
      <c r="W90" s="149" t="s">
        <v>360</v>
      </c>
    </row>
    <row r="91" spans="1:23" s="28" customFormat="1">
      <c r="A91" s="28" t="s">
        <v>136</v>
      </c>
      <c r="B91" s="28" t="s">
        <v>128</v>
      </c>
      <c r="C91" s="28" t="s">
        <v>357</v>
      </c>
      <c r="D91" s="146">
        <v>0</v>
      </c>
      <c r="E91" s="28">
        <v>0</v>
      </c>
      <c r="F91" s="28">
        <f t="shared" si="7"/>
        <v>0</v>
      </c>
      <c r="G91" s="28">
        <v>0</v>
      </c>
      <c r="H91" s="28">
        <v>0</v>
      </c>
      <c r="I91" s="28">
        <f t="shared" si="8"/>
        <v>0</v>
      </c>
      <c r="J91" s="28">
        <v>0</v>
      </c>
      <c r="K91" s="28">
        <v>2</v>
      </c>
      <c r="L91" s="28">
        <f t="shared" si="9"/>
        <v>1000</v>
      </c>
      <c r="M91" s="28" t="s">
        <v>44</v>
      </c>
      <c r="N91" s="28" t="s">
        <v>44</v>
      </c>
      <c r="P91" s="28" t="s">
        <v>44</v>
      </c>
      <c r="Q91" s="28" t="s">
        <v>44</v>
      </c>
      <c r="S91" s="147">
        <f t="shared" si="6"/>
        <v>333.33333333333331</v>
      </c>
      <c r="T91" s="148">
        <v>43638</v>
      </c>
      <c r="U91" s="149">
        <v>0.68055555555555547</v>
      </c>
      <c r="V91" s="148">
        <v>43644</v>
      </c>
      <c r="W91" s="149" t="s">
        <v>360</v>
      </c>
    </row>
    <row r="92" spans="1:23" s="28" customFormat="1">
      <c r="A92" s="28" t="s">
        <v>137</v>
      </c>
      <c r="B92" s="28" t="s">
        <v>32</v>
      </c>
      <c r="C92" s="28" t="s">
        <v>357</v>
      </c>
      <c r="D92" s="146">
        <v>0</v>
      </c>
      <c r="E92" s="28">
        <v>0</v>
      </c>
      <c r="F92" s="28">
        <f t="shared" si="7"/>
        <v>0</v>
      </c>
      <c r="G92" s="28">
        <v>0</v>
      </c>
      <c r="H92" s="28">
        <v>0</v>
      </c>
      <c r="I92" s="28">
        <f t="shared" si="8"/>
        <v>0</v>
      </c>
      <c r="J92" s="28">
        <v>0</v>
      </c>
      <c r="K92" s="28">
        <v>0</v>
      </c>
      <c r="L92" s="28">
        <f t="shared" si="9"/>
        <v>0</v>
      </c>
      <c r="M92" s="28" t="s">
        <v>44</v>
      </c>
      <c r="N92" s="28" t="s">
        <v>44</v>
      </c>
      <c r="P92" s="28" t="s">
        <v>44</v>
      </c>
      <c r="Q92" s="28" t="s">
        <v>44</v>
      </c>
      <c r="S92" s="147">
        <f t="shared" si="6"/>
        <v>0</v>
      </c>
      <c r="T92" s="148">
        <v>43638</v>
      </c>
      <c r="U92" s="149">
        <v>0.68055555555555547</v>
      </c>
      <c r="V92" s="148">
        <v>43644</v>
      </c>
      <c r="W92" s="149" t="s">
        <v>360</v>
      </c>
    </row>
    <row r="93" spans="1:23" s="28" customFormat="1">
      <c r="A93" s="28" t="s">
        <v>138</v>
      </c>
      <c r="B93" s="28" t="s">
        <v>34</v>
      </c>
      <c r="C93" s="28" t="s">
        <v>357</v>
      </c>
      <c r="D93" s="146">
        <v>0</v>
      </c>
      <c r="E93" s="28">
        <v>0</v>
      </c>
      <c r="F93" s="28">
        <f t="shared" si="7"/>
        <v>0</v>
      </c>
      <c r="G93" s="28">
        <v>0</v>
      </c>
      <c r="H93" s="28">
        <v>0</v>
      </c>
      <c r="I93" s="28">
        <f t="shared" si="8"/>
        <v>0</v>
      </c>
      <c r="J93" s="28">
        <v>0</v>
      </c>
      <c r="K93" s="28">
        <v>0</v>
      </c>
      <c r="L93" s="28">
        <f t="shared" si="9"/>
        <v>0</v>
      </c>
      <c r="M93" s="28" t="s">
        <v>44</v>
      </c>
      <c r="N93" s="28" t="s">
        <v>44</v>
      </c>
      <c r="P93" s="28" t="s">
        <v>44</v>
      </c>
      <c r="Q93" s="28" t="s">
        <v>44</v>
      </c>
      <c r="S93" s="147">
        <f t="shared" si="6"/>
        <v>0</v>
      </c>
      <c r="T93" s="148">
        <v>43638</v>
      </c>
      <c r="U93" s="149">
        <v>0.68055555555555547</v>
      </c>
      <c r="V93" s="148">
        <v>43644</v>
      </c>
      <c r="W93" s="149" t="s">
        <v>360</v>
      </c>
    </row>
    <row r="94" spans="1:23" s="150" customFormat="1">
      <c r="A94" s="150" t="s">
        <v>139</v>
      </c>
      <c r="B94" s="150" t="s">
        <v>39</v>
      </c>
      <c r="C94" s="150" t="s">
        <v>357</v>
      </c>
      <c r="D94" s="151">
        <v>1</v>
      </c>
      <c r="E94" s="150">
        <v>1</v>
      </c>
      <c r="F94" s="150">
        <f t="shared" si="7"/>
        <v>10</v>
      </c>
      <c r="G94" s="150">
        <v>0</v>
      </c>
      <c r="H94" s="150">
        <v>0</v>
      </c>
      <c r="I94" s="150">
        <f t="shared" si="8"/>
        <v>0</v>
      </c>
      <c r="J94" s="150">
        <v>0</v>
      </c>
      <c r="K94" s="150">
        <v>0</v>
      </c>
      <c r="L94" s="150">
        <f t="shared" si="9"/>
        <v>0</v>
      </c>
      <c r="M94" s="150" t="s">
        <v>44</v>
      </c>
      <c r="N94" s="150" t="s">
        <v>44</v>
      </c>
      <c r="P94" s="150" t="s">
        <v>44</v>
      </c>
      <c r="Q94" s="150" t="s">
        <v>44</v>
      </c>
      <c r="S94" s="152">
        <f t="shared" si="6"/>
        <v>3.3333333333333335</v>
      </c>
      <c r="T94" s="153">
        <v>43638</v>
      </c>
      <c r="U94" s="154">
        <v>0.68055555555555547</v>
      </c>
      <c r="V94" s="153">
        <v>43644</v>
      </c>
      <c r="W94" s="154" t="s">
        <v>360</v>
      </c>
    </row>
    <row r="95" spans="1:23">
      <c r="A95" t="s">
        <v>140</v>
      </c>
      <c r="B95" t="s">
        <v>361</v>
      </c>
      <c r="C95" t="s">
        <v>354</v>
      </c>
      <c r="D95" s="14">
        <v>0</v>
      </c>
      <c r="E95">
        <v>0</v>
      </c>
      <c r="F95">
        <f t="shared" si="7"/>
        <v>0</v>
      </c>
      <c r="G95" t="s">
        <v>44</v>
      </c>
      <c r="H95" t="s">
        <v>44</v>
      </c>
      <c r="I95" t="e">
        <f t="shared" si="8"/>
        <v>#VALUE!</v>
      </c>
      <c r="J95" t="s">
        <v>44</v>
      </c>
      <c r="K95" t="s">
        <v>44</v>
      </c>
      <c r="L95" t="e">
        <f t="shared" si="9"/>
        <v>#VALUE!</v>
      </c>
      <c r="M95" t="s">
        <v>44</v>
      </c>
      <c r="N95" t="s">
        <v>44</v>
      </c>
      <c r="P95" t="s">
        <v>44</v>
      </c>
      <c r="Q95" t="s">
        <v>44</v>
      </c>
      <c r="S95" s="37">
        <f>F95</f>
        <v>0</v>
      </c>
      <c r="T95" s="13">
        <v>43638</v>
      </c>
      <c r="U95" s="15">
        <v>0.68055555555555547</v>
      </c>
      <c r="V95" s="13">
        <v>43644</v>
      </c>
      <c r="W95" s="15" t="s">
        <v>360</v>
      </c>
    </row>
    <row r="96" spans="1:23" s="141" customFormat="1">
      <c r="A96" s="141" t="s">
        <v>141</v>
      </c>
      <c r="B96" s="141" t="s">
        <v>24</v>
      </c>
      <c r="C96" s="141" t="s">
        <v>357</v>
      </c>
      <c r="D96" s="142">
        <v>1</v>
      </c>
      <c r="E96" s="141">
        <v>1</v>
      </c>
      <c r="F96" s="141">
        <f t="shared" si="7"/>
        <v>10</v>
      </c>
      <c r="G96" s="141">
        <v>0</v>
      </c>
      <c r="H96" s="141">
        <v>0</v>
      </c>
      <c r="I96" s="141">
        <f t="shared" si="8"/>
        <v>0</v>
      </c>
      <c r="J96" s="141">
        <v>0</v>
      </c>
      <c r="K96" s="141">
        <v>0</v>
      </c>
      <c r="L96" s="141">
        <f t="shared" si="9"/>
        <v>0</v>
      </c>
      <c r="M96" s="141" t="s">
        <v>44</v>
      </c>
      <c r="N96" s="141" t="s">
        <v>44</v>
      </c>
      <c r="P96" s="141" t="s">
        <v>44</v>
      </c>
      <c r="Q96" s="141" t="s">
        <v>44</v>
      </c>
      <c r="S96" s="143">
        <f t="shared" ref="S96:S159" si="10">AVERAGE(F96,I96,L96)</f>
        <v>3.3333333333333335</v>
      </c>
      <c r="T96" s="144">
        <v>43638</v>
      </c>
      <c r="U96" s="145">
        <v>0.68055555555555547</v>
      </c>
      <c r="V96" s="144">
        <v>43644</v>
      </c>
      <c r="W96" s="145" t="s">
        <v>360</v>
      </c>
    </row>
    <row r="97" spans="1:23" s="28" customFormat="1">
      <c r="A97" s="28" t="s">
        <v>142</v>
      </c>
      <c r="B97" s="28" t="s">
        <v>82</v>
      </c>
      <c r="C97" s="28" t="s">
        <v>357</v>
      </c>
      <c r="D97" s="146">
        <v>1</v>
      </c>
      <c r="E97" s="28">
        <v>1</v>
      </c>
      <c r="F97" s="28">
        <f t="shared" si="7"/>
        <v>10</v>
      </c>
      <c r="G97" s="28">
        <v>1</v>
      </c>
      <c r="H97" s="28">
        <v>0</v>
      </c>
      <c r="I97" s="28">
        <f t="shared" si="8"/>
        <v>50</v>
      </c>
      <c r="J97" s="28">
        <v>0</v>
      </c>
      <c r="K97" s="28">
        <v>0</v>
      </c>
      <c r="L97" s="28">
        <f t="shared" si="9"/>
        <v>0</v>
      </c>
      <c r="M97" s="28" t="s">
        <v>44</v>
      </c>
      <c r="N97" s="28" t="s">
        <v>44</v>
      </c>
      <c r="P97" s="28" t="s">
        <v>44</v>
      </c>
      <c r="Q97" s="28" t="s">
        <v>44</v>
      </c>
      <c r="S97" s="147">
        <f t="shared" si="10"/>
        <v>20</v>
      </c>
      <c r="T97" s="148">
        <v>43638</v>
      </c>
      <c r="U97" s="149">
        <v>0.68055555555555547</v>
      </c>
      <c r="V97" s="148">
        <v>43644</v>
      </c>
      <c r="W97" s="149" t="s">
        <v>360</v>
      </c>
    </row>
    <row r="98" spans="1:23" s="28" customFormat="1">
      <c r="A98" s="28" t="s">
        <v>143</v>
      </c>
      <c r="B98" s="28" t="s">
        <v>128</v>
      </c>
      <c r="C98" s="28" t="s">
        <v>357</v>
      </c>
      <c r="D98" s="146">
        <v>0</v>
      </c>
      <c r="E98" s="28">
        <v>0</v>
      </c>
      <c r="F98" s="28">
        <f t="shared" si="7"/>
        <v>0</v>
      </c>
      <c r="G98" s="79">
        <v>300</v>
      </c>
      <c r="H98" s="79">
        <v>300</v>
      </c>
      <c r="I98" s="28">
        <f t="shared" si="8"/>
        <v>30000</v>
      </c>
      <c r="J98" s="28">
        <v>148</v>
      </c>
      <c r="K98" s="28">
        <v>160</v>
      </c>
      <c r="L98" s="28">
        <f t="shared" si="9"/>
        <v>87400</v>
      </c>
      <c r="M98" s="28" t="s">
        <v>44</v>
      </c>
      <c r="N98" s="28" t="s">
        <v>44</v>
      </c>
      <c r="P98" s="28" t="s">
        <v>44</v>
      </c>
      <c r="Q98" s="28" t="s">
        <v>44</v>
      </c>
      <c r="S98" s="147">
        <f t="shared" si="10"/>
        <v>39133.333333333336</v>
      </c>
      <c r="T98" s="148">
        <v>43638</v>
      </c>
      <c r="U98" s="149">
        <v>0.68055555555555547</v>
      </c>
      <c r="V98" s="148">
        <v>43644</v>
      </c>
      <c r="W98" s="149" t="s">
        <v>360</v>
      </c>
    </row>
    <row r="99" spans="1:23" s="28" customFormat="1">
      <c r="A99" s="28" t="s">
        <v>144</v>
      </c>
      <c r="B99" s="28" t="s">
        <v>32</v>
      </c>
      <c r="C99" s="28" t="s">
        <v>357</v>
      </c>
      <c r="D99" s="146">
        <v>0</v>
      </c>
      <c r="E99" s="28">
        <v>1</v>
      </c>
      <c r="F99" s="28">
        <f t="shared" si="7"/>
        <v>5</v>
      </c>
      <c r="G99" s="28">
        <v>0</v>
      </c>
      <c r="H99" s="28">
        <v>0</v>
      </c>
      <c r="I99" s="28">
        <f t="shared" si="8"/>
        <v>0</v>
      </c>
      <c r="J99" s="28">
        <v>0</v>
      </c>
      <c r="K99" s="28">
        <v>2</v>
      </c>
      <c r="L99" s="28">
        <f t="shared" si="9"/>
        <v>1000</v>
      </c>
      <c r="M99" s="28" t="s">
        <v>44</v>
      </c>
      <c r="N99" s="28" t="s">
        <v>44</v>
      </c>
      <c r="P99" s="28" t="s">
        <v>44</v>
      </c>
      <c r="Q99" s="28" t="s">
        <v>44</v>
      </c>
      <c r="S99" s="147">
        <f t="shared" si="10"/>
        <v>335</v>
      </c>
      <c r="T99" s="148">
        <v>43638</v>
      </c>
      <c r="U99" s="149">
        <v>0.68055555555555547</v>
      </c>
      <c r="V99" s="148">
        <v>43644</v>
      </c>
      <c r="W99" s="149" t="s">
        <v>360</v>
      </c>
    </row>
    <row r="100" spans="1:23" s="28" customFormat="1">
      <c r="A100" s="28" t="s">
        <v>145</v>
      </c>
      <c r="B100" s="28" t="s">
        <v>34</v>
      </c>
      <c r="C100" s="28" t="s">
        <v>357</v>
      </c>
      <c r="D100" s="146">
        <v>0</v>
      </c>
      <c r="E100" s="28">
        <v>0</v>
      </c>
      <c r="F100" s="28">
        <f t="shared" si="7"/>
        <v>0</v>
      </c>
      <c r="G100" s="28">
        <v>0</v>
      </c>
      <c r="H100" s="28">
        <v>0</v>
      </c>
      <c r="I100" s="28">
        <f t="shared" si="8"/>
        <v>0</v>
      </c>
      <c r="J100" s="28">
        <v>0</v>
      </c>
      <c r="K100" s="28">
        <v>0</v>
      </c>
      <c r="L100" s="28">
        <f t="shared" si="9"/>
        <v>0</v>
      </c>
      <c r="M100" s="28" t="s">
        <v>44</v>
      </c>
      <c r="N100" s="28" t="s">
        <v>44</v>
      </c>
      <c r="P100" s="28" t="s">
        <v>44</v>
      </c>
      <c r="Q100" s="28" t="s">
        <v>44</v>
      </c>
      <c r="S100" s="147">
        <f t="shared" si="10"/>
        <v>0</v>
      </c>
      <c r="T100" s="148">
        <v>43638</v>
      </c>
      <c r="U100" s="149">
        <v>0.68055555555555547</v>
      </c>
      <c r="V100" s="148">
        <v>43644</v>
      </c>
      <c r="W100" s="149" t="s">
        <v>360</v>
      </c>
    </row>
    <row r="101" spans="1:23" s="150" customFormat="1">
      <c r="A101" s="150" t="s">
        <v>146</v>
      </c>
      <c r="B101" s="150" t="s">
        <v>39</v>
      </c>
      <c r="C101" s="150" t="s">
        <v>357</v>
      </c>
      <c r="D101" s="151">
        <v>0</v>
      </c>
      <c r="E101" s="150">
        <v>0</v>
      </c>
      <c r="F101" s="150">
        <f t="shared" si="7"/>
        <v>0</v>
      </c>
      <c r="G101" s="150">
        <v>0</v>
      </c>
      <c r="H101" s="150">
        <v>0</v>
      </c>
      <c r="I101" s="150">
        <f t="shared" si="8"/>
        <v>0</v>
      </c>
      <c r="J101" s="150">
        <v>0</v>
      </c>
      <c r="K101" s="150">
        <v>0</v>
      </c>
      <c r="L101" s="150">
        <f t="shared" si="9"/>
        <v>0</v>
      </c>
      <c r="M101" s="150" t="s">
        <v>44</v>
      </c>
      <c r="N101" s="150" t="s">
        <v>44</v>
      </c>
      <c r="P101" s="150" t="s">
        <v>44</v>
      </c>
      <c r="Q101" s="150" t="s">
        <v>44</v>
      </c>
      <c r="S101" s="152">
        <f t="shared" si="10"/>
        <v>0</v>
      </c>
      <c r="T101" s="153">
        <v>43638</v>
      </c>
      <c r="U101" s="154">
        <v>0.68055555555555547</v>
      </c>
      <c r="V101" s="153">
        <v>43644</v>
      </c>
      <c r="W101" s="154" t="s">
        <v>360</v>
      </c>
    </row>
    <row r="102" spans="1:23" s="141" customFormat="1">
      <c r="A102" s="141" t="s">
        <v>147</v>
      </c>
      <c r="B102" s="141" t="s">
        <v>24</v>
      </c>
      <c r="C102" s="141" t="s">
        <v>357</v>
      </c>
      <c r="D102" s="142">
        <v>0</v>
      </c>
      <c r="E102" s="141">
        <v>8</v>
      </c>
      <c r="F102" s="141">
        <f t="shared" si="7"/>
        <v>40</v>
      </c>
      <c r="G102" s="141">
        <v>2</v>
      </c>
      <c r="H102" s="141">
        <v>0</v>
      </c>
      <c r="I102" s="141">
        <f t="shared" si="8"/>
        <v>100</v>
      </c>
      <c r="J102" s="141">
        <v>0</v>
      </c>
      <c r="K102" s="141">
        <v>0</v>
      </c>
      <c r="L102" s="141">
        <f t="shared" si="9"/>
        <v>0</v>
      </c>
      <c r="M102" s="141" t="s">
        <v>44</v>
      </c>
      <c r="N102" s="141" t="s">
        <v>44</v>
      </c>
      <c r="P102" s="141" t="s">
        <v>44</v>
      </c>
      <c r="Q102" s="141" t="s">
        <v>44</v>
      </c>
      <c r="S102" s="143">
        <f t="shared" si="10"/>
        <v>46.666666666666664</v>
      </c>
      <c r="T102" s="144">
        <v>43638</v>
      </c>
      <c r="U102" s="145">
        <v>0.68055555555555547</v>
      </c>
      <c r="V102" s="144">
        <v>43644</v>
      </c>
      <c r="W102" s="145" t="s">
        <v>360</v>
      </c>
    </row>
    <row r="103" spans="1:23" s="28" customFormat="1">
      <c r="A103" s="28" t="s">
        <v>148</v>
      </c>
      <c r="B103" s="28" t="s">
        <v>82</v>
      </c>
      <c r="C103" s="28" t="s">
        <v>357</v>
      </c>
      <c r="D103" s="146">
        <v>2</v>
      </c>
      <c r="E103" s="28">
        <v>3</v>
      </c>
      <c r="F103" s="28">
        <f t="shared" si="7"/>
        <v>25</v>
      </c>
      <c r="G103" s="28">
        <v>0</v>
      </c>
      <c r="H103" s="28">
        <v>0</v>
      </c>
      <c r="I103" s="28">
        <f t="shared" si="8"/>
        <v>0</v>
      </c>
      <c r="J103" s="28">
        <v>0</v>
      </c>
      <c r="K103" s="28">
        <v>0</v>
      </c>
      <c r="L103" s="28">
        <f t="shared" si="9"/>
        <v>0</v>
      </c>
      <c r="M103" s="28" t="s">
        <v>44</v>
      </c>
      <c r="N103" s="28" t="s">
        <v>44</v>
      </c>
      <c r="P103" s="28" t="s">
        <v>44</v>
      </c>
      <c r="Q103" s="28" t="s">
        <v>44</v>
      </c>
      <c r="S103" s="147">
        <f t="shared" si="10"/>
        <v>8.3333333333333339</v>
      </c>
      <c r="T103" s="148">
        <v>43638</v>
      </c>
      <c r="U103" s="149">
        <v>0.68055555555555547</v>
      </c>
      <c r="V103" s="148">
        <v>43644</v>
      </c>
      <c r="W103" s="149" t="s">
        <v>360</v>
      </c>
    </row>
    <row r="104" spans="1:23" s="28" customFormat="1">
      <c r="A104" s="28" t="s">
        <v>149</v>
      </c>
      <c r="B104" s="28" t="s">
        <v>128</v>
      </c>
      <c r="C104" s="28" t="s">
        <v>357</v>
      </c>
      <c r="D104" s="146">
        <v>0</v>
      </c>
      <c r="E104" s="28">
        <v>0</v>
      </c>
      <c r="F104" s="28">
        <f t="shared" si="7"/>
        <v>0</v>
      </c>
      <c r="G104" s="28">
        <v>1</v>
      </c>
      <c r="H104" s="28">
        <v>0</v>
      </c>
      <c r="I104" s="28">
        <f t="shared" si="8"/>
        <v>50</v>
      </c>
      <c r="J104" s="28">
        <v>3</v>
      </c>
      <c r="K104" s="28">
        <v>0</v>
      </c>
      <c r="L104" s="28">
        <f t="shared" si="9"/>
        <v>150</v>
      </c>
      <c r="M104" s="28" t="s">
        <v>44</v>
      </c>
      <c r="N104" s="28" t="s">
        <v>44</v>
      </c>
      <c r="P104" s="28" t="s">
        <v>44</v>
      </c>
      <c r="Q104" s="28" t="s">
        <v>44</v>
      </c>
      <c r="S104" s="147">
        <f t="shared" si="10"/>
        <v>66.666666666666671</v>
      </c>
      <c r="T104" s="148">
        <v>43638</v>
      </c>
      <c r="U104" s="149">
        <v>0.68055555555555547</v>
      </c>
      <c r="V104" s="148">
        <v>43644</v>
      </c>
      <c r="W104" s="149" t="s">
        <v>360</v>
      </c>
    </row>
    <row r="105" spans="1:23" s="28" customFormat="1">
      <c r="A105" s="28" t="s">
        <v>150</v>
      </c>
      <c r="B105" s="28" t="s">
        <v>32</v>
      </c>
      <c r="C105" s="28" t="s">
        <v>357</v>
      </c>
      <c r="D105" s="146">
        <v>0</v>
      </c>
      <c r="E105" s="28">
        <v>3</v>
      </c>
      <c r="F105" s="28">
        <f t="shared" si="7"/>
        <v>15</v>
      </c>
      <c r="G105" s="28">
        <v>0</v>
      </c>
      <c r="H105" s="28">
        <v>0</v>
      </c>
      <c r="I105" s="28">
        <f t="shared" si="8"/>
        <v>0</v>
      </c>
      <c r="J105" s="28">
        <v>0</v>
      </c>
      <c r="K105" s="28">
        <v>1</v>
      </c>
      <c r="L105" s="28">
        <f t="shared" si="9"/>
        <v>500</v>
      </c>
      <c r="M105" s="28" t="s">
        <v>44</v>
      </c>
      <c r="N105" s="28" t="s">
        <v>44</v>
      </c>
      <c r="P105" s="28" t="s">
        <v>44</v>
      </c>
      <c r="Q105" s="28" t="s">
        <v>44</v>
      </c>
      <c r="S105" s="147">
        <f t="shared" si="10"/>
        <v>171.66666666666666</v>
      </c>
      <c r="T105" s="148">
        <v>43638</v>
      </c>
      <c r="U105" s="149">
        <v>0.68055555555555547</v>
      </c>
      <c r="V105" s="148">
        <v>43644</v>
      </c>
      <c r="W105" s="149" t="s">
        <v>360</v>
      </c>
    </row>
    <row r="106" spans="1:23" s="28" customFormat="1">
      <c r="A106" s="28" t="s">
        <v>151</v>
      </c>
      <c r="B106" s="28" t="s">
        <v>34</v>
      </c>
      <c r="C106" s="28" t="s">
        <v>357</v>
      </c>
      <c r="D106" s="146">
        <v>0</v>
      </c>
      <c r="E106" s="28">
        <v>0</v>
      </c>
      <c r="F106" s="28">
        <f t="shared" si="7"/>
        <v>0</v>
      </c>
      <c r="G106" s="28">
        <v>0</v>
      </c>
      <c r="H106" s="28">
        <v>0</v>
      </c>
      <c r="I106" s="28">
        <f t="shared" si="8"/>
        <v>0</v>
      </c>
      <c r="J106" s="28">
        <v>0</v>
      </c>
      <c r="K106" s="28">
        <v>0</v>
      </c>
      <c r="L106" s="28">
        <f t="shared" si="9"/>
        <v>0</v>
      </c>
      <c r="M106" s="28" t="s">
        <v>44</v>
      </c>
      <c r="N106" s="28" t="s">
        <v>44</v>
      </c>
      <c r="P106" s="28" t="s">
        <v>44</v>
      </c>
      <c r="Q106" s="28" t="s">
        <v>44</v>
      </c>
      <c r="S106" s="147">
        <f t="shared" si="10"/>
        <v>0</v>
      </c>
      <c r="T106" s="148">
        <v>43638</v>
      </c>
      <c r="U106" s="149">
        <v>0.68055555555555547</v>
      </c>
      <c r="V106" s="148">
        <v>43644</v>
      </c>
      <c r="W106" s="149" t="s">
        <v>360</v>
      </c>
    </row>
    <row r="107" spans="1:23" s="150" customFormat="1">
      <c r="A107" s="150" t="s">
        <v>152</v>
      </c>
      <c r="B107" s="150" t="s">
        <v>39</v>
      </c>
      <c r="C107" s="150" t="s">
        <v>357</v>
      </c>
      <c r="D107" s="151">
        <v>0</v>
      </c>
      <c r="E107" s="150">
        <v>1</v>
      </c>
      <c r="F107" s="150">
        <f t="shared" si="7"/>
        <v>5</v>
      </c>
      <c r="G107" s="150">
        <v>0</v>
      </c>
      <c r="H107" s="150">
        <v>0</v>
      </c>
      <c r="I107" s="150">
        <f t="shared" si="8"/>
        <v>0</v>
      </c>
      <c r="J107" s="150">
        <v>0</v>
      </c>
      <c r="K107" s="150">
        <v>0</v>
      </c>
      <c r="L107" s="150">
        <f t="shared" si="9"/>
        <v>0</v>
      </c>
      <c r="M107" s="150" t="s">
        <v>44</v>
      </c>
      <c r="N107" s="150" t="s">
        <v>44</v>
      </c>
      <c r="P107" s="150" t="s">
        <v>44</v>
      </c>
      <c r="Q107" s="150" t="s">
        <v>44</v>
      </c>
      <c r="S107" s="152">
        <f t="shared" si="10"/>
        <v>1.6666666666666667</v>
      </c>
      <c r="T107" s="153">
        <v>43638</v>
      </c>
      <c r="U107" s="154">
        <v>0.68055555555555547</v>
      </c>
      <c r="V107" s="153">
        <v>43644</v>
      </c>
      <c r="W107" s="154" t="s">
        <v>360</v>
      </c>
    </row>
    <row r="108" spans="1:23">
      <c r="A108" t="s">
        <v>153</v>
      </c>
      <c r="B108" t="s">
        <v>361</v>
      </c>
      <c r="C108" t="s">
        <v>354</v>
      </c>
      <c r="D108" s="14">
        <v>0</v>
      </c>
      <c r="E108">
        <v>0</v>
      </c>
      <c r="F108">
        <f t="shared" si="7"/>
        <v>0</v>
      </c>
      <c r="G108" t="s">
        <v>44</v>
      </c>
      <c r="H108" t="s">
        <v>44</v>
      </c>
      <c r="I108" t="e">
        <f t="shared" si="8"/>
        <v>#VALUE!</v>
      </c>
      <c r="J108" t="s">
        <v>44</v>
      </c>
      <c r="K108" t="s">
        <v>44</v>
      </c>
      <c r="L108" t="e">
        <f t="shared" si="9"/>
        <v>#VALUE!</v>
      </c>
      <c r="M108" t="s">
        <v>44</v>
      </c>
      <c r="N108" t="s">
        <v>44</v>
      </c>
      <c r="P108" t="s">
        <v>44</v>
      </c>
      <c r="Q108" t="s">
        <v>44</v>
      </c>
      <c r="S108" s="37">
        <f>F108</f>
        <v>0</v>
      </c>
      <c r="T108" s="13">
        <v>43638</v>
      </c>
      <c r="U108" s="15">
        <v>0.68055555555555547</v>
      </c>
      <c r="V108" s="13">
        <v>43644</v>
      </c>
      <c r="W108" s="15" t="s">
        <v>360</v>
      </c>
    </row>
    <row r="109" spans="1:23" s="141" customFormat="1">
      <c r="A109" s="141" t="s">
        <v>154</v>
      </c>
      <c r="B109" s="141" t="s">
        <v>24</v>
      </c>
      <c r="C109" s="141" t="s">
        <v>357</v>
      </c>
      <c r="D109" s="142">
        <v>120</v>
      </c>
      <c r="E109" s="141">
        <v>117</v>
      </c>
      <c r="F109" s="141">
        <f t="shared" si="7"/>
        <v>1185</v>
      </c>
      <c r="G109" s="141">
        <v>3</v>
      </c>
      <c r="H109" s="141">
        <v>11</v>
      </c>
      <c r="I109" s="141">
        <f t="shared" si="8"/>
        <v>700</v>
      </c>
      <c r="J109" s="141">
        <v>1</v>
      </c>
      <c r="K109" s="141">
        <v>0</v>
      </c>
      <c r="L109" s="141">
        <f t="shared" si="9"/>
        <v>50</v>
      </c>
      <c r="M109" s="141" t="s">
        <v>44</v>
      </c>
      <c r="N109" s="141" t="s">
        <v>44</v>
      </c>
      <c r="P109" s="141" t="s">
        <v>44</v>
      </c>
      <c r="Q109" s="141" t="s">
        <v>44</v>
      </c>
      <c r="S109" s="143">
        <f t="shared" si="10"/>
        <v>645</v>
      </c>
      <c r="T109" s="144">
        <v>43647</v>
      </c>
      <c r="U109" s="145">
        <v>0.66666666666666663</v>
      </c>
      <c r="V109" s="144">
        <v>43655</v>
      </c>
      <c r="W109" s="145" t="s">
        <v>362</v>
      </c>
    </row>
    <row r="110" spans="1:23" s="28" customFormat="1">
      <c r="A110" s="28" t="s">
        <v>156</v>
      </c>
      <c r="B110" s="28" t="s">
        <v>82</v>
      </c>
      <c r="C110" s="28" t="s">
        <v>357</v>
      </c>
      <c r="D110" s="146">
        <v>0</v>
      </c>
      <c r="E110" s="28">
        <v>2</v>
      </c>
      <c r="F110" s="28">
        <f t="shared" si="7"/>
        <v>10</v>
      </c>
      <c r="G110" s="28">
        <v>1</v>
      </c>
      <c r="H110" s="28">
        <v>0</v>
      </c>
      <c r="I110" s="28">
        <f t="shared" si="8"/>
        <v>50</v>
      </c>
      <c r="J110" s="28">
        <v>0</v>
      </c>
      <c r="K110" s="28">
        <v>0</v>
      </c>
      <c r="L110" s="28">
        <f t="shared" si="9"/>
        <v>0</v>
      </c>
      <c r="M110" s="28" t="s">
        <v>44</v>
      </c>
      <c r="N110" s="28" t="s">
        <v>44</v>
      </c>
      <c r="P110" s="28" t="s">
        <v>44</v>
      </c>
      <c r="Q110" s="28" t="s">
        <v>44</v>
      </c>
      <c r="S110" s="147">
        <f t="shared" si="10"/>
        <v>20</v>
      </c>
      <c r="T110" s="148">
        <v>43647</v>
      </c>
      <c r="U110" s="149">
        <v>0.66666666666666663</v>
      </c>
      <c r="V110" s="148">
        <v>43655</v>
      </c>
      <c r="W110" s="149" t="s">
        <v>362</v>
      </c>
    </row>
    <row r="111" spans="1:23" s="28" customFormat="1">
      <c r="A111" s="28" t="s">
        <v>157</v>
      </c>
      <c r="B111" s="28" t="s">
        <v>128</v>
      </c>
      <c r="C111" s="28" t="s">
        <v>357</v>
      </c>
      <c r="D111" s="146">
        <v>145</v>
      </c>
      <c r="E111" s="28">
        <v>107</v>
      </c>
      <c r="F111" s="28">
        <f t="shared" si="7"/>
        <v>1260</v>
      </c>
      <c r="G111" s="28">
        <v>9</v>
      </c>
      <c r="H111" s="28">
        <v>14</v>
      </c>
      <c r="I111" s="28">
        <f t="shared" si="8"/>
        <v>1150</v>
      </c>
      <c r="J111" s="28">
        <v>1</v>
      </c>
      <c r="K111" s="28">
        <v>3</v>
      </c>
      <c r="L111" s="28">
        <f t="shared" si="9"/>
        <v>1550</v>
      </c>
      <c r="M111" s="28" t="s">
        <v>44</v>
      </c>
      <c r="N111" s="28" t="s">
        <v>44</v>
      </c>
      <c r="P111" s="28" t="s">
        <v>44</v>
      </c>
      <c r="Q111" s="28" t="s">
        <v>44</v>
      </c>
      <c r="S111" s="147">
        <f t="shared" si="10"/>
        <v>1320</v>
      </c>
      <c r="T111" s="148">
        <v>43647</v>
      </c>
      <c r="U111" s="149">
        <v>0.66666666666666663</v>
      </c>
      <c r="V111" s="148">
        <v>43655</v>
      </c>
      <c r="W111" s="149" t="s">
        <v>362</v>
      </c>
    </row>
    <row r="112" spans="1:23" s="28" customFormat="1">
      <c r="A112" s="28" t="s">
        <v>158</v>
      </c>
      <c r="B112" s="28" t="s">
        <v>32</v>
      </c>
      <c r="C112" s="28" t="s">
        <v>357</v>
      </c>
      <c r="D112" s="146">
        <v>8</v>
      </c>
      <c r="E112" s="28">
        <v>0</v>
      </c>
      <c r="F112" s="28">
        <f t="shared" si="7"/>
        <v>40</v>
      </c>
      <c r="G112" s="28">
        <v>0</v>
      </c>
      <c r="H112" s="28">
        <v>0</v>
      </c>
      <c r="I112" s="28">
        <f t="shared" si="8"/>
        <v>0</v>
      </c>
      <c r="J112" s="28">
        <v>0</v>
      </c>
      <c r="K112" s="28">
        <v>0</v>
      </c>
      <c r="L112" s="28">
        <f t="shared" si="9"/>
        <v>0</v>
      </c>
      <c r="M112" s="28" t="s">
        <v>44</v>
      </c>
      <c r="N112" s="28" t="s">
        <v>44</v>
      </c>
      <c r="P112" s="28" t="s">
        <v>44</v>
      </c>
      <c r="Q112" s="28" t="s">
        <v>44</v>
      </c>
      <c r="S112" s="147">
        <f t="shared" si="10"/>
        <v>13.333333333333334</v>
      </c>
      <c r="T112" s="148">
        <v>43647</v>
      </c>
      <c r="U112" s="149">
        <v>0.66666666666666663</v>
      </c>
      <c r="V112" s="148">
        <v>43655</v>
      </c>
      <c r="W112" s="149" t="s">
        <v>362</v>
      </c>
    </row>
    <row r="113" spans="1:23" s="28" customFormat="1">
      <c r="A113" s="28" t="s">
        <v>159</v>
      </c>
      <c r="B113" s="28" t="s">
        <v>34</v>
      </c>
      <c r="C113" s="28" t="s">
        <v>357</v>
      </c>
      <c r="D113" s="146">
        <v>39</v>
      </c>
      <c r="E113" s="28">
        <v>44</v>
      </c>
      <c r="F113" s="28">
        <f t="shared" si="7"/>
        <v>415</v>
      </c>
      <c r="G113" s="28">
        <v>6</v>
      </c>
      <c r="H113" s="28">
        <v>4</v>
      </c>
      <c r="I113" s="28">
        <f t="shared" si="8"/>
        <v>500</v>
      </c>
      <c r="J113" s="28">
        <v>1</v>
      </c>
      <c r="K113" s="28">
        <v>1</v>
      </c>
      <c r="L113" s="28">
        <f t="shared" si="9"/>
        <v>550</v>
      </c>
      <c r="M113" s="28" t="s">
        <v>44</v>
      </c>
      <c r="N113" s="28" t="s">
        <v>44</v>
      </c>
      <c r="P113" s="28" t="s">
        <v>44</v>
      </c>
      <c r="Q113" s="28" t="s">
        <v>44</v>
      </c>
      <c r="S113" s="147">
        <f t="shared" si="10"/>
        <v>488.33333333333331</v>
      </c>
      <c r="T113" s="148">
        <v>43647</v>
      </c>
      <c r="U113" s="149">
        <v>0.66666666666666663</v>
      </c>
      <c r="V113" s="148">
        <v>43655</v>
      </c>
      <c r="W113" s="149" t="s">
        <v>362</v>
      </c>
    </row>
    <row r="114" spans="1:23" s="150" customFormat="1">
      <c r="A114" s="150" t="s">
        <v>160</v>
      </c>
      <c r="B114" s="150" t="s">
        <v>39</v>
      </c>
      <c r="C114" s="150" t="s">
        <v>357</v>
      </c>
      <c r="D114" s="151">
        <v>1</v>
      </c>
      <c r="E114" s="150">
        <v>1</v>
      </c>
      <c r="F114" s="150">
        <f t="shared" si="7"/>
        <v>10</v>
      </c>
      <c r="G114" s="150">
        <v>0</v>
      </c>
      <c r="H114" s="150">
        <v>0</v>
      </c>
      <c r="I114" s="150">
        <f t="shared" si="8"/>
        <v>0</v>
      </c>
      <c r="J114" s="150">
        <v>0</v>
      </c>
      <c r="K114" s="150">
        <v>0</v>
      </c>
      <c r="L114" s="150">
        <f t="shared" si="9"/>
        <v>0</v>
      </c>
      <c r="M114" s="150" t="s">
        <v>44</v>
      </c>
      <c r="N114" s="150" t="s">
        <v>44</v>
      </c>
      <c r="P114" s="150" t="s">
        <v>44</v>
      </c>
      <c r="Q114" s="150" t="s">
        <v>44</v>
      </c>
      <c r="S114" s="152">
        <f t="shared" si="10"/>
        <v>3.3333333333333335</v>
      </c>
      <c r="T114" s="153">
        <v>43647</v>
      </c>
      <c r="U114" s="154">
        <v>0.66666666666666663</v>
      </c>
      <c r="V114" s="153">
        <v>43655</v>
      </c>
      <c r="W114" s="154" t="s">
        <v>362</v>
      </c>
    </row>
    <row r="115" spans="1:23" s="141" customFormat="1">
      <c r="A115" s="141" t="s">
        <v>161</v>
      </c>
      <c r="B115" s="141" t="s">
        <v>24</v>
      </c>
      <c r="C115" s="141" t="s">
        <v>357</v>
      </c>
      <c r="D115" s="142">
        <v>0</v>
      </c>
      <c r="E115" s="141">
        <v>0</v>
      </c>
      <c r="F115" s="141">
        <f t="shared" si="7"/>
        <v>0</v>
      </c>
      <c r="G115" s="141">
        <v>0</v>
      </c>
      <c r="H115" s="141">
        <v>0</v>
      </c>
      <c r="I115" s="141">
        <f t="shared" si="8"/>
        <v>0</v>
      </c>
      <c r="J115" s="141">
        <v>0</v>
      </c>
      <c r="K115" s="141">
        <v>0</v>
      </c>
      <c r="L115" s="141">
        <f t="shared" si="9"/>
        <v>0</v>
      </c>
      <c r="M115" s="141" t="s">
        <v>44</v>
      </c>
      <c r="N115" s="141" t="s">
        <v>44</v>
      </c>
      <c r="P115" s="141" t="s">
        <v>44</v>
      </c>
      <c r="Q115" s="141" t="s">
        <v>44</v>
      </c>
      <c r="S115" s="143">
        <f t="shared" si="10"/>
        <v>0</v>
      </c>
      <c r="T115" s="144">
        <v>43647</v>
      </c>
      <c r="U115" s="145">
        <v>0.66666666666666663</v>
      </c>
      <c r="V115" s="144">
        <v>43655</v>
      </c>
      <c r="W115" s="145" t="s">
        <v>362</v>
      </c>
    </row>
    <row r="116" spans="1:23" s="28" customFormat="1">
      <c r="A116" s="28" t="s">
        <v>162</v>
      </c>
      <c r="B116" s="28" t="s">
        <v>82</v>
      </c>
      <c r="C116" s="28" t="s">
        <v>357</v>
      </c>
      <c r="D116" s="146">
        <v>1</v>
      </c>
      <c r="E116" s="28">
        <v>0</v>
      </c>
      <c r="F116" s="28">
        <f t="shared" si="7"/>
        <v>5</v>
      </c>
      <c r="G116" s="28">
        <v>0</v>
      </c>
      <c r="H116" s="28">
        <v>0</v>
      </c>
      <c r="I116" s="28">
        <f t="shared" si="8"/>
        <v>0</v>
      </c>
      <c r="J116" s="28">
        <v>0</v>
      </c>
      <c r="K116" s="28">
        <v>1</v>
      </c>
      <c r="L116" s="28">
        <f t="shared" si="9"/>
        <v>500</v>
      </c>
      <c r="M116" s="28" t="s">
        <v>44</v>
      </c>
      <c r="N116" s="28" t="s">
        <v>44</v>
      </c>
      <c r="P116" s="28" t="s">
        <v>44</v>
      </c>
      <c r="Q116" s="28" t="s">
        <v>44</v>
      </c>
      <c r="S116" s="147">
        <f t="shared" si="10"/>
        <v>168.33333333333334</v>
      </c>
      <c r="T116" s="148">
        <v>43647</v>
      </c>
      <c r="U116" s="149">
        <v>0.66666666666666663</v>
      </c>
      <c r="V116" s="148">
        <v>43655</v>
      </c>
      <c r="W116" s="149" t="s">
        <v>362</v>
      </c>
    </row>
    <row r="117" spans="1:23" s="28" customFormat="1">
      <c r="A117" s="28" t="s">
        <v>163</v>
      </c>
      <c r="B117" s="28" t="s">
        <v>128</v>
      </c>
      <c r="C117" s="28" t="s">
        <v>357</v>
      </c>
      <c r="D117" s="146">
        <v>4</v>
      </c>
      <c r="E117" s="28">
        <v>7</v>
      </c>
      <c r="F117" s="28">
        <f t="shared" si="7"/>
        <v>55</v>
      </c>
      <c r="G117" s="28">
        <v>0</v>
      </c>
      <c r="H117" s="28">
        <v>0</v>
      </c>
      <c r="I117" s="28">
        <f t="shared" si="8"/>
        <v>0</v>
      </c>
      <c r="J117" s="28">
        <v>0</v>
      </c>
      <c r="K117" s="28">
        <v>0</v>
      </c>
      <c r="L117" s="28">
        <f t="shared" si="9"/>
        <v>0</v>
      </c>
      <c r="M117" s="28" t="s">
        <v>44</v>
      </c>
      <c r="N117" s="28" t="s">
        <v>44</v>
      </c>
      <c r="P117" s="28" t="s">
        <v>44</v>
      </c>
      <c r="Q117" s="28" t="s">
        <v>44</v>
      </c>
      <c r="S117" s="147">
        <f t="shared" si="10"/>
        <v>18.333333333333332</v>
      </c>
      <c r="T117" s="148">
        <v>43647</v>
      </c>
      <c r="U117" s="149">
        <v>0.66666666666666663</v>
      </c>
      <c r="V117" s="148">
        <v>43655</v>
      </c>
      <c r="W117" s="149" t="s">
        <v>362</v>
      </c>
    </row>
    <row r="118" spans="1:23" s="28" customFormat="1">
      <c r="A118" s="28" t="s">
        <v>164</v>
      </c>
      <c r="B118" s="28" t="s">
        <v>32</v>
      </c>
      <c r="C118" s="28" t="s">
        <v>357</v>
      </c>
      <c r="D118" s="146">
        <v>0</v>
      </c>
      <c r="E118" s="28">
        <v>0</v>
      </c>
      <c r="F118" s="28">
        <f t="shared" si="7"/>
        <v>0</v>
      </c>
      <c r="G118" s="28">
        <v>1</v>
      </c>
      <c r="H118" s="28">
        <v>1</v>
      </c>
      <c r="I118" s="28">
        <f t="shared" si="8"/>
        <v>100</v>
      </c>
      <c r="J118" s="28">
        <v>0</v>
      </c>
      <c r="K118" s="28">
        <v>0</v>
      </c>
      <c r="L118" s="28">
        <f t="shared" si="9"/>
        <v>0</v>
      </c>
      <c r="M118" s="28" t="s">
        <v>44</v>
      </c>
      <c r="N118" s="28" t="s">
        <v>44</v>
      </c>
      <c r="P118" s="28" t="s">
        <v>44</v>
      </c>
      <c r="Q118" s="28" t="s">
        <v>44</v>
      </c>
      <c r="S118" s="147">
        <f t="shared" si="10"/>
        <v>33.333333333333336</v>
      </c>
      <c r="T118" s="148">
        <v>43647</v>
      </c>
      <c r="U118" s="149">
        <v>0.66666666666666663</v>
      </c>
      <c r="V118" s="148">
        <v>43655</v>
      </c>
      <c r="W118" s="149" t="s">
        <v>362</v>
      </c>
    </row>
    <row r="119" spans="1:23" s="28" customFormat="1">
      <c r="A119" s="28" t="s">
        <v>165</v>
      </c>
      <c r="B119" s="28" t="s">
        <v>34</v>
      </c>
      <c r="C119" s="28" t="s">
        <v>357</v>
      </c>
      <c r="D119" s="146">
        <v>0</v>
      </c>
      <c r="E119" s="28">
        <v>0</v>
      </c>
      <c r="F119" s="28">
        <f t="shared" si="7"/>
        <v>0</v>
      </c>
      <c r="G119" s="28">
        <v>0</v>
      </c>
      <c r="H119" s="28">
        <v>0</v>
      </c>
      <c r="I119" s="28">
        <f t="shared" si="8"/>
        <v>0</v>
      </c>
      <c r="J119" s="28">
        <v>0</v>
      </c>
      <c r="K119" s="28">
        <v>0</v>
      </c>
      <c r="L119" s="28">
        <f t="shared" si="9"/>
        <v>0</v>
      </c>
      <c r="M119" s="28" t="s">
        <v>44</v>
      </c>
      <c r="N119" s="28" t="s">
        <v>44</v>
      </c>
      <c r="P119" s="28" t="s">
        <v>44</v>
      </c>
      <c r="Q119" s="28" t="s">
        <v>44</v>
      </c>
      <c r="S119" s="147">
        <f t="shared" si="10"/>
        <v>0</v>
      </c>
      <c r="T119" s="148">
        <v>43647</v>
      </c>
      <c r="U119" s="149">
        <v>0.66666666666666663</v>
      </c>
      <c r="V119" s="148">
        <v>43655</v>
      </c>
      <c r="W119" s="149" t="s">
        <v>362</v>
      </c>
    </row>
    <row r="120" spans="1:23" s="150" customFormat="1">
      <c r="A120" s="150" t="s">
        <v>166</v>
      </c>
      <c r="B120" s="150" t="s">
        <v>39</v>
      </c>
      <c r="C120" s="150" t="s">
        <v>357</v>
      </c>
      <c r="D120" s="151">
        <v>0</v>
      </c>
      <c r="E120" s="150">
        <v>0</v>
      </c>
      <c r="F120" s="150">
        <f t="shared" si="7"/>
        <v>0</v>
      </c>
      <c r="G120" s="150">
        <v>0</v>
      </c>
      <c r="H120" s="150">
        <v>0</v>
      </c>
      <c r="I120" s="150">
        <f t="shared" si="8"/>
        <v>0</v>
      </c>
      <c r="J120" s="150">
        <v>0</v>
      </c>
      <c r="K120" s="150">
        <v>0</v>
      </c>
      <c r="L120" s="150">
        <f t="shared" si="9"/>
        <v>0</v>
      </c>
      <c r="M120" s="150" t="s">
        <v>44</v>
      </c>
      <c r="N120" s="150" t="s">
        <v>44</v>
      </c>
      <c r="P120" s="150" t="s">
        <v>44</v>
      </c>
      <c r="Q120" s="150" t="s">
        <v>44</v>
      </c>
      <c r="S120" s="152">
        <f t="shared" si="10"/>
        <v>0</v>
      </c>
      <c r="T120" s="153">
        <v>43647</v>
      </c>
      <c r="U120" s="154">
        <v>0.66666666666666663</v>
      </c>
      <c r="V120" s="153">
        <v>43655</v>
      </c>
      <c r="W120" s="154" t="s">
        <v>362</v>
      </c>
    </row>
    <row r="121" spans="1:23">
      <c r="A121" t="s">
        <v>167</v>
      </c>
      <c r="B121" t="s">
        <v>361</v>
      </c>
      <c r="C121" t="s">
        <v>354</v>
      </c>
      <c r="D121" s="14">
        <v>1</v>
      </c>
      <c r="E121">
        <v>1</v>
      </c>
      <c r="F121">
        <f t="shared" si="7"/>
        <v>10</v>
      </c>
      <c r="G121" t="s">
        <v>44</v>
      </c>
      <c r="H121" t="s">
        <v>44</v>
      </c>
      <c r="I121" t="e">
        <f t="shared" si="8"/>
        <v>#VALUE!</v>
      </c>
      <c r="J121" t="s">
        <v>44</v>
      </c>
      <c r="K121" t="s">
        <v>44</v>
      </c>
      <c r="L121" t="e">
        <f t="shared" si="9"/>
        <v>#VALUE!</v>
      </c>
      <c r="M121" t="s">
        <v>44</v>
      </c>
      <c r="N121" t="s">
        <v>44</v>
      </c>
      <c r="P121" t="s">
        <v>44</v>
      </c>
      <c r="Q121" t="s">
        <v>44</v>
      </c>
      <c r="S121" s="37">
        <f>F121</f>
        <v>10</v>
      </c>
      <c r="T121" s="13">
        <v>43647</v>
      </c>
      <c r="U121" s="15">
        <v>0.66666666666666663</v>
      </c>
      <c r="V121" s="13">
        <v>43655</v>
      </c>
      <c r="W121" s="15" t="s">
        <v>362</v>
      </c>
    </row>
    <row r="122" spans="1:23" s="141" customFormat="1">
      <c r="A122" s="141" t="s">
        <v>168</v>
      </c>
      <c r="B122" s="141" t="s">
        <v>24</v>
      </c>
      <c r="C122" s="141" t="s">
        <v>357</v>
      </c>
      <c r="D122" s="142">
        <v>5</v>
      </c>
      <c r="E122" s="141">
        <v>8</v>
      </c>
      <c r="F122" s="141">
        <f t="shared" si="7"/>
        <v>65</v>
      </c>
      <c r="G122" s="141">
        <v>1</v>
      </c>
      <c r="H122" s="141">
        <v>2</v>
      </c>
      <c r="I122" s="141">
        <f t="shared" si="8"/>
        <v>150</v>
      </c>
      <c r="J122" s="141">
        <v>0</v>
      </c>
      <c r="K122" s="141">
        <v>0</v>
      </c>
      <c r="L122" s="141">
        <f t="shared" si="9"/>
        <v>0</v>
      </c>
      <c r="M122" s="141" t="s">
        <v>44</v>
      </c>
      <c r="N122" s="141" t="s">
        <v>44</v>
      </c>
      <c r="P122" s="141" t="s">
        <v>44</v>
      </c>
      <c r="Q122" s="141" t="s">
        <v>44</v>
      </c>
      <c r="S122" s="143">
        <f t="shared" si="10"/>
        <v>71.666666666666671</v>
      </c>
      <c r="T122" s="144">
        <v>43647</v>
      </c>
      <c r="U122" s="145">
        <v>0.66666666666666663</v>
      </c>
      <c r="V122" s="144">
        <v>43655</v>
      </c>
      <c r="W122" s="145" t="s">
        <v>362</v>
      </c>
    </row>
    <row r="123" spans="1:23" s="28" customFormat="1">
      <c r="A123" s="28" t="s">
        <v>170</v>
      </c>
      <c r="B123" s="28" t="s">
        <v>82</v>
      </c>
      <c r="C123" s="28" t="s">
        <v>357</v>
      </c>
      <c r="D123" s="146">
        <v>0</v>
      </c>
      <c r="E123" s="28">
        <v>0</v>
      </c>
      <c r="F123" s="28">
        <f t="shared" si="7"/>
        <v>0</v>
      </c>
      <c r="G123" s="28">
        <v>0</v>
      </c>
      <c r="H123" s="28">
        <v>0</v>
      </c>
      <c r="I123" s="28">
        <f t="shared" si="8"/>
        <v>0</v>
      </c>
      <c r="J123" s="28">
        <v>0</v>
      </c>
      <c r="K123" s="28">
        <v>0</v>
      </c>
      <c r="L123" s="28">
        <f t="shared" si="9"/>
        <v>0</v>
      </c>
      <c r="M123" s="28" t="s">
        <v>44</v>
      </c>
      <c r="N123" s="28" t="s">
        <v>44</v>
      </c>
      <c r="P123" s="28" t="s">
        <v>44</v>
      </c>
      <c r="Q123" s="28" t="s">
        <v>44</v>
      </c>
      <c r="S123" s="147">
        <f t="shared" si="10"/>
        <v>0</v>
      </c>
      <c r="T123" s="148">
        <v>43647</v>
      </c>
      <c r="U123" s="149">
        <v>0.66666666666666663</v>
      </c>
      <c r="V123" s="148">
        <v>43655</v>
      </c>
      <c r="W123" s="149" t="s">
        <v>362</v>
      </c>
    </row>
    <row r="124" spans="1:23" s="28" customFormat="1">
      <c r="A124" s="28" t="s">
        <v>171</v>
      </c>
      <c r="B124" s="28" t="s">
        <v>128</v>
      </c>
      <c r="C124" s="28" t="s">
        <v>357</v>
      </c>
      <c r="D124" s="146">
        <v>0</v>
      </c>
      <c r="E124" s="28">
        <v>0</v>
      </c>
      <c r="F124" s="28">
        <f t="shared" si="7"/>
        <v>0</v>
      </c>
      <c r="G124" s="28">
        <v>0</v>
      </c>
      <c r="H124" s="28">
        <v>0</v>
      </c>
      <c r="I124" s="28">
        <f t="shared" si="8"/>
        <v>0</v>
      </c>
      <c r="J124" s="28">
        <v>0</v>
      </c>
      <c r="K124" s="28">
        <v>0</v>
      </c>
      <c r="L124" s="28">
        <f t="shared" si="9"/>
        <v>0</v>
      </c>
      <c r="M124" s="28" t="s">
        <v>44</v>
      </c>
      <c r="N124" s="28" t="s">
        <v>44</v>
      </c>
      <c r="P124" s="28" t="s">
        <v>44</v>
      </c>
      <c r="Q124" s="28" t="s">
        <v>44</v>
      </c>
      <c r="S124" s="147">
        <f t="shared" si="10"/>
        <v>0</v>
      </c>
      <c r="T124" s="148">
        <v>43647</v>
      </c>
      <c r="U124" s="149">
        <v>0.66666666666666663</v>
      </c>
      <c r="V124" s="148">
        <v>43655</v>
      </c>
      <c r="W124" s="149" t="s">
        <v>362</v>
      </c>
    </row>
    <row r="125" spans="1:23" s="28" customFormat="1">
      <c r="A125" s="28" t="s">
        <v>172</v>
      </c>
      <c r="B125" s="28" t="s">
        <v>32</v>
      </c>
      <c r="C125" s="28" t="s">
        <v>357</v>
      </c>
      <c r="D125" s="146">
        <v>0</v>
      </c>
      <c r="E125" s="28">
        <v>0</v>
      </c>
      <c r="F125" s="28">
        <f t="shared" si="7"/>
        <v>0</v>
      </c>
      <c r="G125" s="28">
        <v>0</v>
      </c>
      <c r="H125" s="28">
        <v>0</v>
      </c>
      <c r="I125" s="28">
        <f t="shared" si="8"/>
        <v>0</v>
      </c>
      <c r="J125" s="28">
        <v>0</v>
      </c>
      <c r="K125" s="28">
        <v>0</v>
      </c>
      <c r="L125" s="28">
        <f t="shared" si="9"/>
        <v>0</v>
      </c>
      <c r="M125" s="28" t="s">
        <v>44</v>
      </c>
      <c r="N125" s="28" t="s">
        <v>44</v>
      </c>
      <c r="P125" s="28" t="s">
        <v>44</v>
      </c>
      <c r="Q125" s="28" t="s">
        <v>44</v>
      </c>
      <c r="S125" s="147">
        <f t="shared" si="10"/>
        <v>0</v>
      </c>
      <c r="T125" s="148">
        <v>43647</v>
      </c>
      <c r="U125" s="149">
        <v>0.66666666666666663</v>
      </c>
      <c r="V125" s="148">
        <v>43655</v>
      </c>
      <c r="W125" s="149" t="s">
        <v>362</v>
      </c>
    </row>
    <row r="126" spans="1:23" s="28" customFormat="1">
      <c r="A126" s="28" t="s">
        <v>173</v>
      </c>
      <c r="B126" s="28" t="s">
        <v>34</v>
      </c>
      <c r="C126" s="28" t="s">
        <v>357</v>
      </c>
      <c r="D126" s="146">
        <v>3</v>
      </c>
      <c r="E126" s="28">
        <v>2</v>
      </c>
      <c r="F126" s="28">
        <f t="shared" si="7"/>
        <v>25</v>
      </c>
      <c r="G126" s="28">
        <v>0</v>
      </c>
      <c r="H126" s="28">
        <v>0</v>
      </c>
      <c r="I126" s="28">
        <f t="shared" si="8"/>
        <v>0</v>
      </c>
      <c r="J126" s="28">
        <v>0</v>
      </c>
      <c r="K126" s="28">
        <v>0</v>
      </c>
      <c r="L126" s="28">
        <f t="shared" si="9"/>
        <v>0</v>
      </c>
      <c r="M126" s="28" t="s">
        <v>44</v>
      </c>
      <c r="N126" s="28" t="s">
        <v>44</v>
      </c>
      <c r="P126" s="28" t="s">
        <v>44</v>
      </c>
      <c r="Q126" s="28" t="s">
        <v>44</v>
      </c>
      <c r="S126" s="147">
        <f t="shared" si="10"/>
        <v>8.3333333333333339</v>
      </c>
      <c r="T126" s="148">
        <v>43647</v>
      </c>
      <c r="U126" s="149">
        <v>0.66666666666666663</v>
      </c>
      <c r="V126" s="148">
        <v>43655</v>
      </c>
      <c r="W126" s="149" t="s">
        <v>362</v>
      </c>
    </row>
    <row r="127" spans="1:23" s="150" customFormat="1">
      <c r="A127" s="150" t="s">
        <v>174</v>
      </c>
      <c r="B127" s="150" t="s">
        <v>39</v>
      </c>
      <c r="C127" s="150" t="s">
        <v>357</v>
      </c>
      <c r="D127" s="151">
        <v>4</v>
      </c>
      <c r="E127" s="150">
        <v>4</v>
      </c>
      <c r="F127" s="150">
        <f t="shared" si="7"/>
        <v>40</v>
      </c>
      <c r="G127" s="150">
        <v>1</v>
      </c>
      <c r="H127" s="150">
        <v>0</v>
      </c>
      <c r="I127" s="150">
        <f t="shared" si="8"/>
        <v>50</v>
      </c>
      <c r="J127" s="150">
        <v>0</v>
      </c>
      <c r="K127" s="150">
        <v>0</v>
      </c>
      <c r="L127" s="150">
        <f t="shared" si="9"/>
        <v>0</v>
      </c>
      <c r="M127" s="150" t="s">
        <v>44</v>
      </c>
      <c r="N127" s="150" t="s">
        <v>44</v>
      </c>
      <c r="P127" s="150" t="s">
        <v>44</v>
      </c>
      <c r="Q127" s="150" t="s">
        <v>44</v>
      </c>
      <c r="S127" s="152">
        <f t="shared" si="10"/>
        <v>30</v>
      </c>
      <c r="T127" s="153">
        <v>43647</v>
      </c>
      <c r="U127" s="154">
        <v>0.66666666666666663</v>
      </c>
      <c r="V127" s="153">
        <v>43655</v>
      </c>
      <c r="W127" s="154" t="s">
        <v>362</v>
      </c>
    </row>
    <row r="128" spans="1:23" s="141" customFormat="1">
      <c r="A128" s="141" t="s">
        <v>175</v>
      </c>
      <c r="B128" s="141" t="s">
        <v>24</v>
      </c>
      <c r="C128" s="141" t="s">
        <v>357</v>
      </c>
      <c r="D128" s="142">
        <v>12</v>
      </c>
      <c r="E128" s="141">
        <v>13</v>
      </c>
      <c r="F128" s="141">
        <f t="shared" si="7"/>
        <v>125</v>
      </c>
      <c r="G128" s="141">
        <v>0</v>
      </c>
      <c r="H128" s="141">
        <v>0</v>
      </c>
      <c r="I128" s="141">
        <f t="shared" si="8"/>
        <v>0</v>
      </c>
      <c r="J128" s="141">
        <v>1</v>
      </c>
      <c r="K128" s="141">
        <v>0</v>
      </c>
      <c r="L128" s="141">
        <f t="shared" si="9"/>
        <v>50</v>
      </c>
      <c r="M128" s="141" t="s">
        <v>44</v>
      </c>
      <c r="N128" s="141" t="s">
        <v>44</v>
      </c>
      <c r="P128" s="141" t="s">
        <v>44</v>
      </c>
      <c r="Q128" s="141" t="s">
        <v>44</v>
      </c>
      <c r="S128" s="143">
        <f t="shared" si="10"/>
        <v>58.333333333333336</v>
      </c>
      <c r="T128" s="144">
        <v>43647</v>
      </c>
      <c r="U128" s="145">
        <v>0.66666666666666663</v>
      </c>
      <c r="V128" s="144">
        <v>43655</v>
      </c>
      <c r="W128" s="145" t="s">
        <v>362</v>
      </c>
    </row>
    <row r="129" spans="1:23" s="28" customFormat="1">
      <c r="A129" s="28" t="s">
        <v>176</v>
      </c>
      <c r="B129" s="28" t="s">
        <v>82</v>
      </c>
      <c r="C129" s="28" t="s">
        <v>357</v>
      </c>
      <c r="D129" s="146">
        <v>1</v>
      </c>
      <c r="E129" s="28">
        <v>0</v>
      </c>
      <c r="F129" s="28">
        <f t="shared" si="7"/>
        <v>5</v>
      </c>
      <c r="G129" s="28">
        <v>0</v>
      </c>
      <c r="H129" s="28">
        <v>0</v>
      </c>
      <c r="I129" s="28">
        <f t="shared" si="8"/>
        <v>0</v>
      </c>
      <c r="J129" s="28">
        <v>0</v>
      </c>
      <c r="K129" s="28">
        <v>0</v>
      </c>
      <c r="L129" s="28">
        <f t="shared" si="9"/>
        <v>0</v>
      </c>
      <c r="M129" s="28" t="s">
        <v>44</v>
      </c>
      <c r="N129" s="28" t="s">
        <v>44</v>
      </c>
      <c r="P129" s="28" t="s">
        <v>44</v>
      </c>
      <c r="Q129" s="28" t="s">
        <v>44</v>
      </c>
      <c r="S129" s="147">
        <f t="shared" si="10"/>
        <v>1.6666666666666667</v>
      </c>
      <c r="T129" s="148">
        <v>43647</v>
      </c>
      <c r="U129" s="149">
        <v>0.66666666666666663</v>
      </c>
      <c r="V129" s="148">
        <v>43655</v>
      </c>
      <c r="W129" s="149" t="s">
        <v>362</v>
      </c>
    </row>
    <row r="130" spans="1:23" s="28" customFormat="1">
      <c r="A130" s="28" t="s">
        <v>177</v>
      </c>
      <c r="B130" s="28" t="s">
        <v>128</v>
      </c>
      <c r="C130" s="28" t="s">
        <v>357</v>
      </c>
      <c r="D130" s="146">
        <v>0</v>
      </c>
      <c r="E130" s="28">
        <v>0</v>
      </c>
      <c r="F130" s="28">
        <f t="shared" si="7"/>
        <v>0</v>
      </c>
      <c r="G130" s="28">
        <v>0</v>
      </c>
      <c r="H130" s="28">
        <v>0</v>
      </c>
      <c r="I130" s="28">
        <f t="shared" si="8"/>
        <v>0</v>
      </c>
      <c r="J130" s="28">
        <v>0</v>
      </c>
      <c r="K130" s="28">
        <v>0</v>
      </c>
      <c r="L130" s="28">
        <f t="shared" si="9"/>
        <v>0</v>
      </c>
      <c r="M130" s="28" t="s">
        <v>44</v>
      </c>
      <c r="N130" s="28" t="s">
        <v>44</v>
      </c>
      <c r="P130" s="28" t="s">
        <v>44</v>
      </c>
      <c r="Q130" s="28" t="s">
        <v>44</v>
      </c>
      <c r="S130" s="147">
        <f t="shared" si="10"/>
        <v>0</v>
      </c>
      <c r="T130" s="148">
        <v>43647</v>
      </c>
      <c r="U130" s="149">
        <v>0.66666666666666663</v>
      </c>
      <c r="V130" s="148">
        <v>43655</v>
      </c>
      <c r="W130" s="149" t="s">
        <v>362</v>
      </c>
    </row>
    <row r="131" spans="1:23" s="28" customFormat="1">
      <c r="A131" s="28" t="s">
        <v>178</v>
      </c>
      <c r="B131" s="28" t="s">
        <v>32</v>
      </c>
      <c r="C131" s="28" t="s">
        <v>357</v>
      </c>
      <c r="D131" s="146">
        <v>0</v>
      </c>
      <c r="E131" s="28">
        <v>0</v>
      </c>
      <c r="F131" s="28">
        <f t="shared" si="7"/>
        <v>0</v>
      </c>
      <c r="G131" s="28">
        <v>0</v>
      </c>
      <c r="H131" s="28">
        <v>0</v>
      </c>
      <c r="I131" s="28">
        <f t="shared" si="8"/>
        <v>0</v>
      </c>
      <c r="J131" s="28">
        <v>1</v>
      </c>
      <c r="K131" s="28">
        <v>1</v>
      </c>
      <c r="L131" s="28">
        <f t="shared" si="9"/>
        <v>550</v>
      </c>
      <c r="M131" s="28" t="s">
        <v>44</v>
      </c>
      <c r="N131" s="28" t="s">
        <v>44</v>
      </c>
      <c r="P131" s="28" t="s">
        <v>44</v>
      </c>
      <c r="Q131" s="28" t="s">
        <v>44</v>
      </c>
      <c r="S131" s="147">
        <f t="shared" si="10"/>
        <v>183.33333333333334</v>
      </c>
      <c r="T131" s="148">
        <v>43647</v>
      </c>
      <c r="U131" s="149">
        <v>0.66666666666666663</v>
      </c>
      <c r="V131" s="148">
        <v>43655</v>
      </c>
      <c r="W131" s="149" t="s">
        <v>362</v>
      </c>
    </row>
    <row r="132" spans="1:23" s="28" customFormat="1">
      <c r="A132" s="28" t="s">
        <v>179</v>
      </c>
      <c r="B132" s="28" t="s">
        <v>34</v>
      </c>
      <c r="C132" s="28" t="s">
        <v>357</v>
      </c>
      <c r="D132" s="146">
        <v>2</v>
      </c>
      <c r="E132" s="28">
        <v>0</v>
      </c>
      <c r="F132" s="28">
        <f t="shared" si="7"/>
        <v>10</v>
      </c>
      <c r="G132" s="28">
        <v>0</v>
      </c>
      <c r="H132" s="28">
        <v>0</v>
      </c>
      <c r="I132" s="28">
        <f t="shared" si="8"/>
        <v>0</v>
      </c>
      <c r="J132" s="28">
        <v>0</v>
      </c>
      <c r="K132" s="28">
        <v>0</v>
      </c>
      <c r="L132" s="28">
        <f t="shared" si="9"/>
        <v>0</v>
      </c>
      <c r="M132" s="28" t="s">
        <v>44</v>
      </c>
      <c r="N132" s="28" t="s">
        <v>44</v>
      </c>
      <c r="P132" s="28" t="s">
        <v>44</v>
      </c>
      <c r="Q132" s="28" t="s">
        <v>44</v>
      </c>
      <c r="S132" s="147">
        <f t="shared" si="10"/>
        <v>3.3333333333333335</v>
      </c>
      <c r="T132" s="148">
        <v>43647</v>
      </c>
      <c r="U132" s="149">
        <v>0.66666666666666663</v>
      </c>
      <c r="V132" s="148">
        <v>43655</v>
      </c>
      <c r="W132" s="149" t="s">
        <v>362</v>
      </c>
    </row>
    <row r="133" spans="1:23" s="150" customFormat="1">
      <c r="A133" s="150" t="s">
        <v>180</v>
      </c>
      <c r="B133" s="150" t="s">
        <v>39</v>
      </c>
      <c r="C133" s="150" t="s">
        <v>357</v>
      </c>
      <c r="D133" s="151">
        <v>2</v>
      </c>
      <c r="E133" s="150">
        <v>0</v>
      </c>
      <c r="F133" s="150">
        <f t="shared" si="7"/>
        <v>10</v>
      </c>
      <c r="G133" s="150">
        <v>0</v>
      </c>
      <c r="H133" s="150">
        <v>0</v>
      </c>
      <c r="I133" s="150">
        <f t="shared" si="8"/>
        <v>0</v>
      </c>
      <c r="J133" s="150">
        <v>0</v>
      </c>
      <c r="K133" s="150">
        <v>0</v>
      </c>
      <c r="L133" s="150">
        <f t="shared" si="9"/>
        <v>0</v>
      </c>
      <c r="M133" s="150" t="s">
        <v>44</v>
      </c>
      <c r="N133" s="150" t="s">
        <v>44</v>
      </c>
      <c r="P133" s="150" t="s">
        <v>44</v>
      </c>
      <c r="Q133" s="150" t="s">
        <v>44</v>
      </c>
      <c r="S133" s="152">
        <f t="shared" si="10"/>
        <v>3.3333333333333335</v>
      </c>
      <c r="T133" s="153">
        <v>43647</v>
      </c>
      <c r="U133" s="154">
        <v>0.66666666666666663</v>
      </c>
      <c r="V133" s="153">
        <v>43655</v>
      </c>
      <c r="W133" s="154" t="s">
        <v>362</v>
      </c>
    </row>
    <row r="134" spans="1:23">
      <c r="A134" t="s">
        <v>181</v>
      </c>
      <c r="B134" t="s">
        <v>361</v>
      </c>
      <c r="C134" t="s">
        <v>354</v>
      </c>
      <c r="D134" s="14">
        <v>0</v>
      </c>
      <c r="E134">
        <v>0</v>
      </c>
      <c r="F134">
        <f t="shared" ref="F134:F197" si="11">AVERAGE((D134*10),(E134*10))</f>
        <v>0</v>
      </c>
      <c r="G134" t="s">
        <v>44</v>
      </c>
      <c r="H134" t="s">
        <v>44</v>
      </c>
      <c r="I134" t="e">
        <f t="shared" ref="I134:I197" si="12">AVERAGE((G134*100),(H134*100))</f>
        <v>#VALUE!</v>
      </c>
      <c r="J134" t="s">
        <v>44</v>
      </c>
      <c r="K134" t="s">
        <v>44</v>
      </c>
      <c r="L134" t="e">
        <f t="shared" ref="L134:L197" si="13">AVERAGE((J134*100),(K134*1000))</f>
        <v>#VALUE!</v>
      </c>
      <c r="M134" t="s">
        <v>44</v>
      </c>
      <c r="N134" t="s">
        <v>44</v>
      </c>
      <c r="P134" t="s">
        <v>44</v>
      </c>
      <c r="Q134" t="s">
        <v>44</v>
      </c>
      <c r="S134" s="37">
        <f>F134</f>
        <v>0</v>
      </c>
      <c r="T134" s="13">
        <v>43657</v>
      </c>
      <c r="U134" s="15" t="s">
        <v>352</v>
      </c>
      <c r="V134" s="13">
        <v>43664</v>
      </c>
      <c r="W134" s="15" t="s">
        <v>363</v>
      </c>
    </row>
    <row r="135" spans="1:23" s="141" customFormat="1">
      <c r="A135" s="141" t="s">
        <v>182</v>
      </c>
      <c r="B135" s="141" t="s">
        <v>24</v>
      </c>
      <c r="C135" s="141" t="s">
        <v>357</v>
      </c>
      <c r="D135" s="142">
        <v>0</v>
      </c>
      <c r="E135" s="141">
        <v>0</v>
      </c>
      <c r="F135" s="141">
        <f t="shared" si="11"/>
        <v>0</v>
      </c>
      <c r="G135" s="141">
        <v>0</v>
      </c>
      <c r="H135" s="141">
        <v>0</v>
      </c>
      <c r="I135" s="141">
        <f t="shared" si="12"/>
        <v>0</v>
      </c>
      <c r="J135" s="141">
        <v>0</v>
      </c>
      <c r="K135" s="141">
        <v>0</v>
      </c>
      <c r="L135" s="141">
        <f t="shared" si="13"/>
        <v>0</v>
      </c>
      <c r="M135" s="141" t="s">
        <v>44</v>
      </c>
      <c r="N135" s="141" t="s">
        <v>44</v>
      </c>
      <c r="P135" s="141" t="s">
        <v>44</v>
      </c>
      <c r="Q135" s="141" t="s">
        <v>44</v>
      </c>
      <c r="S135" s="143">
        <f t="shared" si="10"/>
        <v>0</v>
      </c>
      <c r="T135" s="144">
        <v>43657</v>
      </c>
      <c r="U135" s="145" t="s">
        <v>352</v>
      </c>
      <c r="V135" s="144">
        <v>43664</v>
      </c>
      <c r="W135" s="145" t="s">
        <v>363</v>
      </c>
    </row>
    <row r="136" spans="1:23" s="28" customFormat="1">
      <c r="A136" s="28" t="s">
        <v>184</v>
      </c>
      <c r="B136" s="28" t="s">
        <v>82</v>
      </c>
      <c r="C136" s="28" t="s">
        <v>357</v>
      </c>
      <c r="D136" s="146">
        <v>0</v>
      </c>
      <c r="E136" s="28">
        <v>0</v>
      </c>
      <c r="F136" s="28">
        <f t="shared" si="11"/>
        <v>0</v>
      </c>
      <c r="G136" s="28">
        <v>0</v>
      </c>
      <c r="H136" s="28">
        <v>0</v>
      </c>
      <c r="I136" s="28">
        <f t="shared" si="12"/>
        <v>0</v>
      </c>
      <c r="J136" s="28">
        <v>0</v>
      </c>
      <c r="K136" s="28">
        <v>0</v>
      </c>
      <c r="L136" s="28">
        <f t="shared" si="13"/>
        <v>0</v>
      </c>
      <c r="M136" s="28" t="s">
        <v>44</v>
      </c>
      <c r="N136" s="28" t="s">
        <v>44</v>
      </c>
      <c r="P136" s="28" t="s">
        <v>44</v>
      </c>
      <c r="Q136" s="28" t="s">
        <v>44</v>
      </c>
      <c r="S136" s="147">
        <f t="shared" si="10"/>
        <v>0</v>
      </c>
      <c r="T136" s="148">
        <v>43657</v>
      </c>
      <c r="U136" s="149" t="s">
        <v>352</v>
      </c>
      <c r="V136" s="148">
        <v>43664</v>
      </c>
      <c r="W136" s="149" t="s">
        <v>363</v>
      </c>
    </row>
    <row r="137" spans="1:23" s="28" customFormat="1">
      <c r="A137" s="28" t="s">
        <v>185</v>
      </c>
      <c r="B137" s="28" t="s">
        <v>128</v>
      </c>
      <c r="C137" s="28" t="s">
        <v>357</v>
      </c>
      <c r="D137" s="146">
        <v>37</v>
      </c>
      <c r="E137" s="28">
        <v>1</v>
      </c>
      <c r="F137" s="28">
        <f t="shared" si="11"/>
        <v>190</v>
      </c>
      <c r="G137" s="28">
        <v>0</v>
      </c>
      <c r="H137" s="28">
        <v>0</v>
      </c>
      <c r="I137" s="28">
        <f t="shared" si="12"/>
        <v>0</v>
      </c>
      <c r="J137" s="28">
        <v>0</v>
      </c>
      <c r="K137" s="28">
        <v>0</v>
      </c>
      <c r="L137" s="28">
        <f t="shared" si="13"/>
        <v>0</v>
      </c>
      <c r="M137" s="28" t="s">
        <v>44</v>
      </c>
      <c r="N137" s="28" t="s">
        <v>44</v>
      </c>
      <c r="P137" s="28" t="s">
        <v>44</v>
      </c>
      <c r="Q137" s="28" t="s">
        <v>44</v>
      </c>
      <c r="S137" s="147">
        <f t="shared" si="10"/>
        <v>63.333333333333336</v>
      </c>
      <c r="T137" s="148">
        <v>43657</v>
      </c>
      <c r="U137" s="149" t="s">
        <v>352</v>
      </c>
      <c r="V137" s="148">
        <v>43664</v>
      </c>
      <c r="W137" s="149" t="s">
        <v>363</v>
      </c>
    </row>
    <row r="138" spans="1:23" s="28" customFormat="1">
      <c r="A138" s="28" t="s">
        <v>186</v>
      </c>
      <c r="B138" s="28" t="s">
        <v>32</v>
      </c>
      <c r="C138" s="28" t="s">
        <v>357</v>
      </c>
      <c r="D138" s="146">
        <v>1</v>
      </c>
      <c r="E138" s="28">
        <v>1</v>
      </c>
      <c r="F138" s="28">
        <f t="shared" si="11"/>
        <v>10</v>
      </c>
      <c r="G138" s="28">
        <v>0</v>
      </c>
      <c r="H138" s="28">
        <v>0</v>
      </c>
      <c r="I138" s="28">
        <f t="shared" si="12"/>
        <v>0</v>
      </c>
      <c r="J138" s="28">
        <v>0</v>
      </c>
      <c r="K138" s="28">
        <v>0</v>
      </c>
      <c r="L138" s="28">
        <f t="shared" si="13"/>
        <v>0</v>
      </c>
      <c r="M138" s="28" t="s">
        <v>44</v>
      </c>
      <c r="N138" s="28" t="s">
        <v>44</v>
      </c>
      <c r="P138" s="28" t="s">
        <v>44</v>
      </c>
      <c r="Q138" s="28" t="s">
        <v>44</v>
      </c>
      <c r="S138" s="147">
        <f t="shared" si="10"/>
        <v>3.3333333333333335</v>
      </c>
      <c r="T138" s="148">
        <v>43657</v>
      </c>
      <c r="U138" s="149" t="s">
        <v>352</v>
      </c>
      <c r="V138" s="148">
        <v>43664</v>
      </c>
      <c r="W138" s="149" t="s">
        <v>363</v>
      </c>
    </row>
    <row r="139" spans="1:23" s="28" customFormat="1">
      <c r="A139" s="28" t="s">
        <v>187</v>
      </c>
      <c r="B139" s="28" t="s">
        <v>34</v>
      </c>
      <c r="C139" s="28" t="s">
        <v>357</v>
      </c>
      <c r="D139" s="146">
        <v>0</v>
      </c>
      <c r="E139" s="28">
        <v>0</v>
      </c>
      <c r="F139" s="28">
        <f t="shared" si="11"/>
        <v>0</v>
      </c>
      <c r="G139" s="28">
        <v>0</v>
      </c>
      <c r="H139" s="28">
        <v>0</v>
      </c>
      <c r="I139" s="28">
        <f t="shared" si="12"/>
        <v>0</v>
      </c>
      <c r="J139" s="28">
        <v>0</v>
      </c>
      <c r="K139" s="28">
        <v>0</v>
      </c>
      <c r="L139" s="28">
        <f t="shared" si="13"/>
        <v>0</v>
      </c>
      <c r="M139" s="28" t="s">
        <v>44</v>
      </c>
      <c r="N139" s="28" t="s">
        <v>44</v>
      </c>
      <c r="P139" s="28" t="s">
        <v>44</v>
      </c>
      <c r="Q139" s="28" t="s">
        <v>44</v>
      </c>
      <c r="S139" s="147">
        <f t="shared" si="10"/>
        <v>0</v>
      </c>
      <c r="T139" s="148">
        <v>43657</v>
      </c>
      <c r="U139" s="149" t="s">
        <v>352</v>
      </c>
      <c r="V139" s="148">
        <v>43664</v>
      </c>
      <c r="W139" s="149" t="s">
        <v>363</v>
      </c>
    </row>
    <row r="140" spans="1:23" s="150" customFormat="1">
      <c r="A140" s="150" t="s">
        <v>188</v>
      </c>
      <c r="B140" s="150" t="s">
        <v>39</v>
      </c>
      <c r="C140" s="150" t="s">
        <v>357</v>
      </c>
      <c r="D140" s="151">
        <v>1</v>
      </c>
      <c r="E140" s="150">
        <v>0</v>
      </c>
      <c r="F140" s="150">
        <f t="shared" si="11"/>
        <v>5</v>
      </c>
      <c r="G140" s="150">
        <v>0</v>
      </c>
      <c r="H140" s="150">
        <v>0</v>
      </c>
      <c r="I140" s="150">
        <f t="shared" si="12"/>
        <v>0</v>
      </c>
      <c r="J140" s="150">
        <v>0</v>
      </c>
      <c r="K140" s="150">
        <v>0</v>
      </c>
      <c r="L140" s="150">
        <f t="shared" si="13"/>
        <v>0</v>
      </c>
      <c r="M140" s="150" t="s">
        <v>44</v>
      </c>
      <c r="N140" s="150" t="s">
        <v>44</v>
      </c>
      <c r="P140" s="150" t="s">
        <v>44</v>
      </c>
      <c r="Q140" s="150" t="s">
        <v>44</v>
      </c>
      <c r="S140" s="152">
        <f t="shared" si="10"/>
        <v>1.6666666666666667</v>
      </c>
      <c r="T140" s="153">
        <v>43657</v>
      </c>
      <c r="U140" s="154" t="s">
        <v>352</v>
      </c>
      <c r="V140" s="153">
        <v>43664</v>
      </c>
      <c r="W140" s="154" t="s">
        <v>363</v>
      </c>
    </row>
    <row r="141" spans="1:23" s="141" customFormat="1">
      <c r="A141" s="141" t="s">
        <v>189</v>
      </c>
      <c r="B141" s="141" t="s">
        <v>24</v>
      </c>
      <c r="C141" s="141" t="s">
        <v>357</v>
      </c>
      <c r="D141" s="142">
        <v>0</v>
      </c>
      <c r="E141" s="141">
        <v>0</v>
      </c>
      <c r="F141" s="141">
        <f t="shared" si="11"/>
        <v>0</v>
      </c>
      <c r="G141" s="141">
        <v>0</v>
      </c>
      <c r="H141" s="141">
        <v>0</v>
      </c>
      <c r="I141" s="141">
        <f t="shared" si="12"/>
        <v>0</v>
      </c>
      <c r="J141" s="141">
        <v>1</v>
      </c>
      <c r="K141" s="141">
        <v>0</v>
      </c>
      <c r="L141" s="141">
        <f t="shared" si="13"/>
        <v>50</v>
      </c>
      <c r="M141" s="141" t="s">
        <v>44</v>
      </c>
      <c r="N141" s="141" t="s">
        <v>44</v>
      </c>
      <c r="P141" s="141" t="s">
        <v>44</v>
      </c>
      <c r="Q141" s="141" t="s">
        <v>44</v>
      </c>
      <c r="S141" s="143">
        <f t="shared" si="10"/>
        <v>16.666666666666668</v>
      </c>
      <c r="T141" s="144">
        <v>43657</v>
      </c>
      <c r="U141" s="145" t="s">
        <v>352</v>
      </c>
      <c r="V141" s="144">
        <v>43664</v>
      </c>
      <c r="W141" s="145" t="s">
        <v>363</v>
      </c>
    </row>
    <row r="142" spans="1:23" s="28" customFormat="1">
      <c r="A142" s="28" t="s">
        <v>190</v>
      </c>
      <c r="B142" s="28" t="s">
        <v>82</v>
      </c>
      <c r="C142" s="28" t="s">
        <v>357</v>
      </c>
      <c r="D142" s="146">
        <v>0</v>
      </c>
      <c r="E142" s="28">
        <v>0</v>
      </c>
      <c r="F142" s="28">
        <f t="shared" si="11"/>
        <v>0</v>
      </c>
      <c r="G142" s="28">
        <v>0</v>
      </c>
      <c r="H142" s="28">
        <v>0</v>
      </c>
      <c r="I142" s="28">
        <f t="shared" si="12"/>
        <v>0</v>
      </c>
      <c r="J142" s="28">
        <v>0</v>
      </c>
      <c r="K142" s="28">
        <v>0</v>
      </c>
      <c r="L142" s="28">
        <f t="shared" si="13"/>
        <v>0</v>
      </c>
      <c r="M142" s="28" t="s">
        <v>44</v>
      </c>
      <c r="N142" s="28" t="s">
        <v>44</v>
      </c>
      <c r="P142" s="28" t="s">
        <v>44</v>
      </c>
      <c r="Q142" s="28" t="s">
        <v>44</v>
      </c>
      <c r="S142" s="147">
        <f t="shared" si="10"/>
        <v>0</v>
      </c>
      <c r="T142" s="148">
        <v>43657</v>
      </c>
      <c r="U142" s="149" t="s">
        <v>352</v>
      </c>
      <c r="V142" s="148">
        <v>43664</v>
      </c>
      <c r="W142" s="149" t="s">
        <v>363</v>
      </c>
    </row>
    <row r="143" spans="1:23" s="28" customFormat="1">
      <c r="A143" s="28" t="s">
        <v>191</v>
      </c>
      <c r="B143" s="28" t="s">
        <v>128</v>
      </c>
      <c r="C143" s="28" t="s">
        <v>357</v>
      </c>
      <c r="D143" s="146">
        <v>0</v>
      </c>
      <c r="E143" s="28">
        <v>0</v>
      </c>
      <c r="F143" s="28">
        <f t="shared" si="11"/>
        <v>0</v>
      </c>
      <c r="G143" s="28">
        <v>0</v>
      </c>
      <c r="H143" s="28">
        <v>0</v>
      </c>
      <c r="I143" s="28">
        <f t="shared" si="12"/>
        <v>0</v>
      </c>
      <c r="J143" s="28">
        <v>0</v>
      </c>
      <c r="K143" s="28">
        <v>0</v>
      </c>
      <c r="L143" s="28">
        <f t="shared" si="13"/>
        <v>0</v>
      </c>
      <c r="M143" s="28" t="s">
        <v>44</v>
      </c>
      <c r="N143" s="28" t="s">
        <v>44</v>
      </c>
      <c r="P143" s="28" t="s">
        <v>44</v>
      </c>
      <c r="Q143" s="28" t="s">
        <v>44</v>
      </c>
      <c r="S143" s="147">
        <f t="shared" si="10"/>
        <v>0</v>
      </c>
      <c r="T143" s="148">
        <v>43657</v>
      </c>
      <c r="U143" s="149" t="s">
        <v>352</v>
      </c>
      <c r="V143" s="148">
        <v>43664</v>
      </c>
      <c r="W143" s="149" t="s">
        <v>363</v>
      </c>
    </row>
    <row r="144" spans="1:23" s="28" customFormat="1">
      <c r="A144" s="28" t="s">
        <v>192</v>
      </c>
      <c r="B144" s="28" t="s">
        <v>32</v>
      </c>
      <c r="C144" s="28" t="s">
        <v>357</v>
      </c>
      <c r="D144" s="146">
        <v>0</v>
      </c>
      <c r="E144" s="28">
        <v>0</v>
      </c>
      <c r="F144" s="28">
        <f t="shared" si="11"/>
        <v>0</v>
      </c>
      <c r="G144" s="28">
        <v>0</v>
      </c>
      <c r="H144" s="28">
        <v>0</v>
      </c>
      <c r="I144" s="28">
        <f t="shared" si="12"/>
        <v>0</v>
      </c>
      <c r="J144" s="28">
        <v>0</v>
      </c>
      <c r="K144" s="28">
        <v>0</v>
      </c>
      <c r="L144" s="28">
        <f t="shared" si="13"/>
        <v>0</v>
      </c>
      <c r="M144" s="28" t="s">
        <v>44</v>
      </c>
      <c r="N144" s="28" t="s">
        <v>44</v>
      </c>
      <c r="P144" s="28" t="s">
        <v>44</v>
      </c>
      <c r="Q144" s="28" t="s">
        <v>44</v>
      </c>
      <c r="S144" s="147">
        <f t="shared" si="10"/>
        <v>0</v>
      </c>
      <c r="T144" s="148">
        <v>43657</v>
      </c>
      <c r="U144" s="149" t="s">
        <v>352</v>
      </c>
      <c r="V144" s="148">
        <v>43664</v>
      </c>
      <c r="W144" s="149" t="s">
        <v>363</v>
      </c>
    </row>
    <row r="145" spans="1:23" s="28" customFormat="1">
      <c r="A145" s="28" t="s">
        <v>193</v>
      </c>
      <c r="B145" s="28" t="s">
        <v>34</v>
      </c>
      <c r="C145" s="28" t="s">
        <v>357</v>
      </c>
      <c r="D145" s="146">
        <v>0</v>
      </c>
      <c r="E145" s="28">
        <v>2</v>
      </c>
      <c r="F145" s="28">
        <f t="shared" si="11"/>
        <v>10</v>
      </c>
      <c r="G145" s="28">
        <v>0</v>
      </c>
      <c r="H145" s="28">
        <v>0</v>
      </c>
      <c r="I145" s="28">
        <f t="shared" si="12"/>
        <v>0</v>
      </c>
      <c r="J145" s="28">
        <v>0</v>
      </c>
      <c r="K145" s="28">
        <v>0</v>
      </c>
      <c r="L145" s="28">
        <f t="shared" si="13"/>
        <v>0</v>
      </c>
      <c r="M145" s="28" t="s">
        <v>44</v>
      </c>
      <c r="N145" s="28" t="s">
        <v>44</v>
      </c>
      <c r="P145" s="28" t="s">
        <v>44</v>
      </c>
      <c r="Q145" s="28" t="s">
        <v>44</v>
      </c>
      <c r="S145" s="147">
        <f t="shared" si="10"/>
        <v>3.3333333333333335</v>
      </c>
      <c r="T145" s="148">
        <v>43657</v>
      </c>
      <c r="U145" s="149" t="s">
        <v>352</v>
      </c>
      <c r="V145" s="148">
        <v>43664</v>
      </c>
      <c r="W145" s="149" t="s">
        <v>363</v>
      </c>
    </row>
    <row r="146" spans="1:23" s="150" customFormat="1">
      <c r="A146" s="150" t="s">
        <v>194</v>
      </c>
      <c r="B146" s="150" t="s">
        <v>39</v>
      </c>
      <c r="C146" s="150" t="s">
        <v>357</v>
      </c>
      <c r="D146" s="151">
        <v>0</v>
      </c>
      <c r="E146" s="150">
        <v>0</v>
      </c>
      <c r="F146" s="150">
        <f t="shared" si="11"/>
        <v>0</v>
      </c>
      <c r="G146" s="150">
        <v>0</v>
      </c>
      <c r="H146" s="150">
        <v>0</v>
      </c>
      <c r="I146" s="150">
        <f t="shared" si="12"/>
        <v>0</v>
      </c>
      <c r="J146" s="150">
        <v>0</v>
      </c>
      <c r="K146" s="150">
        <v>0</v>
      </c>
      <c r="L146" s="150">
        <f t="shared" si="13"/>
        <v>0</v>
      </c>
      <c r="M146" s="150" t="s">
        <v>44</v>
      </c>
      <c r="N146" s="150" t="s">
        <v>44</v>
      </c>
      <c r="P146" s="150" t="s">
        <v>44</v>
      </c>
      <c r="Q146" s="150" t="s">
        <v>44</v>
      </c>
      <c r="S146" s="152">
        <f t="shared" si="10"/>
        <v>0</v>
      </c>
      <c r="T146" s="153">
        <v>43657</v>
      </c>
      <c r="U146" s="154" t="s">
        <v>352</v>
      </c>
      <c r="V146" s="153">
        <v>43664</v>
      </c>
      <c r="W146" s="154" t="s">
        <v>363</v>
      </c>
    </row>
    <row r="147" spans="1:23">
      <c r="A147" t="s">
        <v>195</v>
      </c>
      <c r="B147" t="s">
        <v>361</v>
      </c>
      <c r="C147" t="s">
        <v>354</v>
      </c>
      <c r="D147" s="14">
        <v>0</v>
      </c>
      <c r="E147">
        <v>0</v>
      </c>
      <c r="F147">
        <f t="shared" si="11"/>
        <v>0</v>
      </c>
      <c r="G147">
        <v>0</v>
      </c>
      <c r="H147">
        <v>0</v>
      </c>
      <c r="I147">
        <f t="shared" si="12"/>
        <v>0</v>
      </c>
      <c r="J147">
        <v>0</v>
      </c>
      <c r="K147">
        <v>0</v>
      </c>
      <c r="L147">
        <f t="shared" si="13"/>
        <v>0</v>
      </c>
      <c r="M147" t="s">
        <v>44</v>
      </c>
      <c r="N147" t="s">
        <v>44</v>
      </c>
      <c r="P147" t="s">
        <v>44</v>
      </c>
      <c r="Q147" t="s">
        <v>44</v>
      </c>
      <c r="S147" s="37">
        <f t="shared" si="10"/>
        <v>0</v>
      </c>
      <c r="T147" s="13">
        <v>43657</v>
      </c>
      <c r="U147" s="15" t="s">
        <v>352</v>
      </c>
      <c r="V147" s="13">
        <v>43664</v>
      </c>
      <c r="W147" s="15" t="s">
        <v>363</v>
      </c>
    </row>
    <row r="148" spans="1:23" s="141" customFormat="1">
      <c r="A148" s="141" t="s">
        <v>196</v>
      </c>
      <c r="B148" s="141" t="s">
        <v>24</v>
      </c>
      <c r="D148" s="142">
        <v>4</v>
      </c>
      <c r="E148" s="141">
        <v>0</v>
      </c>
      <c r="F148" s="141">
        <f t="shared" si="11"/>
        <v>20</v>
      </c>
      <c r="G148" s="141">
        <v>1</v>
      </c>
      <c r="H148" s="141">
        <v>0</v>
      </c>
      <c r="I148" s="141">
        <f t="shared" si="12"/>
        <v>50</v>
      </c>
      <c r="J148" s="141">
        <v>0</v>
      </c>
      <c r="K148" s="141">
        <v>0</v>
      </c>
      <c r="L148" s="141">
        <f t="shared" si="13"/>
        <v>0</v>
      </c>
      <c r="M148" s="141" t="s">
        <v>44</v>
      </c>
      <c r="N148" s="141" t="s">
        <v>44</v>
      </c>
      <c r="P148" s="141" t="s">
        <v>44</v>
      </c>
      <c r="Q148" s="141" t="s">
        <v>44</v>
      </c>
      <c r="S148" s="143">
        <f t="shared" si="10"/>
        <v>23.333333333333332</v>
      </c>
      <c r="T148" s="144">
        <v>43658</v>
      </c>
      <c r="U148" s="145" t="s">
        <v>352</v>
      </c>
      <c r="V148" s="144">
        <v>43660</v>
      </c>
      <c r="W148" s="145" t="s">
        <v>364</v>
      </c>
    </row>
    <row r="149" spans="1:23" s="28" customFormat="1">
      <c r="A149" s="28" t="s">
        <v>197</v>
      </c>
      <c r="B149" s="28" t="s">
        <v>82</v>
      </c>
      <c r="D149" s="146">
        <v>2</v>
      </c>
      <c r="E149" s="28">
        <v>3</v>
      </c>
      <c r="F149" s="28">
        <f t="shared" si="11"/>
        <v>25</v>
      </c>
      <c r="G149" s="28">
        <v>1</v>
      </c>
      <c r="H149" s="28">
        <v>0</v>
      </c>
      <c r="I149" s="28">
        <f t="shared" si="12"/>
        <v>50</v>
      </c>
      <c r="J149" s="28">
        <v>0</v>
      </c>
      <c r="K149" s="28">
        <v>0</v>
      </c>
      <c r="L149" s="28">
        <f t="shared" si="13"/>
        <v>0</v>
      </c>
      <c r="M149" s="28" t="s">
        <v>44</v>
      </c>
      <c r="N149" s="28" t="s">
        <v>44</v>
      </c>
      <c r="P149" s="28" t="s">
        <v>44</v>
      </c>
      <c r="Q149" s="28" t="s">
        <v>44</v>
      </c>
      <c r="S149" s="147">
        <f t="shared" si="10"/>
        <v>25</v>
      </c>
      <c r="T149" s="148">
        <v>43658</v>
      </c>
      <c r="U149" s="149" t="s">
        <v>352</v>
      </c>
      <c r="V149" s="148">
        <v>43660</v>
      </c>
      <c r="W149" s="149" t="s">
        <v>364</v>
      </c>
    </row>
    <row r="150" spans="1:23" s="28" customFormat="1">
      <c r="A150" s="28" t="s">
        <v>198</v>
      </c>
      <c r="B150" s="28" t="s">
        <v>128</v>
      </c>
      <c r="D150" s="146">
        <v>2</v>
      </c>
      <c r="E150" s="28">
        <v>0</v>
      </c>
      <c r="F150" s="28">
        <f t="shared" si="11"/>
        <v>10</v>
      </c>
      <c r="G150" s="28">
        <v>0</v>
      </c>
      <c r="H150" s="28">
        <v>0</v>
      </c>
      <c r="I150" s="28">
        <f t="shared" si="12"/>
        <v>0</v>
      </c>
      <c r="J150" s="28">
        <v>0</v>
      </c>
      <c r="K150" s="28">
        <v>0</v>
      </c>
      <c r="L150" s="28">
        <f t="shared" si="13"/>
        <v>0</v>
      </c>
      <c r="M150" s="28" t="s">
        <v>44</v>
      </c>
      <c r="N150" s="28" t="s">
        <v>44</v>
      </c>
      <c r="P150" s="28" t="s">
        <v>44</v>
      </c>
      <c r="Q150" s="28" t="s">
        <v>44</v>
      </c>
      <c r="S150" s="147">
        <f t="shared" si="10"/>
        <v>3.3333333333333335</v>
      </c>
      <c r="T150" s="148">
        <v>43658</v>
      </c>
      <c r="U150" s="149" t="s">
        <v>352</v>
      </c>
      <c r="V150" s="148">
        <v>43660</v>
      </c>
      <c r="W150" s="149" t="s">
        <v>364</v>
      </c>
    </row>
    <row r="151" spans="1:23" s="28" customFormat="1">
      <c r="A151" s="28" t="s">
        <v>199</v>
      </c>
      <c r="B151" s="28" t="s">
        <v>32</v>
      </c>
      <c r="D151" s="146">
        <v>3</v>
      </c>
      <c r="E151" s="28">
        <v>0</v>
      </c>
      <c r="F151" s="28">
        <f t="shared" si="11"/>
        <v>15</v>
      </c>
      <c r="G151" s="28">
        <v>0</v>
      </c>
      <c r="H151" s="28">
        <v>0</v>
      </c>
      <c r="I151" s="28">
        <f t="shared" si="12"/>
        <v>0</v>
      </c>
      <c r="J151" s="28">
        <v>0</v>
      </c>
      <c r="K151" s="28">
        <v>0</v>
      </c>
      <c r="L151" s="28">
        <f t="shared" si="13"/>
        <v>0</v>
      </c>
      <c r="M151" s="28" t="s">
        <v>44</v>
      </c>
      <c r="N151" s="28" t="s">
        <v>44</v>
      </c>
      <c r="P151" s="28" t="s">
        <v>44</v>
      </c>
      <c r="Q151" s="28" t="s">
        <v>44</v>
      </c>
      <c r="S151" s="147">
        <f t="shared" si="10"/>
        <v>5</v>
      </c>
      <c r="T151" s="148">
        <v>43658</v>
      </c>
      <c r="U151" s="149" t="s">
        <v>352</v>
      </c>
      <c r="V151" s="148">
        <v>43660</v>
      </c>
      <c r="W151" s="149" t="s">
        <v>364</v>
      </c>
    </row>
    <row r="152" spans="1:23" s="28" customFormat="1">
      <c r="A152" s="28" t="s">
        <v>200</v>
      </c>
      <c r="B152" s="28" t="s">
        <v>34</v>
      </c>
      <c r="D152" s="146">
        <v>5</v>
      </c>
      <c r="E152" s="28">
        <v>0</v>
      </c>
      <c r="F152" s="28">
        <f t="shared" si="11"/>
        <v>25</v>
      </c>
      <c r="G152" s="28">
        <v>1</v>
      </c>
      <c r="H152" s="28">
        <v>0</v>
      </c>
      <c r="I152" s="28">
        <f t="shared" si="12"/>
        <v>50</v>
      </c>
      <c r="J152" s="28">
        <v>0</v>
      </c>
      <c r="K152" s="28">
        <v>0</v>
      </c>
      <c r="L152" s="28">
        <f t="shared" si="13"/>
        <v>0</v>
      </c>
      <c r="M152" s="28" t="s">
        <v>44</v>
      </c>
      <c r="N152" s="28" t="s">
        <v>44</v>
      </c>
      <c r="P152" s="28" t="s">
        <v>44</v>
      </c>
      <c r="Q152" s="28" t="s">
        <v>44</v>
      </c>
      <c r="S152" s="147">
        <f t="shared" si="10"/>
        <v>25</v>
      </c>
      <c r="T152" s="148">
        <v>43658</v>
      </c>
      <c r="U152" s="149" t="s">
        <v>352</v>
      </c>
      <c r="V152" s="148">
        <v>43660</v>
      </c>
      <c r="W152" s="149" t="s">
        <v>364</v>
      </c>
    </row>
    <row r="153" spans="1:23" s="150" customFormat="1">
      <c r="A153" s="150" t="s">
        <v>201</v>
      </c>
      <c r="B153" s="150" t="s">
        <v>39</v>
      </c>
      <c r="D153" s="151">
        <v>2</v>
      </c>
      <c r="E153" s="150">
        <v>4</v>
      </c>
      <c r="F153" s="150">
        <f t="shared" si="11"/>
        <v>30</v>
      </c>
      <c r="G153" s="150">
        <v>1</v>
      </c>
      <c r="H153" s="150">
        <v>0</v>
      </c>
      <c r="I153" s="150">
        <f t="shared" si="12"/>
        <v>50</v>
      </c>
      <c r="J153" s="150">
        <v>0</v>
      </c>
      <c r="K153" s="150">
        <v>0</v>
      </c>
      <c r="L153" s="150">
        <f t="shared" si="13"/>
        <v>0</v>
      </c>
      <c r="M153" s="150" t="s">
        <v>44</v>
      </c>
      <c r="N153" s="150" t="s">
        <v>44</v>
      </c>
      <c r="P153" s="150" t="s">
        <v>44</v>
      </c>
      <c r="Q153" s="150" t="s">
        <v>44</v>
      </c>
      <c r="S153" s="152">
        <f t="shared" si="10"/>
        <v>26.666666666666668</v>
      </c>
      <c r="T153" s="153">
        <v>43658</v>
      </c>
      <c r="U153" s="154" t="s">
        <v>352</v>
      </c>
      <c r="V153" s="153">
        <v>43660</v>
      </c>
      <c r="W153" s="154" t="s">
        <v>364</v>
      </c>
    </row>
    <row r="154" spans="1:23" s="141" customFormat="1">
      <c r="A154" s="141" t="s">
        <v>202</v>
      </c>
      <c r="B154" s="141" t="s">
        <v>24</v>
      </c>
      <c r="D154" s="142">
        <v>3</v>
      </c>
      <c r="E154" s="141">
        <v>0</v>
      </c>
      <c r="F154" s="141">
        <f t="shared" si="11"/>
        <v>15</v>
      </c>
      <c r="G154" s="141">
        <v>0</v>
      </c>
      <c r="H154" s="141">
        <v>0</v>
      </c>
      <c r="I154" s="141">
        <f t="shared" si="12"/>
        <v>0</v>
      </c>
      <c r="J154" s="141">
        <v>0</v>
      </c>
      <c r="K154" s="141">
        <v>70</v>
      </c>
      <c r="L154" s="141">
        <f t="shared" si="13"/>
        <v>35000</v>
      </c>
      <c r="M154" s="141" t="s">
        <v>44</v>
      </c>
      <c r="N154" s="141" t="s">
        <v>44</v>
      </c>
      <c r="P154" s="141" t="s">
        <v>44</v>
      </c>
      <c r="Q154" s="141" t="s">
        <v>44</v>
      </c>
      <c r="S154" s="143">
        <f t="shared" si="10"/>
        <v>11671.666666666666</v>
      </c>
      <c r="T154" s="144">
        <v>43658</v>
      </c>
      <c r="U154" s="145" t="s">
        <v>352</v>
      </c>
      <c r="V154" s="144">
        <v>43660</v>
      </c>
      <c r="W154" s="145" t="s">
        <v>364</v>
      </c>
    </row>
    <row r="155" spans="1:23" s="28" customFormat="1">
      <c r="A155" s="28" t="s">
        <v>203</v>
      </c>
      <c r="B155" s="28" t="s">
        <v>82</v>
      </c>
      <c r="D155" s="146">
        <v>1</v>
      </c>
      <c r="E155" s="28">
        <v>0</v>
      </c>
      <c r="F155" s="28">
        <f t="shared" si="11"/>
        <v>5</v>
      </c>
      <c r="G155" s="28">
        <v>1</v>
      </c>
      <c r="H155" s="28">
        <v>0</v>
      </c>
      <c r="I155" s="28">
        <f t="shared" si="12"/>
        <v>50</v>
      </c>
      <c r="J155" s="28">
        <v>1</v>
      </c>
      <c r="K155" s="28">
        <v>0</v>
      </c>
      <c r="L155" s="28">
        <f t="shared" si="13"/>
        <v>50</v>
      </c>
      <c r="M155" s="28" t="s">
        <v>44</v>
      </c>
      <c r="N155" s="28" t="s">
        <v>44</v>
      </c>
      <c r="P155" s="28" t="s">
        <v>44</v>
      </c>
      <c r="Q155" s="28" t="s">
        <v>44</v>
      </c>
      <c r="S155" s="147">
        <f t="shared" si="10"/>
        <v>35</v>
      </c>
      <c r="T155" s="148">
        <v>43658</v>
      </c>
      <c r="U155" s="149" t="s">
        <v>352</v>
      </c>
      <c r="V155" s="148">
        <v>43660</v>
      </c>
      <c r="W155" s="149" t="s">
        <v>364</v>
      </c>
    </row>
    <row r="156" spans="1:23" s="28" customFormat="1">
      <c r="A156" s="28" t="s">
        <v>204</v>
      </c>
      <c r="B156" s="28" t="s">
        <v>128</v>
      </c>
      <c r="D156" s="146">
        <v>0</v>
      </c>
      <c r="E156" s="28">
        <v>0</v>
      </c>
      <c r="F156" s="28">
        <f t="shared" si="11"/>
        <v>0</v>
      </c>
      <c r="G156" s="28">
        <v>0</v>
      </c>
      <c r="H156" s="28">
        <v>0</v>
      </c>
      <c r="I156" s="28">
        <f t="shared" si="12"/>
        <v>0</v>
      </c>
      <c r="J156" s="28">
        <v>0</v>
      </c>
      <c r="K156" s="28">
        <v>0</v>
      </c>
      <c r="L156" s="28">
        <f t="shared" si="13"/>
        <v>0</v>
      </c>
      <c r="M156" s="28" t="s">
        <v>44</v>
      </c>
      <c r="N156" s="28" t="s">
        <v>44</v>
      </c>
      <c r="P156" s="28" t="s">
        <v>44</v>
      </c>
      <c r="Q156" s="28" t="s">
        <v>44</v>
      </c>
      <c r="S156" s="147">
        <f t="shared" si="10"/>
        <v>0</v>
      </c>
      <c r="T156" s="148">
        <v>43658</v>
      </c>
      <c r="U156" s="149" t="s">
        <v>352</v>
      </c>
      <c r="V156" s="148">
        <v>43660</v>
      </c>
      <c r="W156" s="149" t="s">
        <v>364</v>
      </c>
    </row>
    <row r="157" spans="1:23" s="28" customFormat="1">
      <c r="A157" s="28" t="s">
        <v>205</v>
      </c>
      <c r="B157" s="28" t="s">
        <v>32</v>
      </c>
      <c r="D157" s="146">
        <v>0</v>
      </c>
      <c r="E157" s="28">
        <v>0</v>
      </c>
      <c r="F157" s="28">
        <f t="shared" si="11"/>
        <v>0</v>
      </c>
      <c r="G157" s="28">
        <v>0</v>
      </c>
      <c r="H157" s="28">
        <v>0</v>
      </c>
      <c r="I157" s="28">
        <f t="shared" si="12"/>
        <v>0</v>
      </c>
      <c r="J157" s="28">
        <v>0</v>
      </c>
      <c r="K157" s="28">
        <v>0</v>
      </c>
      <c r="L157" s="28">
        <f t="shared" si="13"/>
        <v>0</v>
      </c>
      <c r="M157" s="28" t="s">
        <v>44</v>
      </c>
      <c r="N157" s="28" t="s">
        <v>44</v>
      </c>
      <c r="P157" s="28" t="s">
        <v>44</v>
      </c>
      <c r="Q157" s="28" t="s">
        <v>44</v>
      </c>
      <c r="S157" s="147">
        <f t="shared" si="10"/>
        <v>0</v>
      </c>
      <c r="T157" s="148">
        <v>43658</v>
      </c>
      <c r="U157" s="149" t="s">
        <v>352</v>
      </c>
      <c r="V157" s="148">
        <v>43660</v>
      </c>
      <c r="W157" s="149" t="s">
        <v>364</v>
      </c>
    </row>
    <row r="158" spans="1:23" s="28" customFormat="1">
      <c r="A158" s="28" t="s">
        <v>206</v>
      </c>
      <c r="B158" s="28" t="s">
        <v>34</v>
      </c>
      <c r="D158" s="146">
        <v>2</v>
      </c>
      <c r="E158" s="28">
        <v>2</v>
      </c>
      <c r="F158" s="28">
        <f t="shared" si="11"/>
        <v>20</v>
      </c>
      <c r="G158" s="28">
        <v>0</v>
      </c>
      <c r="H158" s="28">
        <v>0</v>
      </c>
      <c r="I158" s="28">
        <f t="shared" si="12"/>
        <v>0</v>
      </c>
      <c r="J158" s="28">
        <v>0</v>
      </c>
      <c r="K158" s="28">
        <v>0</v>
      </c>
      <c r="L158" s="28">
        <f t="shared" si="13"/>
        <v>0</v>
      </c>
      <c r="M158" s="28" t="s">
        <v>44</v>
      </c>
      <c r="N158" s="28" t="s">
        <v>44</v>
      </c>
      <c r="P158" s="28" t="s">
        <v>44</v>
      </c>
      <c r="Q158" s="28" t="s">
        <v>44</v>
      </c>
      <c r="S158" s="147">
        <f t="shared" si="10"/>
        <v>6.666666666666667</v>
      </c>
      <c r="T158" s="148">
        <v>43658</v>
      </c>
      <c r="U158" s="149" t="s">
        <v>352</v>
      </c>
      <c r="V158" s="148">
        <v>43660</v>
      </c>
      <c r="W158" s="149" t="s">
        <v>364</v>
      </c>
    </row>
    <row r="159" spans="1:23" s="150" customFormat="1">
      <c r="A159" s="150" t="s">
        <v>207</v>
      </c>
      <c r="B159" s="150" t="s">
        <v>39</v>
      </c>
      <c r="D159" s="151">
        <v>1</v>
      </c>
      <c r="E159" s="150">
        <v>0</v>
      </c>
      <c r="F159" s="150">
        <f t="shared" si="11"/>
        <v>5</v>
      </c>
      <c r="G159" s="150">
        <v>1</v>
      </c>
      <c r="H159" s="150">
        <v>0</v>
      </c>
      <c r="I159" s="150">
        <f t="shared" si="12"/>
        <v>50</v>
      </c>
      <c r="J159" s="150">
        <v>0</v>
      </c>
      <c r="K159" s="150">
        <v>0</v>
      </c>
      <c r="L159" s="150">
        <f t="shared" si="13"/>
        <v>0</v>
      </c>
      <c r="M159" s="150" t="s">
        <v>44</v>
      </c>
      <c r="N159" s="150" t="s">
        <v>44</v>
      </c>
      <c r="P159" s="150" t="s">
        <v>44</v>
      </c>
      <c r="Q159" s="150" t="s">
        <v>44</v>
      </c>
      <c r="S159" s="152">
        <f t="shared" si="10"/>
        <v>18.333333333333332</v>
      </c>
      <c r="T159" s="153">
        <v>43658</v>
      </c>
      <c r="U159" s="154" t="s">
        <v>352</v>
      </c>
      <c r="V159" s="153">
        <v>43660</v>
      </c>
      <c r="W159" s="154" t="s">
        <v>364</v>
      </c>
    </row>
    <row r="160" spans="1:23">
      <c r="A160" t="s">
        <v>208</v>
      </c>
      <c r="B160" t="s">
        <v>361</v>
      </c>
      <c r="C160" t="s">
        <v>354</v>
      </c>
      <c r="D160" s="14">
        <v>0</v>
      </c>
      <c r="E160">
        <v>0</v>
      </c>
      <c r="F160">
        <f t="shared" si="11"/>
        <v>0</v>
      </c>
      <c r="G160" t="s">
        <v>44</v>
      </c>
      <c r="H160" t="s">
        <v>44</v>
      </c>
      <c r="I160" t="e">
        <f t="shared" si="12"/>
        <v>#VALUE!</v>
      </c>
      <c r="J160" t="s">
        <v>44</v>
      </c>
      <c r="K160" t="s">
        <v>44</v>
      </c>
      <c r="L160" t="e">
        <f t="shared" si="13"/>
        <v>#VALUE!</v>
      </c>
      <c r="M160" t="s">
        <v>44</v>
      </c>
      <c r="N160" t="s">
        <v>44</v>
      </c>
      <c r="P160" t="s">
        <v>44</v>
      </c>
      <c r="Q160" t="s">
        <v>44</v>
      </c>
      <c r="S160" s="37">
        <f>F160</f>
        <v>0</v>
      </c>
      <c r="T160" s="13">
        <v>43658</v>
      </c>
      <c r="U160" s="15" t="s">
        <v>352</v>
      </c>
      <c r="V160" s="13">
        <v>43660</v>
      </c>
      <c r="W160" s="15" t="s">
        <v>365</v>
      </c>
    </row>
    <row r="161" spans="1:23" s="141" customFormat="1">
      <c r="A161" s="141" t="s">
        <v>209</v>
      </c>
      <c r="B161" s="141" t="s">
        <v>24</v>
      </c>
      <c r="C161" s="141" t="s">
        <v>357</v>
      </c>
      <c r="D161" s="142">
        <v>4</v>
      </c>
      <c r="E161" s="141">
        <v>7</v>
      </c>
      <c r="F161" s="141">
        <f t="shared" si="11"/>
        <v>55</v>
      </c>
      <c r="G161" s="141">
        <v>2</v>
      </c>
      <c r="H161" s="141">
        <v>0</v>
      </c>
      <c r="I161" s="141">
        <f t="shared" si="12"/>
        <v>100</v>
      </c>
      <c r="J161" s="141">
        <v>0</v>
      </c>
      <c r="K161" s="141">
        <v>0</v>
      </c>
      <c r="L161" s="141">
        <f t="shared" si="13"/>
        <v>0</v>
      </c>
      <c r="M161" s="141" t="s">
        <v>44</v>
      </c>
      <c r="N161" s="141" t="s">
        <v>44</v>
      </c>
      <c r="P161" s="141" t="s">
        <v>44</v>
      </c>
      <c r="Q161" s="141" t="s">
        <v>44</v>
      </c>
      <c r="S161" s="143">
        <f t="shared" ref="S161:S223" si="14">AVERAGE(F161,I161,L161)</f>
        <v>51.666666666666664</v>
      </c>
      <c r="T161" s="144">
        <v>43663</v>
      </c>
      <c r="U161" s="145" t="s">
        <v>352</v>
      </c>
      <c r="V161" s="144">
        <v>43670</v>
      </c>
      <c r="W161" s="145" t="s">
        <v>366</v>
      </c>
    </row>
    <row r="162" spans="1:23" s="28" customFormat="1">
      <c r="A162" s="28" t="s">
        <v>210</v>
      </c>
      <c r="B162" s="28" t="s">
        <v>82</v>
      </c>
      <c r="C162" s="28" t="s">
        <v>357</v>
      </c>
      <c r="D162" s="146">
        <v>4</v>
      </c>
      <c r="E162" s="28">
        <v>1</v>
      </c>
      <c r="F162" s="28">
        <f t="shared" si="11"/>
        <v>25</v>
      </c>
      <c r="G162" s="28">
        <v>0</v>
      </c>
      <c r="H162" s="28">
        <v>1</v>
      </c>
      <c r="I162" s="28">
        <f t="shared" si="12"/>
        <v>50</v>
      </c>
      <c r="J162" s="28">
        <v>0</v>
      </c>
      <c r="K162" s="28">
        <v>0</v>
      </c>
      <c r="L162" s="28">
        <f t="shared" si="13"/>
        <v>0</v>
      </c>
      <c r="M162" s="28" t="s">
        <v>44</v>
      </c>
      <c r="N162" s="28" t="s">
        <v>44</v>
      </c>
      <c r="P162" s="28" t="s">
        <v>44</v>
      </c>
      <c r="Q162" s="28" t="s">
        <v>44</v>
      </c>
      <c r="S162" s="147">
        <f t="shared" si="14"/>
        <v>25</v>
      </c>
      <c r="T162" s="148">
        <v>43663</v>
      </c>
      <c r="U162" s="149" t="s">
        <v>352</v>
      </c>
      <c r="V162" s="148">
        <v>43670</v>
      </c>
      <c r="W162" s="149" t="s">
        <v>366</v>
      </c>
    </row>
    <row r="163" spans="1:23" s="28" customFormat="1">
      <c r="A163" s="28" t="s">
        <v>211</v>
      </c>
      <c r="B163" s="28" t="s">
        <v>128</v>
      </c>
      <c r="C163" s="28" t="s">
        <v>357</v>
      </c>
      <c r="D163" s="146">
        <v>0</v>
      </c>
      <c r="E163" s="28">
        <v>0</v>
      </c>
      <c r="F163" s="28">
        <f t="shared" si="11"/>
        <v>0</v>
      </c>
      <c r="G163" s="28">
        <v>0</v>
      </c>
      <c r="H163" s="28">
        <v>2</v>
      </c>
      <c r="I163" s="28">
        <f t="shared" si="12"/>
        <v>100</v>
      </c>
      <c r="J163" s="28">
        <v>0</v>
      </c>
      <c r="K163" s="28">
        <v>1</v>
      </c>
      <c r="L163" s="28">
        <f t="shared" si="13"/>
        <v>500</v>
      </c>
      <c r="M163" s="28" t="s">
        <v>44</v>
      </c>
      <c r="N163" s="28" t="s">
        <v>44</v>
      </c>
      <c r="P163" s="28" t="s">
        <v>44</v>
      </c>
      <c r="Q163" s="28" t="s">
        <v>44</v>
      </c>
      <c r="S163" s="147">
        <f t="shared" si="14"/>
        <v>200</v>
      </c>
      <c r="T163" s="148">
        <v>43663</v>
      </c>
      <c r="U163" s="149" t="s">
        <v>352</v>
      </c>
      <c r="V163" s="148">
        <v>43670</v>
      </c>
      <c r="W163" s="149" t="s">
        <v>366</v>
      </c>
    </row>
    <row r="164" spans="1:23" s="28" customFormat="1">
      <c r="A164" s="28" t="s">
        <v>212</v>
      </c>
      <c r="B164" s="28" t="s">
        <v>32</v>
      </c>
      <c r="C164" s="28" t="s">
        <v>357</v>
      </c>
      <c r="D164" s="146">
        <v>4</v>
      </c>
      <c r="E164" s="28">
        <v>5</v>
      </c>
      <c r="F164" s="28">
        <f t="shared" si="11"/>
        <v>45</v>
      </c>
      <c r="G164" s="28">
        <v>0</v>
      </c>
      <c r="H164" s="28">
        <v>0</v>
      </c>
      <c r="I164" s="28">
        <f t="shared" si="12"/>
        <v>0</v>
      </c>
      <c r="J164" s="28">
        <v>0</v>
      </c>
      <c r="K164" s="28">
        <v>0</v>
      </c>
      <c r="L164" s="28">
        <f t="shared" si="13"/>
        <v>0</v>
      </c>
      <c r="M164" s="28" t="s">
        <v>44</v>
      </c>
      <c r="N164" s="28" t="s">
        <v>44</v>
      </c>
      <c r="P164" s="28" t="s">
        <v>44</v>
      </c>
      <c r="Q164" s="28" t="s">
        <v>44</v>
      </c>
      <c r="S164" s="147">
        <f t="shared" si="14"/>
        <v>15</v>
      </c>
      <c r="T164" s="148">
        <v>43663</v>
      </c>
      <c r="U164" s="149" t="s">
        <v>352</v>
      </c>
      <c r="V164" s="148">
        <v>43670</v>
      </c>
      <c r="W164" s="149" t="s">
        <v>366</v>
      </c>
    </row>
    <row r="165" spans="1:23" s="28" customFormat="1">
      <c r="A165" s="28" t="s">
        <v>213</v>
      </c>
      <c r="B165" s="28" t="s">
        <v>34</v>
      </c>
      <c r="C165" s="28" t="s">
        <v>357</v>
      </c>
      <c r="D165" s="146">
        <v>16</v>
      </c>
      <c r="E165" s="28">
        <v>19</v>
      </c>
      <c r="F165" s="28">
        <f t="shared" si="11"/>
        <v>175</v>
      </c>
      <c r="G165" s="28">
        <v>4</v>
      </c>
      <c r="H165" s="28">
        <v>3</v>
      </c>
      <c r="I165" s="28">
        <f t="shared" si="12"/>
        <v>350</v>
      </c>
      <c r="J165" s="28">
        <v>1</v>
      </c>
      <c r="K165" s="28">
        <v>0</v>
      </c>
      <c r="L165" s="28">
        <f t="shared" si="13"/>
        <v>50</v>
      </c>
      <c r="M165" s="28" t="s">
        <v>44</v>
      </c>
      <c r="N165" s="28" t="s">
        <v>44</v>
      </c>
      <c r="P165" s="28" t="s">
        <v>44</v>
      </c>
      <c r="Q165" s="28" t="s">
        <v>44</v>
      </c>
      <c r="S165" s="147">
        <f t="shared" si="14"/>
        <v>191.66666666666666</v>
      </c>
      <c r="T165" s="148">
        <v>43663</v>
      </c>
      <c r="U165" s="149" t="s">
        <v>352</v>
      </c>
      <c r="V165" s="148">
        <v>43670</v>
      </c>
      <c r="W165" s="149" t="s">
        <v>366</v>
      </c>
    </row>
    <row r="166" spans="1:23" s="150" customFormat="1">
      <c r="A166" s="150" t="s">
        <v>214</v>
      </c>
      <c r="B166" s="150" t="s">
        <v>39</v>
      </c>
      <c r="C166" s="150" t="s">
        <v>357</v>
      </c>
      <c r="D166" s="151">
        <v>22</v>
      </c>
      <c r="E166" s="150">
        <v>14</v>
      </c>
      <c r="F166" s="150">
        <f t="shared" si="11"/>
        <v>180</v>
      </c>
      <c r="G166" s="150">
        <v>1</v>
      </c>
      <c r="H166" s="150">
        <v>1</v>
      </c>
      <c r="I166" s="150">
        <f t="shared" si="12"/>
        <v>100</v>
      </c>
      <c r="J166" s="150">
        <v>7</v>
      </c>
      <c r="K166" s="150">
        <v>0</v>
      </c>
      <c r="L166" s="150">
        <f t="shared" si="13"/>
        <v>350</v>
      </c>
      <c r="M166" s="150" t="s">
        <v>44</v>
      </c>
      <c r="N166" s="150" t="s">
        <v>44</v>
      </c>
      <c r="P166" s="150" t="s">
        <v>44</v>
      </c>
      <c r="Q166" s="150" t="s">
        <v>44</v>
      </c>
      <c r="S166" s="152">
        <f t="shared" si="14"/>
        <v>210</v>
      </c>
      <c r="T166" s="153">
        <v>43663</v>
      </c>
      <c r="U166" s="154" t="s">
        <v>352</v>
      </c>
      <c r="V166" s="153">
        <v>43670</v>
      </c>
      <c r="W166" s="154" t="s">
        <v>366</v>
      </c>
    </row>
    <row r="167" spans="1:23" s="141" customFormat="1">
      <c r="A167" s="141" t="s">
        <v>215</v>
      </c>
      <c r="B167" s="141" t="s">
        <v>24</v>
      </c>
      <c r="C167" s="141" t="s">
        <v>357</v>
      </c>
      <c r="D167" s="142">
        <v>1</v>
      </c>
      <c r="E167" s="141">
        <v>1</v>
      </c>
      <c r="F167" s="141">
        <f t="shared" si="11"/>
        <v>10</v>
      </c>
      <c r="G167" s="141">
        <v>1</v>
      </c>
      <c r="H167" s="141">
        <v>1</v>
      </c>
      <c r="I167" s="141">
        <f t="shared" si="12"/>
        <v>100</v>
      </c>
      <c r="J167" s="141">
        <v>0</v>
      </c>
      <c r="K167" s="141">
        <v>0</v>
      </c>
      <c r="L167" s="141">
        <f t="shared" si="13"/>
        <v>0</v>
      </c>
      <c r="M167" s="141" t="s">
        <v>44</v>
      </c>
      <c r="N167" s="141" t="s">
        <v>44</v>
      </c>
      <c r="P167" s="141" t="s">
        <v>44</v>
      </c>
      <c r="Q167" s="141" t="s">
        <v>44</v>
      </c>
      <c r="S167" s="143">
        <f t="shared" si="14"/>
        <v>36.666666666666664</v>
      </c>
      <c r="T167" s="144">
        <v>43663</v>
      </c>
      <c r="U167" s="145" t="s">
        <v>352</v>
      </c>
      <c r="V167" s="144">
        <v>43670</v>
      </c>
      <c r="W167" s="145" t="s">
        <v>366</v>
      </c>
    </row>
    <row r="168" spans="1:23" s="28" customFormat="1">
      <c r="A168" s="28" t="s">
        <v>216</v>
      </c>
      <c r="B168" s="28" t="s">
        <v>82</v>
      </c>
      <c r="C168" s="28" t="s">
        <v>357</v>
      </c>
      <c r="D168" s="146">
        <v>1</v>
      </c>
      <c r="E168" s="28">
        <v>0</v>
      </c>
      <c r="F168" s="28">
        <f t="shared" si="11"/>
        <v>5</v>
      </c>
      <c r="G168" s="28">
        <v>0</v>
      </c>
      <c r="H168" s="28">
        <v>0</v>
      </c>
      <c r="I168" s="28">
        <f t="shared" si="12"/>
        <v>0</v>
      </c>
      <c r="J168" s="28">
        <v>0</v>
      </c>
      <c r="K168" s="28">
        <v>0</v>
      </c>
      <c r="L168" s="28">
        <f t="shared" si="13"/>
        <v>0</v>
      </c>
      <c r="M168" s="28" t="s">
        <v>44</v>
      </c>
      <c r="N168" s="28" t="s">
        <v>44</v>
      </c>
      <c r="P168" s="28" t="s">
        <v>44</v>
      </c>
      <c r="Q168" s="28" t="s">
        <v>44</v>
      </c>
      <c r="S168" s="147">
        <f t="shared" si="14"/>
        <v>1.6666666666666667</v>
      </c>
      <c r="T168" s="148">
        <v>43663</v>
      </c>
      <c r="U168" s="149" t="s">
        <v>352</v>
      </c>
      <c r="V168" s="148">
        <v>43670</v>
      </c>
      <c r="W168" s="149" t="s">
        <v>366</v>
      </c>
    </row>
    <row r="169" spans="1:23" s="28" customFormat="1">
      <c r="A169" s="28" t="s">
        <v>217</v>
      </c>
      <c r="B169" s="28" t="s">
        <v>128</v>
      </c>
      <c r="C169" s="28" t="s">
        <v>357</v>
      </c>
      <c r="D169" s="146">
        <v>0</v>
      </c>
      <c r="E169" s="28">
        <v>0</v>
      </c>
      <c r="F169" s="28">
        <f t="shared" si="11"/>
        <v>0</v>
      </c>
      <c r="G169" s="28">
        <v>0</v>
      </c>
      <c r="H169" s="28">
        <v>0</v>
      </c>
      <c r="I169" s="28">
        <f t="shared" si="12"/>
        <v>0</v>
      </c>
      <c r="J169" s="28">
        <v>0</v>
      </c>
      <c r="K169" s="28">
        <v>0</v>
      </c>
      <c r="L169" s="28">
        <f t="shared" si="13"/>
        <v>0</v>
      </c>
      <c r="M169" s="28" t="s">
        <v>44</v>
      </c>
      <c r="N169" s="28" t="s">
        <v>44</v>
      </c>
      <c r="P169" s="28" t="s">
        <v>44</v>
      </c>
      <c r="Q169" s="28" t="s">
        <v>44</v>
      </c>
      <c r="S169" s="147">
        <f t="shared" si="14"/>
        <v>0</v>
      </c>
      <c r="T169" s="148">
        <v>43663</v>
      </c>
      <c r="U169" s="149" t="s">
        <v>352</v>
      </c>
      <c r="V169" s="148">
        <v>43670</v>
      </c>
      <c r="W169" s="149" t="s">
        <v>366</v>
      </c>
    </row>
    <row r="170" spans="1:23" s="28" customFormat="1">
      <c r="A170" s="28" t="s">
        <v>218</v>
      </c>
      <c r="B170" s="28" t="s">
        <v>32</v>
      </c>
      <c r="C170" s="28" t="s">
        <v>357</v>
      </c>
      <c r="D170" s="146">
        <v>0</v>
      </c>
      <c r="E170" s="28">
        <v>1</v>
      </c>
      <c r="F170" s="28">
        <f t="shared" si="11"/>
        <v>5</v>
      </c>
      <c r="G170" s="28">
        <v>0</v>
      </c>
      <c r="H170" s="28">
        <v>0</v>
      </c>
      <c r="I170" s="28">
        <f t="shared" si="12"/>
        <v>0</v>
      </c>
      <c r="J170" s="28">
        <v>0</v>
      </c>
      <c r="K170" s="28">
        <v>0</v>
      </c>
      <c r="L170" s="28">
        <f t="shared" si="13"/>
        <v>0</v>
      </c>
      <c r="M170" s="28" t="s">
        <v>44</v>
      </c>
      <c r="N170" s="28" t="s">
        <v>44</v>
      </c>
      <c r="P170" s="28" t="s">
        <v>44</v>
      </c>
      <c r="Q170" s="28" t="s">
        <v>44</v>
      </c>
      <c r="S170" s="147">
        <f t="shared" si="14"/>
        <v>1.6666666666666667</v>
      </c>
      <c r="T170" s="148">
        <v>43663</v>
      </c>
      <c r="U170" s="149" t="s">
        <v>352</v>
      </c>
      <c r="V170" s="148">
        <v>43670</v>
      </c>
      <c r="W170" s="149" t="s">
        <v>366</v>
      </c>
    </row>
    <row r="171" spans="1:23" s="28" customFormat="1">
      <c r="A171" s="28" t="s">
        <v>219</v>
      </c>
      <c r="B171" s="28" t="s">
        <v>34</v>
      </c>
      <c r="C171" s="28" t="s">
        <v>357</v>
      </c>
      <c r="D171" s="146">
        <v>6</v>
      </c>
      <c r="E171" s="28">
        <v>4</v>
      </c>
      <c r="F171" s="28">
        <f t="shared" si="11"/>
        <v>50</v>
      </c>
      <c r="G171" s="28">
        <v>0</v>
      </c>
      <c r="H171" s="28">
        <v>0</v>
      </c>
      <c r="I171" s="28">
        <f t="shared" si="12"/>
        <v>0</v>
      </c>
      <c r="J171" s="28">
        <v>0</v>
      </c>
      <c r="K171" s="28">
        <v>0</v>
      </c>
      <c r="L171" s="28">
        <f t="shared" si="13"/>
        <v>0</v>
      </c>
      <c r="M171" s="28" t="s">
        <v>44</v>
      </c>
      <c r="N171" s="28" t="s">
        <v>44</v>
      </c>
      <c r="P171" s="28" t="s">
        <v>44</v>
      </c>
      <c r="Q171" s="28" t="s">
        <v>44</v>
      </c>
      <c r="S171" s="147">
        <f t="shared" si="14"/>
        <v>16.666666666666668</v>
      </c>
      <c r="T171" s="148">
        <v>43663</v>
      </c>
      <c r="U171" s="149" t="s">
        <v>352</v>
      </c>
      <c r="V171" s="148">
        <v>43670</v>
      </c>
      <c r="W171" s="149" t="s">
        <v>366</v>
      </c>
    </row>
    <row r="172" spans="1:23" s="150" customFormat="1">
      <c r="A172" s="150" t="s">
        <v>220</v>
      </c>
      <c r="B172" s="150" t="s">
        <v>39</v>
      </c>
      <c r="C172" s="150" t="s">
        <v>357</v>
      </c>
      <c r="D172" s="151">
        <v>0</v>
      </c>
      <c r="E172" s="150">
        <v>0</v>
      </c>
      <c r="F172" s="150">
        <f t="shared" si="11"/>
        <v>0</v>
      </c>
      <c r="G172" s="150">
        <v>0</v>
      </c>
      <c r="H172" s="150">
        <v>0</v>
      </c>
      <c r="I172" s="150">
        <f t="shared" si="12"/>
        <v>0</v>
      </c>
      <c r="J172" s="150">
        <v>0</v>
      </c>
      <c r="K172" s="150">
        <v>0</v>
      </c>
      <c r="L172" s="150">
        <f t="shared" si="13"/>
        <v>0</v>
      </c>
      <c r="M172" s="150" t="s">
        <v>44</v>
      </c>
      <c r="N172" s="150" t="s">
        <v>44</v>
      </c>
      <c r="P172" s="150" t="s">
        <v>44</v>
      </c>
      <c r="Q172" s="150" t="s">
        <v>44</v>
      </c>
      <c r="S172" s="152">
        <f t="shared" si="14"/>
        <v>0</v>
      </c>
      <c r="T172" s="153">
        <v>43663</v>
      </c>
      <c r="U172" s="154" t="s">
        <v>352</v>
      </c>
      <c r="V172" s="153">
        <v>43670</v>
      </c>
      <c r="W172" s="154" t="s">
        <v>366</v>
      </c>
    </row>
    <row r="173" spans="1:23">
      <c r="A173" t="s">
        <v>221</v>
      </c>
      <c r="B173" t="s">
        <v>361</v>
      </c>
      <c r="C173" t="s">
        <v>354</v>
      </c>
      <c r="D173" s="14">
        <v>0</v>
      </c>
      <c r="E173">
        <v>0</v>
      </c>
      <c r="F173">
        <f t="shared" si="11"/>
        <v>0</v>
      </c>
      <c r="L173">
        <f t="shared" si="13"/>
        <v>0</v>
      </c>
      <c r="M173" t="s">
        <v>44</v>
      </c>
      <c r="N173" t="s">
        <v>44</v>
      </c>
      <c r="P173" t="s">
        <v>44</v>
      </c>
      <c r="Q173" t="s">
        <v>44</v>
      </c>
      <c r="S173" s="37">
        <f t="shared" si="14"/>
        <v>0</v>
      </c>
      <c r="T173" s="13">
        <v>43663</v>
      </c>
      <c r="U173" s="15" t="s">
        <v>352</v>
      </c>
      <c r="V173" s="13">
        <v>43670</v>
      </c>
      <c r="W173" s="15" t="s">
        <v>366</v>
      </c>
    </row>
    <row r="174" spans="1:23" s="141" customFormat="1">
      <c r="A174" s="141" t="s">
        <v>222</v>
      </c>
      <c r="B174" s="141" t="s">
        <v>24</v>
      </c>
      <c r="C174" s="141" t="s">
        <v>357</v>
      </c>
      <c r="D174" s="142">
        <v>1</v>
      </c>
      <c r="E174" s="141">
        <v>0</v>
      </c>
      <c r="F174" s="141">
        <f t="shared" si="11"/>
        <v>5</v>
      </c>
      <c r="G174" s="141">
        <v>1</v>
      </c>
      <c r="H174" s="141">
        <v>0</v>
      </c>
      <c r="I174" s="141">
        <f t="shared" si="12"/>
        <v>50</v>
      </c>
      <c r="J174" s="141">
        <v>0</v>
      </c>
      <c r="K174" s="141">
        <v>0</v>
      </c>
      <c r="L174" s="141">
        <f t="shared" si="13"/>
        <v>0</v>
      </c>
      <c r="M174" s="141" t="s">
        <v>44</v>
      </c>
      <c r="N174" s="141" t="s">
        <v>44</v>
      </c>
      <c r="P174" s="141" t="s">
        <v>44</v>
      </c>
      <c r="Q174" s="141" t="s">
        <v>44</v>
      </c>
      <c r="S174" s="143">
        <f t="shared" si="14"/>
        <v>18.333333333333332</v>
      </c>
      <c r="T174" s="144">
        <v>43665</v>
      </c>
      <c r="U174" s="145" t="s">
        <v>352</v>
      </c>
      <c r="V174" s="144">
        <v>43672</v>
      </c>
      <c r="W174" s="145" t="s">
        <v>367</v>
      </c>
    </row>
    <row r="175" spans="1:23" s="28" customFormat="1">
      <c r="A175" s="28" t="s">
        <v>224</v>
      </c>
      <c r="B175" s="28" t="s">
        <v>82</v>
      </c>
      <c r="C175" s="28" t="s">
        <v>357</v>
      </c>
      <c r="D175" s="146">
        <v>4</v>
      </c>
      <c r="E175" s="28">
        <v>12</v>
      </c>
      <c r="F175" s="28">
        <f t="shared" si="11"/>
        <v>80</v>
      </c>
      <c r="G175" s="28">
        <v>1</v>
      </c>
      <c r="H175" s="28">
        <v>3</v>
      </c>
      <c r="I175" s="28">
        <f t="shared" si="12"/>
        <v>200</v>
      </c>
      <c r="J175" s="28">
        <v>0</v>
      </c>
      <c r="K175" s="28">
        <v>0</v>
      </c>
      <c r="L175" s="28">
        <f t="shared" si="13"/>
        <v>0</v>
      </c>
      <c r="M175" s="28" t="s">
        <v>44</v>
      </c>
      <c r="N175" s="28" t="s">
        <v>44</v>
      </c>
      <c r="P175" s="28" t="s">
        <v>44</v>
      </c>
      <c r="Q175" s="28" t="s">
        <v>44</v>
      </c>
      <c r="S175" s="147">
        <f t="shared" si="14"/>
        <v>93.333333333333329</v>
      </c>
      <c r="T175" s="148">
        <v>43665</v>
      </c>
      <c r="U175" s="149" t="s">
        <v>352</v>
      </c>
      <c r="V175" s="148">
        <v>43672</v>
      </c>
      <c r="W175" s="149" t="s">
        <v>367</v>
      </c>
    </row>
    <row r="176" spans="1:23" s="28" customFormat="1">
      <c r="A176" s="28" t="s">
        <v>225</v>
      </c>
      <c r="B176" s="28" t="s">
        <v>128</v>
      </c>
      <c r="C176" s="28" t="s">
        <v>357</v>
      </c>
      <c r="D176" s="146">
        <v>2</v>
      </c>
      <c r="E176" s="28">
        <v>2</v>
      </c>
      <c r="F176" s="28">
        <f t="shared" si="11"/>
        <v>20</v>
      </c>
      <c r="G176" s="28">
        <v>0</v>
      </c>
      <c r="H176" s="28">
        <v>0</v>
      </c>
      <c r="I176" s="28">
        <f t="shared" si="12"/>
        <v>0</v>
      </c>
      <c r="J176" s="28">
        <v>0</v>
      </c>
      <c r="K176" s="28">
        <v>0</v>
      </c>
      <c r="L176" s="28">
        <f t="shared" si="13"/>
        <v>0</v>
      </c>
      <c r="M176" s="28" t="s">
        <v>44</v>
      </c>
      <c r="N176" s="28" t="s">
        <v>44</v>
      </c>
      <c r="P176" s="28" t="s">
        <v>44</v>
      </c>
      <c r="Q176" s="28" t="s">
        <v>44</v>
      </c>
      <c r="S176" s="147">
        <f t="shared" si="14"/>
        <v>6.666666666666667</v>
      </c>
      <c r="T176" s="148">
        <v>43665</v>
      </c>
      <c r="U176" s="149" t="s">
        <v>352</v>
      </c>
      <c r="V176" s="148">
        <v>43672</v>
      </c>
      <c r="W176" s="149" t="s">
        <v>367</v>
      </c>
    </row>
    <row r="177" spans="1:23" s="28" customFormat="1">
      <c r="A177" s="28" t="s">
        <v>226</v>
      </c>
      <c r="B177" s="28" t="s">
        <v>32</v>
      </c>
      <c r="C177" s="28" t="s">
        <v>357</v>
      </c>
      <c r="D177" s="146">
        <v>35</v>
      </c>
      <c r="E177" s="28">
        <v>8</v>
      </c>
      <c r="F177" s="28">
        <f t="shared" si="11"/>
        <v>215</v>
      </c>
      <c r="G177" s="28">
        <v>4</v>
      </c>
      <c r="H177" s="28">
        <v>3</v>
      </c>
      <c r="I177" s="28">
        <f t="shared" si="12"/>
        <v>350</v>
      </c>
      <c r="J177" s="28">
        <v>0</v>
      </c>
      <c r="K177" s="28">
        <v>0</v>
      </c>
      <c r="L177" s="28">
        <f t="shared" si="13"/>
        <v>0</v>
      </c>
      <c r="M177" s="28" t="s">
        <v>44</v>
      </c>
      <c r="N177" s="28" t="s">
        <v>44</v>
      </c>
      <c r="P177" s="28" t="s">
        <v>44</v>
      </c>
      <c r="Q177" s="28" t="s">
        <v>44</v>
      </c>
      <c r="S177" s="147">
        <f t="shared" si="14"/>
        <v>188.33333333333334</v>
      </c>
      <c r="T177" s="148">
        <v>43665</v>
      </c>
      <c r="U177" s="149" t="s">
        <v>352</v>
      </c>
      <c r="V177" s="148">
        <v>43672</v>
      </c>
      <c r="W177" s="149" t="s">
        <v>367</v>
      </c>
    </row>
    <row r="178" spans="1:23" s="28" customFormat="1">
      <c r="A178" s="28" t="s">
        <v>227</v>
      </c>
      <c r="B178" s="28" t="s">
        <v>34</v>
      </c>
      <c r="C178" s="28" t="s">
        <v>357</v>
      </c>
      <c r="D178" s="146">
        <v>5</v>
      </c>
      <c r="E178" s="28">
        <v>3</v>
      </c>
      <c r="F178" s="28">
        <f t="shared" si="11"/>
        <v>40</v>
      </c>
      <c r="G178" s="28">
        <v>0</v>
      </c>
      <c r="H178" s="28">
        <v>1</v>
      </c>
      <c r="I178" s="28">
        <f t="shared" si="12"/>
        <v>50</v>
      </c>
      <c r="J178" s="28">
        <v>0</v>
      </c>
      <c r="K178" s="28">
        <v>0</v>
      </c>
      <c r="L178" s="28">
        <f t="shared" si="13"/>
        <v>0</v>
      </c>
      <c r="M178" s="28" t="s">
        <v>44</v>
      </c>
      <c r="N178" s="28" t="s">
        <v>44</v>
      </c>
      <c r="P178" s="28" t="s">
        <v>44</v>
      </c>
      <c r="Q178" s="28" t="s">
        <v>44</v>
      </c>
      <c r="S178" s="147">
        <f t="shared" si="14"/>
        <v>30</v>
      </c>
      <c r="T178" s="148">
        <v>43665</v>
      </c>
      <c r="U178" s="149" t="s">
        <v>352</v>
      </c>
      <c r="V178" s="148">
        <v>43672</v>
      </c>
      <c r="W178" s="149" t="s">
        <v>367</v>
      </c>
    </row>
    <row r="179" spans="1:23" s="150" customFormat="1">
      <c r="A179" s="150" t="s">
        <v>228</v>
      </c>
      <c r="B179" s="150" t="s">
        <v>39</v>
      </c>
      <c r="C179" s="150" t="s">
        <v>357</v>
      </c>
      <c r="D179" s="151">
        <v>25</v>
      </c>
      <c r="E179" s="150">
        <v>12</v>
      </c>
      <c r="F179" s="150">
        <f t="shared" si="11"/>
        <v>185</v>
      </c>
      <c r="G179" s="150">
        <v>1</v>
      </c>
      <c r="H179" s="150">
        <v>2</v>
      </c>
      <c r="I179" s="150">
        <f t="shared" si="12"/>
        <v>150</v>
      </c>
      <c r="J179" s="150">
        <v>0</v>
      </c>
      <c r="K179" s="150">
        <v>0</v>
      </c>
      <c r="L179" s="150">
        <f t="shared" si="13"/>
        <v>0</v>
      </c>
      <c r="M179" s="150" t="s">
        <v>44</v>
      </c>
      <c r="N179" s="150" t="s">
        <v>44</v>
      </c>
      <c r="P179" s="150" t="s">
        <v>44</v>
      </c>
      <c r="Q179" s="150" t="s">
        <v>44</v>
      </c>
      <c r="S179" s="152">
        <f t="shared" si="14"/>
        <v>111.66666666666667</v>
      </c>
      <c r="T179" s="153">
        <v>43665</v>
      </c>
      <c r="U179" s="154" t="s">
        <v>352</v>
      </c>
      <c r="V179" s="153">
        <v>43672</v>
      </c>
      <c r="W179" s="154" t="s">
        <v>367</v>
      </c>
    </row>
    <row r="180" spans="1:23" s="141" customFormat="1">
      <c r="A180" s="141" t="s">
        <v>229</v>
      </c>
      <c r="B180" s="141" t="s">
        <v>24</v>
      </c>
      <c r="C180" s="141" t="s">
        <v>357</v>
      </c>
      <c r="D180" s="142">
        <v>0</v>
      </c>
      <c r="E180" s="141">
        <v>1</v>
      </c>
      <c r="F180" s="141">
        <f t="shared" si="11"/>
        <v>5</v>
      </c>
      <c r="G180" s="141">
        <v>0</v>
      </c>
      <c r="H180" s="141">
        <v>0</v>
      </c>
      <c r="I180" s="141">
        <f t="shared" si="12"/>
        <v>0</v>
      </c>
      <c r="J180" s="141">
        <v>0</v>
      </c>
      <c r="K180" s="141">
        <v>0</v>
      </c>
      <c r="L180" s="141">
        <f t="shared" si="13"/>
        <v>0</v>
      </c>
      <c r="M180" s="141" t="s">
        <v>44</v>
      </c>
      <c r="N180" s="141" t="s">
        <v>44</v>
      </c>
      <c r="P180" s="141" t="s">
        <v>44</v>
      </c>
      <c r="Q180" s="141" t="s">
        <v>44</v>
      </c>
      <c r="S180" s="143">
        <f t="shared" si="14"/>
        <v>1.6666666666666667</v>
      </c>
      <c r="T180" s="144">
        <v>43665</v>
      </c>
      <c r="U180" s="145" t="s">
        <v>352</v>
      </c>
      <c r="V180" s="144">
        <v>43672</v>
      </c>
      <c r="W180" s="145" t="s">
        <v>367</v>
      </c>
    </row>
    <row r="181" spans="1:23" s="28" customFormat="1">
      <c r="A181" s="28" t="s">
        <v>230</v>
      </c>
      <c r="B181" s="28" t="s">
        <v>82</v>
      </c>
      <c r="C181" s="28" t="s">
        <v>357</v>
      </c>
      <c r="D181" s="146">
        <v>0</v>
      </c>
      <c r="E181" s="28">
        <v>0</v>
      </c>
      <c r="F181" s="28">
        <f t="shared" si="11"/>
        <v>0</v>
      </c>
      <c r="G181" s="28">
        <v>0</v>
      </c>
      <c r="H181" s="28">
        <v>0</v>
      </c>
      <c r="I181" s="28">
        <f t="shared" si="12"/>
        <v>0</v>
      </c>
      <c r="J181" s="28">
        <v>0</v>
      </c>
      <c r="K181" s="28">
        <v>0</v>
      </c>
      <c r="L181" s="28">
        <f t="shared" si="13"/>
        <v>0</v>
      </c>
      <c r="M181" s="28" t="s">
        <v>44</v>
      </c>
      <c r="N181" s="28" t="s">
        <v>44</v>
      </c>
      <c r="P181" s="28" t="s">
        <v>44</v>
      </c>
      <c r="Q181" s="28" t="s">
        <v>44</v>
      </c>
      <c r="S181" s="147">
        <f t="shared" si="14"/>
        <v>0</v>
      </c>
      <c r="T181" s="148">
        <v>43665</v>
      </c>
      <c r="U181" s="149" t="s">
        <v>352</v>
      </c>
      <c r="V181" s="148">
        <v>43672</v>
      </c>
      <c r="W181" s="149" t="s">
        <v>367</v>
      </c>
    </row>
    <row r="182" spans="1:23" s="28" customFormat="1">
      <c r="A182" s="28" t="s">
        <v>231</v>
      </c>
      <c r="B182" s="28" t="s">
        <v>128</v>
      </c>
      <c r="C182" s="28" t="s">
        <v>357</v>
      </c>
      <c r="D182" s="146">
        <v>0</v>
      </c>
      <c r="E182" s="28">
        <v>0</v>
      </c>
      <c r="F182" s="28">
        <f t="shared" si="11"/>
        <v>0</v>
      </c>
      <c r="G182" s="28">
        <v>0</v>
      </c>
      <c r="H182" s="28">
        <v>0</v>
      </c>
      <c r="I182" s="28">
        <f t="shared" si="12"/>
        <v>0</v>
      </c>
      <c r="J182" s="28">
        <v>0</v>
      </c>
      <c r="K182" s="28">
        <v>0</v>
      </c>
      <c r="L182" s="28">
        <f t="shared" si="13"/>
        <v>0</v>
      </c>
      <c r="M182" s="28" t="s">
        <v>44</v>
      </c>
      <c r="N182" s="28" t="s">
        <v>44</v>
      </c>
      <c r="P182" s="28" t="s">
        <v>44</v>
      </c>
      <c r="Q182" s="28" t="s">
        <v>44</v>
      </c>
      <c r="S182" s="147">
        <f t="shared" si="14"/>
        <v>0</v>
      </c>
      <c r="T182" s="148">
        <v>43665</v>
      </c>
      <c r="U182" s="149" t="s">
        <v>352</v>
      </c>
      <c r="V182" s="148">
        <v>43672</v>
      </c>
      <c r="W182" s="149" t="s">
        <v>367</v>
      </c>
    </row>
    <row r="183" spans="1:23" s="28" customFormat="1">
      <c r="A183" s="28" t="s">
        <v>232</v>
      </c>
      <c r="B183" s="28" t="s">
        <v>32</v>
      </c>
      <c r="C183" s="28" t="s">
        <v>357</v>
      </c>
      <c r="D183" s="146">
        <v>0</v>
      </c>
      <c r="E183" s="28">
        <v>0</v>
      </c>
      <c r="F183" s="28">
        <f t="shared" si="11"/>
        <v>0</v>
      </c>
      <c r="G183" s="28">
        <v>0</v>
      </c>
      <c r="H183" s="28">
        <v>1</v>
      </c>
      <c r="I183" s="28">
        <f t="shared" si="12"/>
        <v>50</v>
      </c>
      <c r="J183" s="28">
        <v>0</v>
      </c>
      <c r="K183" s="28">
        <v>0</v>
      </c>
      <c r="L183" s="28">
        <f t="shared" si="13"/>
        <v>0</v>
      </c>
      <c r="M183" s="28" t="s">
        <v>44</v>
      </c>
      <c r="N183" s="28" t="s">
        <v>44</v>
      </c>
      <c r="P183" s="28" t="s">
        <v>44</v>
      </c>
      <c r="Q183" s="28" t="s">
        <v>44</v>
      </c>
      <c r="S183" s="147">
        <f t="shared" si="14"/>
        <v>16.666666666666668</v>
      </c>
      <c r="T183" s="148">
        <v>43665</v>
      </c>
      <c r="U183" s="149" t="s">
        <v>352</v>
      </c>
      <c r="V183" s="148">
        <v>43672</v>
      </c>
      <c r="W183" s="149" t="s">
        <v>367</v>
      </c>
    </row>
    <row r="184" spans="1:23" s="28" customFormat="1">
      <c r="A184" s="28" t="s">
        <v>233</v>
      </c>
      <c r="B184" s="28" t="s">
        <v>34</v>
      </c>
      <c r="C184" s="28" t="s">
        <v>357</v>
      </c>
      <c r="D184" s="146">
        <v>0</v>
      </c>
      <c r="E184" s="28">
        <v>0</v>
      </c>
      <c r="F184" s="28">
        <f t="shared" si="11"/>
        <v>0</v>
      </c>
      <c r="G184" s="28">
        <v>0</v>
      </c>
      <c r="H184" s="28">
        <v>0</v>
      </c>
      <c r="I184" s="28">
        <f t="shared" si="12"/>
        <v>0</v>
      </c>
      <c r="J184" s="28">
        <v>0</v>
      </c>
      <c r="K184" s="28">
        <v>1</v>
      </c>
      <c r="L184" s="28">
        <f t="shared" si="13"/>
        <v>500</v>
      </c>
      <c r="M184" s="28" t="s">
        <v>44</v>
      </c>
      <c r="N184" s="28" t="s">
        <v>44</v>
      </c>
      <c r="P184" s="28" t="s">
        <v>44</v>
      </c>
      <c r="Q184" s="28" t="s">
        <v>44</v>
      </c>
      <c r="S184" s="147">
        <f t="shared" si="14"/>
        <v>166.66666666666666</v>
      </c>
      <c r="T184" s="148">
        <v>43665</v>
      </c>
      <c r="U184" s="149" t="s">
        <v>352</v>
      </c>
      <c r="V184" s="148">
        <v>43672</v>
      </c>
      <c r="W184" s="149" t="s">
        <v>367</v>
      </c>
    </row>
    <row r="185" spans="1:23" s="150" customFormat="1">
      <c r="A185" s="150" t="s">
        <v>234</v>
      </c>
      <c r="B185" s="150" t="s">
        <v>39</v>
      </c>
      <c r="C185" s="150" t="s">
        <v>357</v>
      </c>
      <c r="D185" s="151">
        <v>0</v>
      </c>
      <c r="E185" s="150">
        <v>0</v>
      </c>
      <c r="F185" s="150">
        <f t="shared" si="11"/>
        <v>0</v>
      </c>
      <c r="G185" s="150">
        <v>1</v>
      </c>
      <c r="H185" s="150">
        <v>0</v>
      </c>
      <c r="I185" s="150">
        <f t="shared" si="12"/>
        <v>50</v>
      </c>
      <c r="J185" s="150">
        <v>0</v>
      </c>
      <c r="K185" s="150">
        <v>0</v>
      </c>
      <c r="L185" s="150">
        <f t="shared" si="13"/>
        <v>0</v>
      </c>
      <c r="M185" s="150" t="s">
        <v>44</v>
      </c>
      <c r="N185" s="150" t="s">
        <v>44</v>
      </c>
      <c r="P185" s="150" t="s">
        <v>44</v>
      </c>
      <c r="Q185" s="150" t="s">
        <v>44</v>
      </c>
      <c r="S185" s="152">
        <f t="shared" si="14"/>
        <v>16.666666666666668</v>
      </c>
      <c r="T185" s="153">
        <v>43665</v>
      </c>
      <c r="U185" s="154" t="s">
        <v>352</v>
      </c>
      <c r="V185" s="153">
        <v>43672</v>
      </c>
      <c r="W185" s="154" t="s">
        <v>367</v>
      </c>
    </row>
    <row r="186" spans="1:23">
      <c r="A186" t="s">
        <v>235</v>
      </c>
      <c r="B186" t="s">
        <v>361</v>
      </c>
      <c r="C186" t="s">
        <v>354</v>
      </c>
      <c r="D186" s="14">
        <v>0</v>
      </c>
      <c r="E186">
        <v>0</v>
      </c>
      <c r="F186">
        <f t="shared" si="11"/>
        <v>0</v>
      </c>
      <c r="G186">
        <v>0</v>
      </c>
      <c r="H186">
        <v>0</v>
      </c>
      <c r="I186">
        <f t="shared" si="12"/>
        <v>0</v>
      </c>
      <c r="J186">
        <v>0</v>
      </c>
      <c r="K186">
        <v>0</v>
      </c>
      <c r="L186">
        <f t="shared" si="13"/>
        <v>0</v>
      </c>
      <c r="M186" t="s">
        <v>44</v>
      </c>
      <c r="N186" t="s">
        <v>44</v>
      </c>
      <c r="P186" t="s">
        <v>44</v>
      </c>
      <c r="Q186" t="s">
        <v>44</v>
      </c>
      <c r="S186" s="37">
        <f t="shared" si="14"/>
        <v>0</v>
      </c>
      <c r="T186" s="13">
        <v>43665</v>
      </c>
      <c r="U186" s="15" t="s">
        <v>352</v>
      </c>
      <c r="V186" s="13">
        <v>43672</v>
      </c>
      <c r="W186" s="15" t="s">
        <v>367</v>
      </c>
    </row>
    <row r="187" spans="1:23" s="141" customFormat="1">
      <c r="A187" s="141" t="s">
        <v>236</v>
      </c>
      <c r="B187" s="141" t="s">
        <v>24</v>
      </c>
      <c r="C187" s="141" t="s">
        <v>357</v>
      </c>
      <c r="D187" s="142">
        <v>0</v>
      </c>
      <c r="E187" s="141">
        <v>2</v>
      </c>
      <c r="F187" s="141">
        <f t="shared" si="11"/>
        <v>10</v>
      </c>
      <c r="G187" s="141">
        <v>1</v>
      </c>
      <c r="H187" s="141">
        <v>1</v>
      </c>
      <c r="I187" s="141">
        <f t="shared" si="12"/>
        <v>100</v>
      </c>
      <c r="J187" s="141">
        <v>0</v>
      </c>
      <c r="K187" s="141">
        <v>0</v>
      </c>
      <c r="L187" s="141">
        <f t="shared" si="13"/>
        <v>0</v>
      </c>
      <c r="M187" s="141" t="s">
        <v>44</v>
      </c>
      <c r="N187" s="141" t="s">
        <v>44</v>
      </c>
      <c r="P187" s="141" t="s">
        <v>44</v>
      </c>
      <c r="Q187" s="141" t="s">
        <v>44</v>
      </c>
      <c r="S187" s="143">
        <f t="shared" si="14"/>
        <v>36.666666666666664</v>
      </c>
      <c r="T187" s="144">
        <v>43669</v>
      </c>
      <c r="U187" s="145" t="s">
        <v>352</v>
      </c>
      <c r="V187" s="144">
        <v>43676</v>
      </c>
      <c r="W187" s="145" t="s">
        <v>367</v>
      </c>
    </row>
    <row r="188" spans="1:23" s="28" customFormat="1">
      <c r="A188" s="28" t="s">
        <v>237</v>
      </c>
      <c r="B188" s="28" t="s">
        <v>82</v>
      </c>
      <c r="C188" s="28" t="s">
        <v>357</v>
      </c>
      <c r="D188" s="146">
        <v>644</v>
      </c>
      <c r="E188" s="28">
        <v>103</v>
      </c>
      <c r="F188" s="28">
        <f t="shared" si="11"/>
        <v>3735</v>
      </c>
      <c r="G188" s="28">
        <v>14</v>
      </c>
      <c r="H188" s="28">
        <v>19</v>
      </c>
      <c r="I188" s="28">
        <f t="shared" si="12"/>
        <v>1650</v>
      </c>
      <c r="J188" s="28">
        <v>1</v>
      </c>
      <c r="K188" s="28">
        <v>0</v>
      </c>
      <c r="L188" s="28">
        <f t="shared" si="13"/>
        <v>50</v>
      </c>
      <c r="M188" s="28" t="s">
        <v>44</v>
      </c>
      <c r="N188" s="28" t="s">
        <v>44</v>
      </c>
      <c r="P188" s="28" t="s">
        <v>44</v>
      </c>
      <c r="Q188" s="28" t="s">
        <v>44</v>
      </c>
      <c r="S188" s="147">
        <f t="shared" si="14"/>
        <v>1811.6666666666667</v>
      </c>
      <c r="T188" s="148">
        <v>43669</v>
      </c>
      <c r="U188" s="149" t="s">
        <v>352</v>
      </c>
      <c r="V188" s="148">
        <v>43676</v>
      </c>
      <c r="W188" s="149" t="s">
        <v>367</v>
      </c>
    </row>
    <row r="189" spans="1:23" s="28" customFormat="1">
      <c r="A189" s="28" t="s">
        <v>238</v>
      </c>
      <c r="B189" s="28" t="s">
        <v>128</v>
      </c>
      <c r="C189" s="28" t="s">
        <v>357</v>
      </c>
      <c r="D189" s="146">
        <v>0</v>
      </c>
      <c r="E189" s="28">
        <v>4</v>
      </c>
      <c r="F189" s="28">
        <f t="shared" si="11"/>
        <v>20</v>
      </c>
      <c r="G189" s="28">
        <v>0</v>
      </c>
      <c r="H189" s="28">
        <v>0</v>
      </c>
      <c r="I189" s="28">
        <f t="shared" si="12"/>
        <v>0</v>
      </c>
      <c r="J189" s="28">
        <v>0</v>
      </c>
      <c r="K189" s="28">
        <v>0</v>
      </c>
      <c r="L189" s="28">
        <f t="shared" si="13"/>
        <v>0</v>
      </c>
      <c r="M189" s="28" t="s">
        <v>44</v>
      </c>
      <c r="N189" s="28" t="s">
        <v>44</v>
      </c>
      <c r="P189" s="28" t="s">
        <v>44</v>
      </c>
      <c r="Q189" s="28" t="s">
        <v>44</v>
      </c>
      <c r="S189" s="147">
        <f t="shared" si="14"/>
        <v>6.666666666666667</v>
      </c>
      <c r="T189" s="148">
        <v>43669</v>
      </c>
      <c r="U189" s="149" t="s">
        <v>352</v>
      </c>
      <c r="V189" s="148">
        <v>43676</v>
      </c>
      <c r="W189" s="149" t="s">
        <v>367</v>
      </c>
    </row>
    <row r="190" spans="1:23" s="28" customFormat="1">
      <c r="A190" s="28" t="s">
        <v>239</v>
      </c>
      <c r="B190" s="28" t="s">
        <v>32</v>
      </c>
      <c r="C190" s="28" t="s">
        <v>357</v>
      </c>
      <c r="D190" s="146">
        <v>1</v>
      </c>
      <c r="E190" s="28">
        <v>0</v>
      </c>
      <c r="F190" s="28">
        <f t="shared" si="11"/>
        <v>5</v>
      </c>
      <c r="G190" s="28">
        <v>0</v>
      </c>
      <c r="H190" s="28">
        <v>0</v>
      </c>
      <c r="I190" s="28">
        <f t="shared" si="12"/>
        <v>0</v>
      </c>
      <c r="J190" s="28">
        <v>0</v>
      </c>
      <c r="K190" s="28">
        <v>0</v>
      </c>
      <c r="L190" s="28">
        <f t="shared" si="13"/>
        <v>0</v>
      </c>
      <c r="M190" s="28" t="s">
        <v>44</v>
      </c>
      <c r="N190" s="28" t="s">
        <v>44</v>
      </c>
      <c r="P190" s="28" t="s">
        <v>44</v>
      </c>
      <c r="Q190" s="28" t="s">
        <v>44</v>
      </c>
      <c r="S190" s="147">
        <f t="shared" si="14"/>
        <v>1.6666666666666667</v>
      </c>
      <c r="T190" s="148">
        <v>43669</v>
      </c>
      <c r="U190" s="149" t="s">
        <v>352</v>
      </c>
      <c r="V190" s="148">
        <v>43676</v>
      </c>
      <c r="W190" s="149" t="s">
        <v>367</v>
      </c>
    </row>
    <row r="191" spans="1:23" s="28" customFormat="1">
      <c r="A191" s="28" t="s">
        <v>240</v>
      </c>
      <c r="B191" s="28" t="s">
        <v>34</v>
      </c>
      <c r="C191" s="28" t="s">
        <v>357</v>
      </c>
      <c r="D191" s="146">
        <v>0</v>
      </c>
      <c r="E191" s="28">
        <v>0</v>
      </c>
      <c r="F191" s="28">
        <f t="shared" si="11"/>
        <v>0</v>
      </c>
      <c r="G191" s="28">
        <v>0</v>
      </c>
      <c r="H191" s="28">
        <v>0</v>
      </c>
      <c r="I191" s="28">
        <f t="shared" si="12"/>
        <v>0</v>
      </c>
      <c r="J191" s="28">
        <v>0</v>
      </c>
      <c r="K191" s="28">
        <v>0</v>
      </c>
      <c r="L191" s="28">
        <f t="shared" si="13"/>
        <v>0</v>
      </c>
      <c r="M191" s="28" t="s">
        <v>44</v>
      </c>
      <c r="N191" s="28" t="s">
        <v>44</v>
      </c>
      <c r="P191" s="28" t="s">
        <v>44</v>
      </c>
      <c r="Q191" s="28" t="s">
        <v>44</v>
      </c>
      <c r="S191" s="147">
        <f t="shared" si="14"/>
        <v>0</v>
      </c>
      <c r="T191" s="148">
        <v>43669</v>
      </c>
      <c r="U191" s="149" t="s">
        <v>352</v>
      </c>
      <c r="V191" s="148">
        <v>43676</v>
      </c>
      <c r="W191" s="149" t="s">
        <v>367</v>
      </c>
    </row>
    <row r="192" spans="1:23" s="150" customFormat="1">
      <c r="A192" s="150" t="s">
        <v>241</v>
      </c>
      <c r="B192" s="150" t="s">
        <v>39</v>
      </c>
      <c r="C192" s="150" t="s">
        <v>357</v>
      </c>
      <c r="D192" s="156">
        <v>300</v>
      </c>
      <c r="E192" s="150">
        <v>0</v>
      </c>
      <c r="F192" s="150">
        <f t="shared" si="11"/>
        <v>1500</v>
      </c>
      <c r="G192" s="150">
        <v>0</v>
      </c>
      <c r="H192" s="150">
        <v>0</v>
      </c>
      <c r="I192" s="150">
        <f t="shared" si="12"/>
        <v>0</v>
      </c>
      <c r="J192" s="150">
        <v>0</v>
      </c>
      <c r="K192" s="150">
        <v>0</v>
      </c>
      <c r="L192" s="150">
        <f t="shared" si="13"/>
        <v>0</v>
      </c>
      <c r="M192" s="150" t="s">
        <v>44</v>
      </c>
      <c r="N192" s="150" t="s">
        <v>44</v>
      </c>
      <c r="P192" s="150" t="s">
        <v>44</v>
      </c>
      <c r="Q192" s="150" t="s">
        <v>44</v>
      </c>
      <c r="S192" s="152">
        <f t="shared" si="14"/>
        <v>500</v>
      </c>
      <c r="T192" s="153">
        <v>43669</v>
      </c>
      <c r="U192" s="154" t="s">
        <v>352</v>
      </c>
      <c r="V192" s="153">
        <v>43676</v>
      </c>
      <c r="W192" s="154" t="s">
        <v>367</v>
      </c>
    </row>
    <row r="193" spans="1:23" s="141" customFormat="1">
      <c r="A193" s="141" t="s">
        <v>242</v>
      </c>
      <c r="B193" s="141" t="s">
        <v>24</v>
      </c>
      <c r="C193" s="141" t="s">
        <v>357</v>
      </c>
      <c r="D193" s="142">
        <v>1</v>
      </c>
      <c r="E193" s="141">
        <v>3</v>
      </c>
      <c r="F193" s="141">
        <f t="shared" si="11"/>
        <v>20</v>
      </c>
      <c r="G193" s="141">
        <v>0</v>
      </c>
      <c r="H193" s="141">
        <v>0</v>
      </c>
      <c r="I193" s="141">
        <f t="shared" si="12"/>
        <v>0</v>
      </c>
      <c r="J193" s="141">
        <v>0</v>
      </c>
      <c r="K193" s="141">
        <v>0</v>
      </c>
      <c r="L193" s="141">
        <f t="shared" si="13"/>
        <v>0</v>
      </c>
      <c r="M193" s="141" t="s">
        <v>44</v>
      </c>
      <c r="N193" s="141" t="s">
        <v>44</v>
      </c>
      <c r="P193" s="141" t="s">
        <v>44</v>
      </c>
      <c r="Q193" s="141" t="s">
        <v>44</v>
      </c>
      <c r="S193" s="143">
        <f t="shared" si="14"/>
        <v>6.666666666666667</v>
      </c>
      <c r="T193" s="144">
        <v>43669</v>
      </c>
      <c r="U193" s="145" t="s">
        <v>352</v>
      </c>
      <c r="V193" s="144">
        <v>43676</v>
      </c>
      <c r="W193" s="145" t="s">
        <v>367</v>
      </c>
    </row>
    <row r="194" spans="1:23" s="28" customFormat="1">
      <c r="A194" s="28" t="s">
        <v>243</v>
      </c>
      <c r="B194" s="28" t="s">
        <v>82</v>
      </c>
      <c r="C194" s="28" t="s">
        <v>357</v>
      </c>
      <c r="D194" s="146">
        <v>0</v>
      </c>
      <c r="E194" s="28">
        <v>0</v>
      </c>
      <c r="F194" s="28">
        <f t="shared" si="11"/>
        <v>0</v>
      </c>
      <c r="G194" s="28">
        <v>0</v>
      </c>
      <c r="H194" s="28">
        <v>0</v>
      </c>
      <c r="I194" s="28">
        <f t="shared" si="12"/>
        <v>0</v>
      </c>
      <c r="J194" s="28">
        <v>0</v>
      </c>
      <c r="K194" s="28">
        <v>0</v>
      </c>
      <c r="L194" s="28">
        <f t="shared" si="13"/>
        <v>0</v>
      </c>
      <c r="M194" s="28" t="s">
        <v>44</v>
      </c>
      <c r="N194" s="28" t="s">
        <v>44</v>
      </c>
      <c r="P194" s="28" t="s">
        <v>44</v>
      </c>
      <c r="Q194" s="28" t="s">
        <v>44</v>
      </c>
      <c r="S194" s="147">
        <f t="shared" si="14"/>
        <v>0</v>
      </c>
      <c r="T194" s="148">
        <v>43669</v>
      </c>
      <c r="U194" s="149" t="s">
        <v>352</v>
      </c>
      <c r="V194" s="148">
        <v>43676</v>
      </c>
      <c r="W194" s="149" t="s">
        <v>367</v>
      </c>
    </row>
    <row r="195" spans="1:23" s="28" customFormat="1">
      <c r="A195" s="28" t="s">
        <v>244</v>
      </c>
      <c r="B195" s="28" t="s">
        <v>128</v>
      </c>
      <c r="C195" s="28" t="s">
        <v>357</v>
      </c>
      <c r="D195" s="146">
        <v>1</v>
      </c>
      <c r="E195" s="28">
        <v>1</v>
      </c>
      <c r="F195" s="28">
        <f t="shared" si="11"/>
        <v>10</v>
      </c>
      <c r="G195" s="28">
        <v>0</v>
      </c>
      <c r="H195" s="28">
        <v>0</v>
      </c>
      <c r="I195" s="28">
        <f t="shared" si="12"/>
        <v>0</v>
      </c>
      <c r="J195" s="28">
        <v>0</v>
      </c>
      <c r="K195" s="28">
        <v>0</v>
      </c>
      <c r="L195" s="28">
        <f t="shared" si="13"/>
        <v>0</v>
      </c>
      <c r="M195" s="28" t="s">
        <v>44</v>
      </c>
      <c r="N195" s="28" t="s">
        <v>44</v>
      </c>
      <c r="P195" s="28" t="s">
        <v>44</v>
      </c>
      <c r="Q195" s="28" t="s">
        <v>44</v>
      </c>
      <c r="S195" s="147">
        <f t="shared" si="14"/>
        <v>3.3333333333333335</v>
      </c>
      <c r="T195" s="148">
        <v>43669</v>
      </c>
      <c r="U195" s="149" t="s">
        <v>352</v>
      </c>
      <c r="V195" s="148">
        <v>43676</v>
      </c>
      <c r="W195" s="149" t="s">
        <v>367</v>
      </c>
    </row>
    <row r="196" spans="1:23" s="28" customFormat="1">
      <c r="A196" s="28" t="s">
        <v>245</v>
      </c>
      <c r="B196" s="28" t="s">
        <v>32</v>
      </c>
      <c r="C196" s="28" t="s">
        <v>357</v>
      </c>
      <c r="D196" s="146">
        <v>7</v>
      </c>
      <c r="E196" s="28">
        <v>0</v>
      </c>
      <c r="F196" s="28">
        <f t="shared" si="11"/>
        <v>35</v>
      </c>
      <c r="G196" s="28">
        <v>0</v>
      </c>
      <c r="H196" s="28">
        <v>1</v>
      </c>
      <c r="I196" s="28">
        <f t="shared" si="12"/>
        <v>50</v>
      </c>
      <c r="J196" s="28">
        <v>0</v>
      </c>
      <c r="K196" s="28">
        <v>0</v>
      </c>
      <c r="L196" s="28">
        <f t="shared" si="13"/>
        <v>0</v>
      </c>
      <c r="M196" s="28" t="s">
        <v>44</v>
      </c>
      <c r="N196" s="28" t="s">
        <v>44</v>
      </c>
      <c r="P196" s="28" t="s">
        <v>44</v>
      </c>
      <c r="Q196" s="28" t="s">
        <v>44</v>
      </c>
      <c r="S196" s="147">
        <f t="shared" si="14"/>
        <v>28.333333333333332</v>
      </c>
      <c r="T196" s="148">
        <v>43669</v>
      </c>
      <c r="U196" s="149" t="s">
        <v>352</v>
      </c>
      <c r="V196" s="148">
        <v>43676</v>
      </c>
      <c r="W196" s="149" t="s">
        <v>367</v>
      </c>
    </row>
    <row r="197" spans="1:23" s="28" customFormat="1">
      <c r="A197" s="28" t="s">
        <v>246</v>
      </c>
      <c r="B197" s="28" t="s">
        <v>34</v>
      </c>
      <c r="C197" s="28" t="s">
        <v>357</v>
      </c>
      <c r="D197" s="146">
        <v>0</v>
      </c>
      <c r="E197" s="28">
        <v>0</v>
      </c>
      <c r="F197" s="28">
        <f t="shared" si="11"/>
        <v>0</v>
      </c>
      <c r="G197" s="28">
        <v>0</v>
      </c>
      <c r="H197" s="28">
        <v>0</v>
      </c>
      <c r="I197" s="28">
        <f t="shared" si="12"/>
        <v>0</v>
      </c>
      <c r="J197" s="28">
        <v>0</v>
      </c>
      <c r="K197" s="28">
        <v>0</v>
      </c>
      <c r="L197" s="28">
        <f t="shared" si="13"/>
        <v>0</v>
      </c>
      <c r="M197" s="28" t="s">
        <v>44</v>
      </c>
      <c r="N197" s="28" t="s">
        <v>44</v>
      </c>
      <c r="P197" s="28" t="s">
        <v>44</v>
      </c>
      <c r="Q197" s="28" t="s">
        <v>44</v>
      </c>
      <c r="S197" s="147">
        <f t="shared" si="14"/>
        <v>0</v>
      </c>
      <c r="T197" s="148">
        <v>43669</v>
      </c>
      <c r="U197" s="149" t="s">
        <v>352</v>
      </c>
      <c r="V197" s="148">
        <v>43676</v>
      </c>
      <c r="W197" s="149" t="s">
        <v>367</v>
      </c>
    </row>
    <row r="198" spans="1:23" s="150" customFormat="1">
      <c r="A198" s="150" t="s">
        <v>247</v>
      </c>
      <c r="B198" s="150" t="s">
        <v>39</v>
      </c>
      <c r="C198" s="150" t="s">
        <v>357</v>
      </c>
      <c r="D198" s="151">
        <v>1</v>
      </c>
      <c r="E198" s="150">
        <v>1</v>
      </c>
      <c r="F198" s="150">
        <f t="shared" ref="F198:F261" si="15">AVERAGE((D198*10),(E198*10))</f>
        <v>10</v>
      </c>
      <c r="G198" s="150">
        <v>0</v>
      </c>
      <c r="H198" s="150">
        <v>0</v>
      </c>
      <c r="I198" s="150">
        <f t="shared" ref="I198:I261" si="16">AVERAGE((G198*100),(H198*100))</f>
        <v>0</v>
      </c>
      <c r="J198" s="150">
        <v>0</v>
      </c>
      <c r="K198" s="150">
        <v>0</v>
      </c>
      <c r="L198" s="150">
        <f t="shared" ref="L198:L261" si="17">AVERAGE((J198*100),(K198*1000))</f>
        <v>0</v>
      </c>
      <c r="M198" s="150" t="s">
        <v>44</v>
      </c>
      <c r="N198" s="150" t="s">
        <v>44</v>
      </c>
      <c r="P198" s="150" t="s">
        <v>44</v>
      </c>
      <c r="Q198" s="150" t="s">
        <v>44</v>
      </c>
      <c r="S198" s="152">
        <f t="shared" si="14"/>
        <v>3.3333333333333335</v>
      </c>
      <c r="T198" s="153">
        <v>43669</v>
      </c>
      <c r="U198" s="154" t="s">
        <v>352</v>
      </c>
      <c r="V198" s="153">
        <v>43676</v>
      </c>
      <c r="W198" s="154" t="s">
        <v>367</v>
      </c>
    </row>
    <row r="199" spans="1:23">
      <c r="A199" t="s">
        <v>248</v>
      </c>
      <c r="B199" t="s">
        <v>361</v>
      </c>
      <c r="C199" t="s">
        <v>354</v>
      </c>
      <c r="D199" s="14">
        <v>0</v>
      </c>
      <c r="E199">
        <v>2</v>
      </c>
      <c r="F199">
        <f t="shared" si="15"/>
        <v>10</v>
      </c>
      <c r="G199">
        <v>1</v>
      </c>
      <c r="H199">
        <v>1</v>
      </c>
      <c r="I199">
        <f t="shared" si="16"/>
        <v>100</v>
      </c>
      <c r="J199">
        <v>0</v>
      </c>
      <c r="K199">
        <v>0</v>
      </c>
      <c r="L199">
        <f t="shared" si="17"/>
        <v>0</v>
      </c>
      <c r="M199" t="s">
        <v>44</v>
      </c>
      <c r="N199" t="s">
        <v>44</v>
      </c>
      <c r="P199" t="s">
        <v>44</v>
      </c>
      <c r="Q199" t="s">
        <v>44</v>
      </c>
      <c r="S199" s="37">
        <f>AVERAGE(F199,I199,L199)</f>
        <v>36.666666666666664</v>
      </c>
      <c r="T199" s="13">
        <v>43669</v>
      </c>
      <c r="U199" s="15" t="s">
        <v>352</v>
      </c>
      <c r="V199" s="13">
        <v>43676</v>
      </c>
      <c r="W199" s="15" t="s">
        <v>367</v>
      </c>
    </row>
    <row r="200" spans="1:23" s="111" customFormat="1">
      <c r="A200" s="111" t="s">
        <v>249</v>
      </c>
      <c r="B200" s="111" t="s">
        <v>24</v>
      </c>
      <c r="C200" s="112" t="s">
        <v>357</v>
      </c>
      <c r="D200" s="157">
        <v>1</v>
      </c>
      <c r="E200" s="111">
        <v>0</v>
      </c>
      <c r="F200" s="141">
        <f t="shared" si="15"/>
        <v>5</v>
      </c>
      <c r="G200" s="111">
        <v>0</v>
      </c>
      <c r="H200" s="111">
        <v>0</v>
      </c>
      <c r="I200" s="141">
        <f t="shared" si="16"/>
        <v>0</v>
      </c>
      <c r="J200" s="111">
        <v>0</v>
      </c>
      <c r="K200" s="111">
        <v>0</v>
      </c>
      <c r="L200" s="141">
        <f t="shared" si="17"/>
        <v>0</v>
      </c>
      <c r="M200" s="141" t="s">
        <v>44</v>
      </c>
      <c r="N200" s="141" t="s">
        <v>44</v>
      </c>
      <c r="O200" s="141"/>
      <c r="P200" s="141" t="s">
        <v>44</v>
      </c>
      <c r="Q200" s="141" t="s">
        <v>44</v>
      </c>
      <c r="R200" s="141"/>
      <c r="S200" s="143">
        <f t="shared" si="14"/>
        <v>1.6666666666666667</v>
      </c>
      <c r="T200" s="112">
        <v>43677</v>
      </c>
      <c r="U200" s="158">
        <v>0.60416666666666663</v>
      </c>
      <c r="V200" s="112">
        <v>43684</v>
      </c>
      <c r="W200" s="158" t="s">
        <v>352</v>
      </c>
    </row>
    <row r="201" spans="1:23" s="12" customFormat="1">
      <c r="A201" s="12" t="s">
        <v>250</v>
      </c>
      <c r="B201" s="12" t="s">
        <v>82</v>
      </c>
      <c r="C201" s="40" t="s">
        <v>357</v>
      </c>
      <c r="D201" s="155">
        <v>0</v>
      </c>
      <c r="E201" s="12">
        <v>0</v>
      </c>
      <c r="F201" s="28">
        <f t="shared" si="15"/>
        <v>0</v>
      </c>
      <c r="G201" s="12">
        <v>0</v>
      </c>
      <c r="H201" s="12">
        <v>8</v>
      </c>
      <c r="I201" s="28">
        <f t="shared" si="16"/>
        <v>400</v>
      </c>
      <c r="J201" s="12">
        <v>0</v>
      </c>
      <c r="K201" s="12">
        <v>0</v>
      </c>
      <c r="L201" s="28">
        <f t="shared" si="17"/>
        <v>0</v>
      </c>
      <c r="M201" s="28" t="s">
        <v>44</v>
      </c>
      <c r="N201" s="28" t="s">
        <v>44</v>
      </c>
      <c r="O201" s="28"/>
      <c r="P201" s="28" t="s">
        <v>44</v>
      </c>
      <c r="Q201" s="28" t="s">
        <v>44</v>
      </c>
      <c r="R201" s="28"/>
      <c r="S201" s="147">
        <f t="shared" si="14"/>
        <v>133.33333333333334</v>
      </c>
      <c r="T201" s="40">
        <v>43677</v>
      </c>
      <c r="U201" s="41">
        <v>0.60416666666666663</v>
      </c>
      <c r="V201" s="40">
        <v>43684</v>
      </c>
      <c r="W201" s="41" t="s">
        <v>352</v>
      </c>
    </row>
    <row r="202" spans="1:23" s="12" customFormat="1">
      <c r="A202" s="12" t="s">
        <v>251</v>
      </c>
      <c r="B202" s="12" t="s">
        <v>128</v>
      </c>
      <c r="C202" s="40" t="s">
        <v>357</v>
      </c>
      <c r="D202" s="155">
        <v>0</v>
      </c>
      <c r="E202" s="12">
        <v>0</v>
      </c>
      <c r="F202" s="28">
        <f t="shared" si="15"/>
        <v>0</v>
      </c>
      <c r="G202" s="12">
        <v>0</v>
      </c>
      <c r="H202" s="12">
        <v>0</v>
      </c>
      <c r="I202" s="28">
        <f t="shared" si="16"/>
        <v>0</v>
      </c>
      <c r="J202" s="12">
        <v>0</v>
      </c>
      <c r="K202" s="12">
        <v>0</v>
      </c>
      <c r="L202" s="28">
        <f t="shared" si="17"/>
        <v>0</v>
      </c>
      <c r="M202" s="28" t="s">
        <v>44</v>
      </c>
      <c r="N202" s="28" t="s">
        <v>44</v>
      </c>
      <c r="O202" s="28"/>
      <c r="P202" s="28" t="s">
        <v>44</v>
      </c>
      <c r="Q202" s="28" t="s">
        <v>44</v>
      </c>
      <c r="R202" s="28"/>
      <c r="S202" s="147">
        <f t="shared" si="14"/>
        <v>0</v>
      </c>
      <c r="T202" s="40">
        <v>43677</v>
      </c>
      <c r="U202" s="41">
        <v>0.60416666666666663</v>
      </c>
      <c r="V202" s="40">
        <v>43684</v>
      </c>
      <c r="W202" s="41" t="s">
        <v>352</v>
      </c>
    </row>
    <row r="203" spans="1:23" s="12" customFormat="1">
      <c r="A203" s="12" t="s">
        <v>252</v>
      </c>
      <c r="B203" s="12" t="s">
        <v>32</v>
      </c>
      <c r="C203" s="40" t="s">
        <v>357</v>
      </c>
      <c r="D203" s="155">
        <v>10</v>
      </c>
      <c r="E203" s="12">
        <v>30</v>
      </c>
      <c r="F203" s="28">
        <f t="shared" si="15"/>
        <v>200</v>
      </c>
      <c r="G203" s="12">
        <v>0</v>
      </c>
      <c r="H203" s="12">
        <v>1</v>
      </c>
      <c r="I203" s="28">
        <f t="shared" si="16"/>
        <v>50</v>
      </c>
      <c r="J203" s="12">
        <v>0</v>
      </c>
      <c r="K203" s="12">
        <v>0</v>
      </c>
      <c r="L203" s="28">
        <f t="shared" si="17"/>
        <v>0</v>
      </c>
      <c r="M203" s="28" t="s">
        <v>44</v>
      </c>
      <c r="N203" s="28" t="s">
        <v>44</v>
      </c>
      <c r="O203" s="28"/>
      <c r="P203" s="28" t="s">
        <v>44</v>
      </c>
      <c r="Q203" s="28" t="s">
        <v>44</v>
      </c>
      <c r="R203" s="28"/>
      <c r="S203" s="147">
        <f t="shared" si="14"/>
        <v>83.333333333333329</v>
      </c>
      <c r="T203" s="40">
        <v>43677</v>
      </c>
      <c r="U203" s="41">
        <v>0.60416666666666663</v>
      </c>
      <c r="V203" s="40">
        <v>43684</v>
      </c>
      <c r="W203" s="41" t="s">
        <v>352</v>
      </c>
    </row>
    <row r="204" spans="1:23" s="12" customFormat="1">
      <c r="A204" s="12" t="s">
        <v>253</v>
      </c>
      <c r="B204" s="12" t="s">
        <v>34</v>
      </c>
      <c r="C204" s="40" t="s">
        <v>357</v>
      </c>
      <c r="D204" s="155">
        <v>0</v>
      </c>
      <c r="E204" s="12">
        <v>0</v>
      </c>
      <c r="F204" s="28">
        <f t="shared" si="15"/>
        <v>0</v>
      </c>
      <c r="G204" s="12">
        <v>0</v>
      </c>
      <c r="H204" s="12">
        <v>0</v>
      </c>
      <c r="I204" s="28">
        <f t="shared" si="16"/>
        <v>0</v>
      </c>
      <c r="J204" s="12">
        <v>0</v>
      </c>
      <c r="K204" s="12">
        <v>0</v>
      </c>
      <c r="L204" s="28">
        <f t="shared" si="17"/>
        <v>0</v>
      </c>
      <c r="M204" s="28" t="s">
        <v>44</v>
      </c>
      <c r="N204" s="28" t="s">
        <v>44</v>
      </c>
      <c r="O204" s="28"/>
      <c r="P204" s="28" t="s">
        <v>44</v>
      </c>
      <c r="Q204" s="28" t="s">
        <v>44</v>
      </c>
      <c r="R204" s="28"/>
      <c r="S204" s="147">
        <f t="shared" si="14"/>
        <v>0</v>
      </c>
      <c r="T204" s="40">
        <v>43677</v>
      </c>
      <c r="U204" s="41">
        <v>0.60416666666666663</v>
      </c>
      <c r="V204" s="40">
        <v>43684</v>
      </c>
      <c r="W204" s="41" t="s">
        <v>352</v>
      </c>
    </row>
    <row r="205" spans="1:23" s="116" customFormat="1">
      <c r="A205" s="116" t="s">
        <v>254</v>
      </c>
      <c r="B205" s="116" t="s">
        <v>39</v>
      </c>
      <c r="C205" s="117" t="s">
        <v>357</v>
      </c>
      <c r="D205" s="159">
        <v>6</v>
      </c>
      <c r="E205" s="116">
        <v>0</v>
      </c>
      <c r="F205" s="150">
        <f t="shared" si="15"/>
        <v>30</v>
      </c>
      <c r="G205" s="116">
        <v>0</v>
      </c>
      <c r="H205" s="116">
        <v>0</v>
      </c>
      <c r="I205" s="150">
        <f t="shared" si="16"/>
        <v>0</v>
      </c>
      <c r="J205" s="116">
        <v>0</v>
      </c>
      <c r="K205" s="116">
        <v>1</v>
      </c>
      <c r="L205" s="150">
        <f t="shared" si="17"/>
        <v>500</v>
      </c>
      <c r="M205" s="150" t="s">
        <v>44</v>
      </c>
      <c r="N205" s="150" t="s">
        <v>44</v>
      </c>
      <c r="O205" s="150"/>
      <c r="P205" s="150" t="s">
        <v>44</v>
      </c>
      <c r="Q205" s="150" t="s">
        <v>44</v>
      </c>
      <c r="R205" s="150"/>
      <c r="S205" s="152">
        <f t="shared" si="14"/>
        <v>176.66666666666666</v>
      </c>
      <c r="T205" s="117">
        <v>43677</v>
      </c>
      <c r="U205" s="160">
        <v>0.60416666666666663</v>
      </c>
      <c r="V205" s="117">
        <v>43684</v>
      </c>
      <c r="W205" s="160" t="s">
        <v>352</v>
      </c>
    </row>
    <row r="206" spans="1:23" s="111" customFormat="1">
      <c r="A206" s="111" t="s">
        <v>255</v>
      </c>
      <c r="B206" s="111" t="s">
        <v>24</v>
      </c>
      <c r="C206" s="112" t="s">
        <v>357</v>
      </c>
      <c r="D206" s="157">
        <v>0</v>
      </c>
      <c r="E206" s="111">
        <v>0</v>
      </c>
      <c r="F206" s="141">
        <f t="shared" si="15"/>
        <v>0</v>
      </c>
      <c r="G206" s="111">
        <v>0</v>
      </c>
      <c r="H206" s="111">
        <v>0</v>
      </c>
      <c r="I206" s="141">
        <f t="shared" si="16"/>
        <v>0</v>
      </c>
      <c r="J206" s="111">
        <v>0</v>
      </c>
      <c r="K206" s="111">
        <v>0</v>
      </c>
      <c r="L206" s="141">
        <f t="shared" si="17"/>
        <v>0</v>
      </c>
      <c r="M206" s="141" t="s">
        <v>44</v>
      </c>
      <c r="N206" s="141" t="s">
        <v>44</v>
      </c>
      <c r="O206" s="141"/>
      <c r="P206" s="141" t="s">
        <v>44</v>
      </c>
      <c r="Q206" s="141" t="s">
        <v>44</v>
      </c>
      <c r="R206" s="141"/>
      <c r="S206" s="143">
        <f t="shared" si="14"/>
        <v>0</v>
      </c>
      <c r="T206" s="112">
        <v>43677</v>
      </c>
      <c r="U206" s="158">
        <v>0.60416666666666663</v>
      </c>
      <c r="V206" s="112">
        <v>43684</v>
      </c>
      <c r="W206" s="158" t="s">
        <v>352</v>
      </c>
    </row>
    <row r="207" spans="1:23" s="12" customFormat="1">
      <c r="A207" s="12" t="s">
        <v>256</v>
      </c>
      <c r="B207" s="12" t="s">
        <v>82</v>
      </c>
      <c r="C207" s="40" t="s">
        <v>357</v>
      </c>
      <c r="D207" s="155">
        <v>1</v>
      </c>
      <c r="E207" s="12">
        <v>2</v>
      </c>
      <c r="F207" s="28">
        <f t="shared" si="15"/>
        <v>15</v>
      </c>
      <c r="G207" s="12">
        <v>0</v>
      </c>
      <c r="H207" s="12">
        <v>0</v>
      </c>
      <c r="I207" s="28">
        <f t="shared" si="16"/>
        <v>0</v>
      </c>
      <c r="J207" s="12">
        <v>0</v>
      </c>
      <c r="K207" s="12">
        <v>0</v>
      </c>
      <c r="L207" s="28">
        <f t="shared" si="17"/>
        <v>0</v>
      </c>
      <c r="M207" s="28" t="s">
        <v>44</v>
      </c>
      <c r="N207" s="28" t="s">
        <v>44</v>
      </c>
      <c r="O207" s="28"/>
      <c r="P207" s="28" t="s">
        <v>44</v>
      </c>
      <c r="Q207" s="28" t="s">
        <v>44</v>
      </c>
      <c r="R207" s="28"/>
      <c r="S207" s="147">
        <f t="shared" si="14"/>
        <v>5</v>
      </c>
      <c r="T207" s="40">
        <v>43677</v>
      </c>
      <c r="U207" s="41">
        <v>0.60416666666666663</v>
      </c>
      <c r="V207" s="40">
        <v>43684</v>
      </c>
      <c r="W207" s="41" t="s">
        <v>352</v>
      </c>
    </row>
    <row r="208" spans="1:23" s="12" customFormat="1">
      <c r="A208" s="12" t="s">
        <v>257</v>
      </c>
      <c r="B208" s="12" t="s">
        <v>128</v>
      </c>
      <c r="C208" s="40" t="s">
        <v>357</v>
      </c>
      <c r="D208" s="155">
        <v>0</v>
      </c>
      <c r="E208" s="12">
        <v>0</v>
      </c>
      <c r="F208" s="28">
        <f t="shared" si="15"/>
        <v>0</v>
      </c>
      <c r="G208" s="12">
        <v>0</v>
      </c>
      <c r="H208" s="12">
        <v>0</v>
      </c>
      <c r="I208" s="28">
        <f t="shared" si="16"/>
        <v>0</v>
      </c>
      <c r="J208" s="12">
        <v>0</v>
      </c>
      <c r="K208" s="12">
        <v>0</v>
      </c>
      <c r="L208" s="28">
        <f t="shared" si="17"/>
        <v>0</v>
      </c>
      <c r="M208" s="28" t="s">
        <v>44</v>
      </c>
      <c r="N208" s="28" t="s">
        <v>44</v>
      </c>
      <c r="O208" s="28"/>
      <c r="P208" s="28" t="s">
        <v>44</v>
      </c>
      <c r="Q208" s="28" t="s">
        <v>44</v>
      </c>
      <c r="R208" s="28"/>
      <c r="S208" s="147">
        <f t="shared" si="14"/>
        <v>0</v>
      </c>
      <c r="T208" s="40">
        <v>43677</v>
      </c>
      <c r="U208" s="41">
        <v>0.60416666666666663</v>
      </c>
      <c r="V208" s="40">
        <v>43684</v>
      </c>
      <c r="W208" s="41" t="s">
        <v>352</v>
      </c>
    </row>
    <row r="209" spans="1:23" s="12" customFormat="1">
      <c r="A209" s="12" t="s">
        <v>258</v>
      </c>
      <c r="B209" s="12" t="s">
        <v>32</v>
      </c>
      <c r="C209" s="40" t="s">
        <v>357</v>
      </c>
      <c r="D209" s="155">
        <v>0</v>
      </c>
      <c r="E209" s="12">
        <v>0</v>
      </c>
      <c r="F209" s="28">
        <f t="shared" si="15"/>
        <v>0</v>
      </c>
      <c r="G209" s="12">
        <v>0</v>
      </c>
      <c r="H209" s="12">
        <v>0</v>
      </c>
      <c r="I209" s="28">
        <f t="shared" si="16"/>
        <v>0</v>
      </c>
      <c r="J209" s="12">
        <v>0</v>
      </c>
      <c r="K209" s="12">
        <v>0</v>
      </c>
      <c r="L209" s="28">
        <f t="shared" si="17"/>
        <v>0</v>
      </c>
      <c r="M209" s="28" t="s">
        <v>44</v>
      </c>
      <c r="N209" s="28" t="s">
        <v>44</v>
      </c>
      <c r="O209" s="28"/>
      <c r="P209" s="28" t="s">
        <v>44</v>
      </c>
      <c r="Q209" s="28" t="s">
        <v>44</v>
      </c>
      <c r="R209" s="28"/>
      <c r="S209" s="147">
        <f t="shared" si="14"/>
        <v>0</v>
      </c>
      <c r="T209" s="40">
        <v>43677</v>
      </c>
      <c r="U209" s="41">
        <v>0.60416666666666663</v>
      </c>
      <c r="V209" s="40">
        <v>43684</v>
      </c>
      <c r="W209" s="41" t="s">
        <v>352</v>
      </c>
    </row>
    <row r="210" spans="1:23" s="12" customFormat="1">
      <c r="A210" s="12" t="s">
        <v>259</v>
      </c>
      <c r="B210" s="12" t="s">
        <v>34</v>
      </c>
      <c r="C210" s="40" t="s">
        <v>357</v>
      </c>
      <c r="D210" s="155">
        <v>1</v>
      </c>
      <c r="E210" s="12">
        <v>0</v>
      </c>
      <c r="F210" s="28">
        <f t="shared" si="15"/>
        <v>5</v>
      </c>
      <c r="G210" s="12">
        <v>0</v>
      </c>
      <c r="H210" s="12">
        <v>0</v>
      </c>
      <c r="I210" s="28">
        <f t="shared" si="16"/>
        <v>0</v>
      </c>
      <c r="J210" s="12">
        <v>0</v>
      </c>
      <c r="K210" s="12">
        <v>0</v>
      </c>
      <c r="L210" s="28">
        <f t="shared" si="17"/>
        <v>0</v>
      </c>
      <c r="M210" s="28" t="s">
        <v>44</v>
      </c>
      <c r="N210" s="28" t="s">
        <v>44</v>
      </c>
      <c r="O210" s="28"/>
      <c r="P210" s="28" t="s">
        <v>44</v>
      </c>
      <c r="Q210" s="28" t="s">
        <v>44</v>
      </c>
      <c r="R210" s="28"/>
      <c r="S210" s="147">
        <f t="shared" si="14"/>
        <v>1.6666666666666667</v>
      </c>
      <c r="T210" s="40">
        <v>43677</v>
      </c>
      <c r="U210" s="41">
        <v>0.60416666666666663</v>
      </c>
      <c r="V210" s="40">
        <v>43684</v>
      </c>
      <c r="W210" s="41" t="s">
        <v>352</v>
      </c>
    </row>
    <row r="211" spans="1:23" s="116" customFormat="1">
      <c r="A211" s="116" t="s">
        <v>260</v>
      </c>
      <c r="B211" s="116" t="s">
        <v>39</v>
      </c>
      <c r="C211" s="117" t="s">
        <v>357</v>
      </c>
      <c r="D211" s="159">
        <v>0</v>
      </c>
      <c r="E211" s="116">
        <v>0</v>
      </c>
      <c r="F211" s="150">
        <f t="shared" si="15"/>
        <v>0</v>
      </c>
      <c r="G211" s="116">
        <v>0</v>
      </c>
      <c r="H211" s="116">
        <v>0</v>
      </c>
      <c r="I211" s="150">
        <f t="shared" si="16"/>
        <v>0</v>
      </c>
      <c r="J211" s="116">
        <v>0</v>
      </c>
      <c r="K211" s="116">
        <v>0</v>
      </c>
      <c r="L211" s="150">
        <f t="shared" si="17"/>
        <v>0</v>
      </c>
      <c r="M211" s="150" t="s">
        <v>44</v>
      </c>
      <c r="N211" s="150" t="s">
        <v>44</v>
      </c>
      <c r="O211" s="150"/>
      <c r="P211" s="150" t="s">
        <v>44</v>
      </c>
      <c r="Q211" s="150" t="s">
        <v>44</v>
      </c>
      <c r="R211" s="150"/>
      <c r="S211" s="152">
        <f t="shared" si="14"/>
        <v>0</v>
      </c>
      <c r="T211" s="117">
        <v>43677</v>
      </c>
      <c r="U211" s="160">
        <v>0.60416666666666663</v>
      </c>
      <c r="V211" s="117">
        <v>43684</v>
      </c>
      <c r="W211" s="160" t="s">
        <v>352</v>
      </c>
    </row>
    <row r="212" spans="1:23" s="1" customFormat="1">
      <c r="A212" s="1" t="s">
        <v>261</v>
      </c>
      <c r="B212" s="1" t="s">
        <v>361</v>
      </c>
      <c r="C212" s="2" t="s">
        <v>354</v>
      </c>
      <c r="D212" s="3">
        <v>0</v>
      </c>
      <c r="E212" s="1">
        <v>0</v>
      </c>
      <c r="F212">
        <f t="shared" si="15"/>
        <v>0</v>
      </c>
      <c r="G212" s="1" t="s">
        <v>44</v>
      </c>
      <c r="H212" s="1" t="s">
        <v>44</v>
      </c>
      <c r="I212" t="e">
        <f t="shared" si="16"/>
        <v>#VALUE!</v>
      </c>
      <c r="J212" s="1" t="s">
        <v>44</v>
      </c>
      <c r="K212" s="1" t="s">
        <v>44</v>
      </c>
      <c r="L212" t="e">
        <f t="shared" si="17"/>
        <v>#VALUE!</v>
      </c>
      <c r="M212" t="s">
        <v>44</v>
      </c>
      <c r="N212" t="s">
        <v>44</v>
      </c>
      <c r="O212"/>
      <c r="P212" t="s">
        <v>44</v>
      </c>
      <c r="Q212" t="s">
        <v>44</v>
      </c>
      <c r="R212"/>
      <c r="S212" s="37">
        <f>F212</f>
        <v>0</v>
      </c>
      <c r="T212" s="2">
        <v>43677</v>
      </c>
      <c r="U212" s="18">
        <v>0.60416666666666663</v>
      </c>
      <c r="V212" s="2">
        <v>43684</v>
      </c>
      <c r="W212" s="18" t="s">
        <v>352</v>
      </c>
    </row>
    <row r="213" spans="1:23" s="111" customFormat="1">
      <c r="A213" s="111" t="s">
        <v>262</v>
      </c>
      <c r="B213" s="111" t="s">
        <v>24</v>
      </c>
      <c r="C213" s="112" t="s">
        <v>357</v>
      </c>
      <c r="D213" s="157">
        <v>2</v>
      </c>
      <c r="E213" s="111">
        <v>0</v>
      </c>
      <c r="F213" s="141">
        <f t="shared" si="15"/>
        <v>10</v>
      </c>
      <c r="G213" s="111">
        <v>0</v>
      </c>
      <c r="H213" s="111">
        <v>0</v>
      </c>
      <c r="I213" s="141">
        <f t="shared" si="16"/>
        <v>0</v>
      </c>
      <c r="J213" s="111">
        <v>0</v>
      </c>
      <c r="K213" s="111">
        <v>1</v>
      </c>
      <c r="L213" s="141">
        <f t="shared" si="17"/>
        <v>500</v>
      </c>
      <c r="M213" s="141" t="s">
        <v>44</v>
      </c>
      <c r="N213" s="141" t="s">
        <v>44</v>
      </c>
      <c r="O213" s="141"/>
      <c r="P213" s="141" t="s">
        <v>44</v>
      </c>
      <c r="Q213" s="141" t="s">
        <v>44</v>
      </c>
      <c r="R213" s="141"/>
      <c r="S213" s="143">
        <f t="shared" si="14"/>
        <v>170</v>
      </c>
      <c r="T213" s="112">
        <v>43684</v>
      </c>
      <c r="U213" s="158">
        <v>0.45833333333333331</v>
      </c>
      <c r="V213" s="112">
        <v>43691</v>
      </c>
      <c r="W213" s="158" t="s">
        <v>352</v>
      </c>
    </row>
    <row r="214" spans="1:23" s="12" customFormat="1">
      <c r="A214" s="12" t="s">
        <v>263</v>
      </c>
      <c r="B214" s="12" t="s">
        <v>82</v>
      </c>
      <c r="C214" s="40" t="s">
        <v>357</v>
      </c>
      <c r="D214" s="155">
        <v>10</v>
      </c>
      <c r="E214" s="12">
        <v>5</v>
      </c>
      <c r="F214" s="28">
        <f t="shared" si="15"/>
        <v>75</v>
      </c>
      <c r="G214" s="12">
        <v>0</v>
      </c>
      <c r="H214" s="12">
        <v>0</v>
      </c>
      <c r="I214" s="28">
        <f t="shared" si="16"/>
        <v>0</v>
      </c>
      <c r="J214" s="12">
        <v>0</v>
      </c>
      <c r="K214" s="12">
        <v>1</v>
      </c>
      <c r="L214" s="28">
        <f t="shared" si="17"/>
        <v>500</v>
      </c>
      <c r="M214" s="28" t="s">
        <v>44</v>
      </c>
      <c r="N214" s="28" t="s">
        <v>44</v>
      </c>
      <c r="O214" s="28"/>
      <c r="P214" s="28" t="s">
        <v>44</v>
      </c>
      <c r="Q214" s="28" t="s">
        <v>44</v>
      </c>
      <c r="R214" s="28"/>
      <c r="S214" s="147">
        <f t="shared" si="14"/>
        <v>191.66666666666666</v>
      </c>
      <c r="T214" s="40">
        <v>43684</v>
      </c>
      <c r="U214" s="41">
        <v>0.45833333333333331</v>
      </c>
      <c r="V214" s="40">
        <v>43691</v>
      </c>
      <c r="W214" s="41" t="s">
        <v>352</v>
      </c>
    </row>
    <row r="215" spans="1:23" s="12" customFormat="1">
      <c r="A215" s="12" t="s">
        <v>264</v>
      </c>
      <c r="B215" s="12" t="s">
        <v>128</v>
      </c>
      <c r="C215" s="40" t="s">
        <v>357</v>
      </c>
      <c r="D215" s="155">
        <v>0</v>
      </c>
      <c r="E215" s="12">
        <v>0</v>
      </c>
      <c r="F215" s="28">
        <f t="shared" si="15"/>
        <v>0</v>
      </c>
      <c r="G215" s="12">
        <v>0</v>
      </c>
      <c r="H215" s="12">
        <v>0</v>
      </c>
      <c r="I215" s="28">
        <f t="shared" si="16"/>
        <v>0</v>
      </c>
      <c r="J215" s="12">
        <v>0</v>
      </c>
      <c r="K215" s="12">
        <v>0</v>
      </c>
      <c r="L215" s="28">
        <f t="shared" si="17"/>
        <v>0</v>
      </c>
      <c r="M215" s="28" t="s">
        <v>44</v>
      </c>
      <c r="N215" s="28" t="s">
        <v>44</v>
      </c>
      <c r="O215" s="28"/>
      <c r="P215" s="28" t="s">
        <v>44</v>
      </c>
      <c r="Q215" s="28" t="s">
        <v>44</v>
      </c>
      <c r="R215" s="28"/>
      <c r="S215" s="147">
        <f t="shared" si="14"/>
        <v>0</v>
      </c>
      <c r="T215" s="40">
        <v>43684</v>
      </c>
      <c r="U215" s="41">
        <v>0.45833333333333331</v>
      </c>
      <c r="V215" s="40">
        <v>43691</v>
      </c>
      <c r="W215" s="41" t="s">
        <v>352</v>
      </c>
    </row>
    <row r="216" spans="1:23" s="12" customFormat="1">
      <c r="A216" s="12" t="s">
        <v>265</v>
      </c>
      <c r="B216" s="12" t="s">
        <v>32</v>
      </c>
      <c r="C216" s="40" t="s">
        <v>357</v>
      </c>
      <c r="D216" s="155">
        <v>1</v>
      </c>
      <c r="E216" s="12">
        <v>0</v>
      </c>
      <c r="F216" s="28">
        <f t="shared" si="15"/>
        <v>5</v>
      </c>
      <c r="G216" s="12">
        <v>0</v>
      </c>
      <c r="H216" s="12">
        <v>0</v>
      </c>
      <c r="I216" s="28">
        <f t="shared" si="16"/>
        <v>0</v>
      </c>
      <c r="J216" s="12">
        <v>0</v>
      </c>
      <c r="K216" s="12">
        <v>0</v>
      </c>
      <c r="L216" s="28">
        <f t="shared" si="17"/>
        <v>0</v>
      </c>
      <c r="M216" s="28" t="s">
        <v>44</v>
      </c>
      <c r="N216" s="28" t="s">
        <v>44</v>
      </c>
      <c r="O216" s="28"/>
      <c r="P216" s="28" t="s">
        <v>44</v>
      </c>
      <c r="Q216" s="28" t="s">
        <v>44</v>
      </c>
      <c r="R216" s="28"/>
      <c r="S216" s="147">
        <f t="shared" si="14"/>
        <v>1.6666666666666667</v>
      </c>
      <c r="T216" s="40">
        <v>43684</v>
      </c>
      <c r="U216" s="41">
        <v>0.45833333333333331</v>
      </c>
      <c r="V216" s="40">
        <v>43691</v>
      </c>
      <c r="W216" s="41" t="s">
        <v>352</v>
      </c>
    </row>
    <row r="217" spans="1:23" s="12" customFormat="1">
      <c r="A217" s="12" t="s">
        <v>266</v>
      </c>
      <c r="B217" s="12" t="s">
        <v>34</v>
      </c>
      <c r="C217" s="40" t="s">
        <v>357</v>
      </c>
      <c r="D217" s="155">
        <v>0</v>
      </c>
      <c r="E217" s="12">
        <v>2</v>
      </c>
      <c r="F217" s="28">
        <f t="shared" si="15"/>
        <v>10</v>
      </c>
      <c r="G217" s="12">
        <v>0</v>
      </c>
      <c r="H217" s="12">
        <v>0</v>
      </c>
      <c r="I217" s="28">
        <f t="shared" si="16"/>
        <v>0</v>
      </c>
      <c r="J217" s="12">
        <v>0</v>
      </c>
      <c r="K217" s="12">
        <v>0</v>
      </c>
      <c r="L217" s="28">
        <f t="shared" si="17"/>
        <v>0</v>
      </c>
      <c r="M217" s="28" t="s">
        <v>44</v>
      </c>
      <c r="N217" s="28" t="s">
        <v>44</v>
      </c>
      <c r="O217" s="28"/>
      <c r="P217" s="28" t="s">
        <v>44</v>
      </c>
      <c r="Q217" s="28" t="s">
        <v>44</v>
      </c>
      <c r="R217" s="28"/>
      <c r="S217" s="147">
        <f t="shared" si="14"/>
        <v>3.3333333333333335</v>
      </c>
      <c r="T217" s="40">
        <v>43684</v>
      </c>
      <c r="U217" s="41">
        <v>0.45833333333333331</v>
      </c>
      <c r="V217" s="40">
        <v>43691</v>
      </c>
      <c r="W217" s="41" t="s">
        <v>352</v>
      </c>
    </row>
    <row r="218" spans="1:23" s="116" customFormat="1">
      <c r="A218" s="116" t="s">
        <v>267</v>
      </c>
      <c r="B218" s="116" t="s">
        <v>39</v>
      </c>
      <c r="C218" s="117" t="s">
        <v>357</v>
      </c>
      <c r="D218" s="159">
        <v>2</v>
      </c>
      <c r="E218" s="116">
        <v>3</v>
      </c>
      <c r="F218" s="150">
        <f t="shared" si="15"/>
        <v>25</v>
      </c>
      <c r="G218" s="116">
        <v>0</v>
      </c>
      <c r="H218" s="116">
        <v>0</v>
      </c>
      <c r="I218" s="150">
        <f t="shared" si="16"/>
        <v>0</v>
      </c>
      <c r="J218" s="116">
        <v>0</v>
      </c>
      <c r="K218" s="116">
        <v>0</v>
      </c>
      <c r="L218" s="150">
        <f t="shared" si="17"/>
        <v>0</v>
      </c>
      <c r="M218" s="150" t="s">
        <v>44</v>
      </c>
      <c r="N218" s="150" t="s">
        <v>44</v>
      </c>
      <c r="O218" s="150"/>
      <c r="P218" s="150" t="s">
        <v>44</v>
      </c>
      <c r="Q218" s="150" t="s">
        <v>44</v>
      </c>
      <c r="R218" s="150"/>
      <c r="S218" s="152">
        <f t="shared" si="14"/>
        <v>8.3333333333333339</v>
      </c>
      <c r="T218" s="117">
        <v>43684</v>
      </c>
      <c r="U218" s="160">
        <v>0.45833333333333331</v>
      </c>
      <c r="V218" s="117">
        <v>43691</v>
      </c>
      <c r="W218" s="160" t="s">
        <v>352</v>
      </c>
    </row>
    <row r="219" spans="1:23" s="111" customFormat="1">
      <c r="A219" s="111" t="s">
        <v>268</v>
      </c>
      <c r="B219" s="111" t="s">
        <v>24</v>
      </c>
      <c r="C219" s="112" t="s">
        <v>357</v>
      </c>
      <c r="D219" s="157">
        <v>0</v>
      </c>
      <c r="E219" s="111">
        <v>0</v>
      </c>
      <c r="F219" s="141">
        <f t="shared" si="15"/>
        <v>0</v>
      </c>
      <c r="G219" s="111">
        <v>0</v>
      </c>
      <c r="H219" s="111">
        <v>0</v>
      </c>
      <c r="I219" s="141">
        <f t="shared" si="16"/>
        <v>0</v>
      </c>
      <c r="J219" s="111">
        <v>0</v>
      </c>
      <c r="K219" s="111">
        <v>0</v>
      </c>
      <c r="L219" s="141">
        <f t="shared" si="17"/>
        <v>0</v>
      </c>
      <c r="M219" s="141" t="s">
        <v>44</v>
      </c>
      <c r="N219" s="141" t="s">
        <v>44</v>
      </c>
      <c r="O219" s="141"/>
      <c r="P219" s="141" t="s">
        <v>44</v>
      </c>
      <c r="Q219" s="141" t="s">
        <v>44</v>
      </c>
      <c r="R219" s="141"/>
      <c r="S219" s="143">
        <f t="shared" si="14"/>
        <v>0</v>
      </c>
      <c r="T219" s="112">
        <v>43684</v>
      </c>
      <c r="U219" s="158">
        <v>0.45833333333333331</v>
      </c>
      <c r="V219" s="112">
        <v>43691</v>
      </c>
      <c r="W219" s="158" t="s">
        <v>352</v>
      </c>
    </row>
    <row r="220" spans="1:23" s="12" customFormat="1">
      <c r="A220" s="12" t="s">
        <v>269</v>
      </c>
      <c r="B220" s="12" t="s">
        <v>82</v>
      </c>
      <c r="C220" s="40" t="s">
        <v>357</v>
      </c>
      <c r="D220" s="155">
        <v>0</v>
      </c>
      <c r="E220" s="12">
        <v>0</v>
      </c>
      <c r="F220" s="28">
        <f t="shared" si="15"/>
        <v>0</v>
      </c>
      <c r="G220" s="12">
        <v>0</v>
      </c>
      <c r="H220" s="12">
        <v>0</v>
      </c>
      <c r="I220" s="28">
        <f t="shared" si="16"/>
        <v>0</v>
      </c>
      <c r="J220" s="12">
        <v>0</v>
      </c>
      <c r="K220" s="12">
        <v>0</v>
      </c>
      <c r="L220" s="28">
        <f t="shared" si="17"/>
        <v>0</v>
      </c>
      <c r="M220" s="28" t="s">
        <v>44</v>
      </c>
      <c r="N220" s="28" t="s">
        <v>44</v>
      </c>
      <c r="O220" s="28"/>
      <c r="P220" s="28" t="s">
        <v>44</v>
      </c>
      <c r="Q220" s="28" t="s">
        <v>44</v>
      </c>
      <c r="R220" s="28"/>
      <c r="S220" s="147">
        <f t="shared" si="14"/>
        <v>0</v>
      </c>
      <c r="T220" s="40">
        <v>43684</v>
      </c>
      <c r="U220" s="41">
        <v>0.45833333333333331</v>
      </c>
      <c r="V220" s="40">
        <v>43691</v>
      </c>
      <c r="W220" s="41" t="s">
        <v>352</v>
      </c>
    </row>
    <row r="221" spans="1:23" s="12" customFormat="1">
      <c r="A221" s="12" t="s">
        <v>270</v>
      </c>
      <c r="B221" s="12" t="s">
        <v>128</v>
      </c>
      <c r="C221" s="40" t="s">
        <v>357</v>
      </c>
      <c r="D221" s="155">
        <v>0</v>
      </c>
      <c r="E221" s="12">
        <v>1</v>
      </c>
      <c r="F221" s="28">
        <f t="shared" si="15"/>
        <v>5</v>
      </c>
      <c r="G221" s="12">
        <v>0</v>
      </c>
      <c r="H221" s="12">
        <v>0</v>
      </c>
      <c r="I221" s="28">
        <f t="shared" si="16"/>
        <v>0</v>
      </c>
      <c r="J221" s="12">
        <v>0</v>
      </c>
      <c r="K221" s="12">
        <v>0</v>
      </c>
      <c r="L221" s="28">
        <f t="shared" si="17"/>
        <v>0</v>
      </c>
      <c r="M221" s="28" t="s">
        <v>44</v>
      </c>
      <c r="N221" s="28" t="s">
        <v>44</v>
      </c>
      <c r="O221" s="28"/>
      <c r="P221" s="28" t="s">
        <v>44</v>
      </c>
      <c r="Q221" s="28" t="s">
        <v>44</v>
      </c>
      <c r="R221" s="28"/>
      <c r="S221" s="147">
        <f t="shared" si="14"/>
        <v>1.6666666666666667</v>
      </c>
      <c r="T221" s="40">
        <v>43684</v>
      </c>
      <c r="U221" s="41">
        <v>0.45833333333333331</v>
      </c>
      <c r="V221" s="40">
        <v>43691</v>
      </c>
      <c r="W221" s="41" t="s">
        <v>352</v>
      </c>
    </row>
    <row r="222" spans="1:23" s="12" customFormat="1">
      <c r="A222" s="12" t="s">
        <v>271</v>
      </c>
      <c r="B222" s="12" t="s">
        <v>32</v>
      </c>
      <c r="C222" s="40" t="s">
        <v>357</v>
      </c>
      <c r="D222" s="155">
        <v>0</v>
      </c>
      <c r="E222" s="12">
        <v>0</v>
      </c>
      <c r="F222" s="28">
        <f t="shared" si="15"/>
        <v>0</v>
      </c>
      <c r="G222" s="12">
        <v>0</v>
      </c>
      <c r="H222" s="12">
        <v>52</v>
      </c>
      <c r="I222" s="28">
        <f t="shared" si="16"/>
        <v>2600</v>
      </c>
      <c r="J222" s="12">
        <v>0</v>
      </c>
      <c r="K222" s="12">
        <v>0</v>
      </c>
      <c r="L222" s="28">
        <f t="shared" si="17"/>
        <v>0</v>
      </c>
      <c r="M222" s="28" t="s">
        <v>44</v>
      </c>
      <c r="N222" s="28" t="s">
        <v>44</v>
      </c>
      <c r="O222" s="28"/>
      <c r="P222" s="28" t="s">
        <v>44</v>
      </c>
      <c r="Q222" s="28" t="s">
        <v>44</v>
      </c>
      <c r="R222" s="28"/>
      <c r="S222" s="147">
        <f t="shared" si="14"/>
        <v>866.66666666666663</v>
      </c>
      <c r="T222" s="40">
        <v>43684</v>
      </c>
      <c r="U222" s="41">
        <v>0.45833333333333331</v>
      </c>
      <c r="V222" s="40">
        <v>43691</v>
      </c>
      <c r="W222" s="41" t="s">
        <v>352</v>
      </c>
    </row>
    <row r="223" spans="1:23" s="12" customFormat="1">
      <c r="A223" s="12" t="s">
        <v>272</v>
      </c>
      <c r="B223" s="12" t="s">
        <v>34</v>
      </c>
      <c r="C223" s="40" t="s">
        <v>357</v>
      </c>
      <c r="D223" s="155">
        <v>0</v>
      </c>
      <c r="E223" s="12">
        <v>0</v>
      </c>
      <c r="F223" s="28">
        <f t="shared" si="15"/>
        <v>0</v>
      </c>
      <c r="G223" s="12">
        <v>0</v>
      </c>
      <c r="H223" s="12">
        <v>0</v>
      </c>
      <c r="I223" s="28">
        <f t="shared" si="16"/>
        <v>0</v>
      </c>
      <c r="J223" s="12">
        <v>0</v>
      </c>
      <c r="K223" s="12">
        <v>0</v>
      </c>
      <c r="L223" s="28">
        <f t="shared" si="17"/>
        <v>0</v>
      </c>
      <c r="M223" s="28" t="s">
        <v>44</v>
      </c>
      <c r="N223" s="28" t="s">
        <v>44</v>
      </c>
      <c r="O223" s="28"/>
      <c r="P223" s="28" t="s">
        <v>44</v>
      </c>
      <c r="Q223" s="28" t="s">
        <v>44</v>
      </c>
      <c r="R223" s="28"/>
      <c r="S223" s="147">
        <f t="shared" si="14"/>
        <v>0</v>
      </c>
      <c r="T223" s="40">
        <v>43684</v>
      </c>
      <c r="U223" s="41">
        <v>0.45833333333333331</v>
      </c>
      <c r="V223" s="40">
        <v>43691</v>
      </c>
      <c r="W223" s="41" t="s">
        <v>352</v>
      </c>
    </row>
    <row r="224" spans="1:23" s="116" customFormat="1">
      <c r="A224" s="116" t="s">
        <v>273</v>
      </c>
      <c r="B224" s="116" t="s">
        <v>39</v>
      </c>
      <c r="C224" s="117" t="s">
        <v>357</v>
      </c>
      <c r="D224" s="159">
        <v>18</v>
      </c>
      <c r="E224" s="116">
        <v>14</v>
      </c>
      <c r="F224" s="150">
        <f t="shared" si="15"/>
        <v>160</v>
      </c>
      <c r="G224" s="116">
        <v>0</v>
      </c>
      <c r="H224" s="116">
        <v>1</v>
      </c>
      <c r="I224" s="150">
        <f t="shared" si="16"/>
        <v>50</v>
      </c>
      <c r="J224" s="116">
        <v>0</v>
      </c>
      <c r="K224" s="116">
        <v>1</v>
      </c>
      <c r="L224" s="150">
        <f t="shared" si="17"/>
        <v>500</v>
      </c>
      <c r="M224" s="150" t="s">
        <v>44</v>
      </c>
      <c r="N224" s="150" t="s">
        <v>44</v>
      </c>
      <c r="O224" s="150"/>
      <c r="P224" s="150" t="s">
        <v>44</v>
      </c>
      <c r="Q224" s="150" t="s">
        <v>44</v>
      </c>
      <c r="R224" s="150"/>
      <c r="S224" s="152">
        <f t="shared" ref="S224:S287" si="18">AVERAGE(F224,I224,L224)</f>
        <v>236.66666666666666</v>
      </c>
      <c r="T224" s="117">
        <v>43684</v>
      </c>
      <c r="U224" s="160">
        <v>0.45833333333333331</v>
      </c>
      <c r="V224" s="117">
        <v>43691</v>
      </c>
      <c r="W224" s="160" t="s">
        <v>352</v>
      </c>
    </row>
    <row r="225" spans="1:23" s="1" customFormat="1">
      <c r="A225" s="1" t="s">
        <v>274</v>
      </c>
      <c r="B225" s="1" t="s">
        <v>361</v>
      </c>
      <c r="C225" s="2" t="s">
        <v>354</v>
      </c>
      <c r="D225" s="3">
        <v>0</v>
      </c>
      <c r="E225" s="1">
        <v>0</v>
      </c>
      <c r="F225">
        <f t="shared" si="15"/>
        <v>0</v>
      </c>
      <c r="G225" s="1" t="s">
        <v>44</v>
      </c>
      <c r="H225" s="1" t="s">
        <v>44</v>
      </c>
      <c r="I225" t="e">
        <f t="shared" si="16"/>
        <v>#VALUE!</v>
      </c>
      <c r="J225" s="1" t="s">
        <v>44</v>
      </c>
      <c r="K225" s="1" t="s">
        <v>44</v>
      </c>
      <c r="L225" t="e">
        <f t="shared" si="17"/>
        <v>#VALUE!</v>
      </c>
      <c r="M225" t="s">
        <v>44</v>
      </c>
      <c r="N225" t="s">
        <v>44</v>
      </c>
      <c r="O225"/>
      <c r="P225" t="s">
        <v>44</v>
      </c>
      <c r="Q225" t="s">
        <v>44</v>
      </c>
      <c r="R225"/>
      <c r="S225" s="37">
        <f>F225</f>
        <v>0</v>
      </c>
      <c r="T225" s="2">
        <v>43684</v>
      </c>
      <c r="U225" s="18">
        <v>0.45833333333333331</v>
      </c>
      <c r="V225" s="2">
        <v>43691</v>
      </c>
      <c r="W225" s="18" t="s">
        <v>352</v>
      </c>
    </row>
    <row r="226" spans="1:23" s="111" customFormat="1">
      <c r="A226" s="111" t="s">
        <v>275</v>
      </c>
      <c r="B226" s="111" t="s">
        <v>24</v>
      </c>
      <c r="C226" s="112" t="s">
        <v>357</v>
      </c>
      <c r="D226" s="157">
        <v>59</v>
      </c>
      <c r="E226" s="111">
        <v>64</v>
      </c>
      <c r="F226" s="141">
        <f t="shared" si="15"/>
        <v>615</v>
      </c>
      <c r="G226" s="111">
        <v>5</v>
      </c>
      <c r="H226" s="111">
        <v>10</v>
      </c>
      <c r="I226" s="141">
        <f t="shared" si="16"/>
        <v>750</v>
      </c>
      <c r="J226" s="111">
        <v>1</v>
      </c>
      <c r="K226" s="111">
        <v>2</v>
      </c>
      <c r="L226" s="141">
        <f t="shared" si="17"/>
        <v>1050</v>
      </c>
      <c r="M226" s="141" t="s">
        <v>44</v>
      </c>
      <c r="N226" s="141" t="s">
        <v>44</v>
      </c>
      <c r="O226" s="141"/>
      <c r="P226" s="141" t="s">
        <v>44</v>
      </c>
      <c r="Q226" s="141" t="s">
        <v>44</v>
      </c>
      <c r="R226" s="141"/>
      <c r="S226" s="143">
        <f t="shared" si="18"/>
        <v>805</v>
      </c>
      <c r="T226" s="112">
        <v>43692</v>
      </c>
      <c r="U226" s="158">
        <v>0.58333333333333337</v>
      </c>
      <c r="V226" s="112">
        <v>43699</v>
      </c>
      <c r="W226" s="158" t="s">
        <v>352</v>
      </c>
    </row>
    <row r="227" spans="1:23" s="12" customFormat="1">
      <c r="A227" s="12" t="s">
        <v>276</v>
      </c>
      <c r="B227" s="12" t="s">
        <v>82</v>
      </c>
      <c r="C227" s="40" t="s">
        <v>357</v>
      </c>
      <c r="D227" s="155">
        <v>32</v>
      </c>
      <c r="E227" s="12">
        <v>31</v>
      </c>
      <c r="F227" s="28">
        <f t="shared" si="15"/>
        <v>315</v>
      </c>
      <c r="G227" s="12">
        <v>3</v>
      </c>
      <c r="H227" s="12">
        <v>2</v>
      </c>
      <c r="I227" s="28">
        <f t="shared" si="16"/>
        <v>250</v>
      </c>
      <c r="J227" s="12">
        <v>0</v>
      </c>
      <c r="K227" s="12">
        <v>0</v>
      </c>
      <c r="L227" s="28">
        <f t="shared" si="17"/>
        <v>0</v>
      </c>
      <c r="M227" s="28" t="s">
        <v>44</v>
      </c>
      <c r="N227" s="28" t="s">
        <v>44</v>
      </c>
      <c r="O227" s="28"/>
      <c r="P227" s="28" t="s">
        <v>44</v>
      </c>
      <c r="Q227" s="28" t="s">
        <v>44</v>
      </c>
      <c r="R227" s="28"/>
      <c r="S227" s="147">
        <f t="shared" si="18"/>
        <v>188.33333333333334</v>
      </c>
      <c r="T227" s="40">
        <v>43692</v>
      </c>
      <c r="U227" s="41">
        <v>0.58333333333333337</v>
      </c>
      <c r="V227" s="40">
        <v>43699</v>
      </c>
      <c r="W227" s="41" t="s">
        <v>352</v>
      </c>
    </row>
    <row r="228" spans="1:23" s="12" customFormat="1">
      <c r="A228" s="12" t="s">
        <v>277</v>
      </c>
      <c r="B228" s="12" t="s">
        <v>128</v>
      </c>
      <c r="C228" s="40" t="s">
        <v>357</v>
      </c>
      <c r="D228" s="155">
        <v>25</v>
      </c>
      <c r="E228" s="12">
        <v>17</v>
      </c>
      <c r="F228" s="28">
        <f t="shared" si="15"/>
        <v>210</v>
      </c>
      <c r="G228" s="12">
        <v>2</v>
      </c>
      <c r="H228" s="12">
        <v>7</v>
      </c>
      <c r="I228" s="28">
        <f t="shared" si="16"/>
        <v>450</v>
      </c>
      <c r="J228" s="12">
        <v>0</v>
      </c>
      <c r="K228" s="12">
        <v>0</v>
      </c>
      <c r="L228" s="28">
        <f t="shared" si="17"/>
        <v>0</v>
      </c>
      <c r="M228" s="28" t="s">
        <v>44</v>
      </c>
      <c r="N228" s="28" t="s">
        <v>44</v>
      </c>
      <c r="O228" s="28"/>
      <c r="P228" s="28" t="s">
        <v>44</v>
      </c>
      <c r="Q228" s="28" t="s">
        <v>44</v>
      </c>
      <c r="R228" s="28"/>
      <c r="S228" s="147">
        <f t="shared" si="18"/>
        <v>220</v>
      </c>
      <c r="T228" s="40">
        <v>43692</v>
      </c>
      <c r="U228" s="41">
        <v>0.58333333333333337</v>
      </c>
      <c r="V228" s="40">
        <v>43699</v>
      </c>
      <c r="W228" s="41" t="s">
        <v>352</v>
      </c>
    </row>
    <row r="229" spans="1:23" s="12" customFormat="1">
      <c r="A229" s="12" t="s">
        <v>278</v>
      </c>
      <c r="B229" s="12" t="s">
        <v>32</v>
      </c>
      <c r="C229" s="40" t="s">
        <v>357</v>
      </c>
      <c r="D229" s="155">
        <v>305</v>
      </c>
      <c r="E229" s="12">
        <v>262</v>
      </c>
      <c r="F229" s="28">
        <f t="shared" si="15"/>
        <v>2835</v>
      </c>
      <c r="G229" s="12">
        <v>32</v>
      </c>
      <c r="H229" s="12">
        <v>24</v>
      </c>
      <c r="I229" s="28">
        <f t="shared" si="16"/>
        <v>2800</v>
      </c>
      <c r="J229" s="12">
        <v>4</v>
      </c>
      <c r="K229" s="12">
        <v>3</v>
      </c>
      <c r="L229" s="28">
        <f t="shared" si="17"/>
        <v>1700</v>
      </c>
      <c r="M229" s="28" t="s">
        <v>44</v>
      </c>
      <c r="N229" s="28" t="s">
        <v>44</v>
      </c>
      <c r="O229" s="28"/>
      <c r="P229" s="28" t="s">
        <v>44</v>
      </c>
      <c r="Q229" s="28" t="s">
        <v>44</v>
      </c>
      <c r="R229" s="28"/>
      <c r="S229" s="147">
        <f t="shared" si="18"/>
        <v>2445</v>
      </c>
      <c r="T229" s="40">
        <v>43692</v>
      </c>
      <c r="U229" s="41">
        <v>0.58333333333333337</v>
      </c>
      <c r="V229" s="40">
        <v>43699</v>
      </c>
      <c r="W229" s="41" t="s">
        <v>352</v>
      </c>
    </row>
    <row r="230" spans="1:23" s="12" customFormat="1">
      <c r="A230" s="12" t="s">
        <v>279</v>
      </c>
      <c r="B230" s="12" t="s">
        <v>34</v>
      </c>
      <c r="C230" s="40" t="s">
        <v>357</v>
      </c>
      <c r="D230" s="155">
        <v>203</v>
      </c>
      <c r="E230" s="12">
        <v>217</v>
      </c>
      <c r="F230" s="28">
        <f t="shared" si="15"/>
        <v>2100</v>
      </c>
      <c r="G230" s="12">
        <v>23</v>
      </c>
      <c r="H230" s="12">
        <v>26</v>
      </c>
      <c r="I230" s="28">
        <f t="shared" si="16"/>
        <v>2450</v>
      </c>
      <c r="J230" s="12">
        <v>2</v>
      </c>
      <c r="K230" s="12">
        <v>3</v>
      </c>
      <c r="L230" s="28">
        <f t="shared" si="17"/>
        <v>1600</v>
      </c>
      <c r="M230" s="28" t="s">
        <v>44</v>
      </c>
      <c r="N230" s="28" t="s">
        <v>44</v>
      </c>
      <c r="O230" s="28"/>
      <c r="P230" s="28" t="s">
        <v>44</v>
      </c>
      <c r="Q230" s="28" t="s">
        <v>44</v>
      </c>
      <c r="R230" s="28"/>
      <c r="S230" s="147">
        <f t="shared" si="18"/>
        <v>2050</v>
      </c>
      <c r="T230" s="40">
        <v>43692</v>
      </c>
      <c r="U230" s="41">
        <v>0.58333333333333337</v>
      </c>
      <c r="V230" s="40">
        <v>43699</v>
      </c>
      <c r="W230" s="41" t="s">
        <v>352</v>
      </c>
    </row>
    <row r="231" spans="1:23" s="116" customFormat="1">
      <c r="A231" s="116" t="s">
        <v>280</v>
      </c>
      <c r="B231" s="116" t="s">
        <v>39</v>
      </c>
      <c r="C231" s="117" t="s">
        <v>357</v>
      </c>
      <c r="D231" s="159">
        <v>78</v>
      </c>
      <c r="E231" s="116">
        <v>139</v>
      </c>
      <c r="F231" s="150">
        <f t="shared" si="15"/>
        <v>1085</v>
      </c>
      <c r="G231" s="116">
        <v>17</v>
      </c>
      <c r="H231" s="116">
        <v>15</v>
      </c>
      <c r="I231" s="150">
        <f t="shared" si="16"/>
        <v>1600</v>
      </c>
      <c r="J231" s="116">
        <v>3</v>
      </c>
      <c r="K231" s="116">
        <v>1</v>
      </c>
      <c r="L231" s="150">
        <f t="shared" si="17"/>
        <v>650</v>
      </c>
      <c r="M231" s="150" t="s">
        <v>44</v>
      </c>
      <c r="N231" s="150" t="s">
        <v>44</v>
      </c>
      <c r="O231" s="150"/>
      <c r="P231" s="150" t="s">
        <v>44</v>
      </c>
      <c r="Q231" s="150" t="s">
        <v>44</v>
      </c>
      <c r="R231" s="150"/>
      <c r="S231" s="152">
        <f t="shared" si="18"/>
        <v>1111.6666666666667</v>
      </c>
      <c r="T231" s="117">
        <v>43692</v>
      </c>
      <c r="U231" s="160">
        <v>0.58333333333333337</v>
      </c>
      <c r="V231" s="117">
        <v>43699</v>
      </c>
      <c r="W231" s="160" t="s">
        <v>352</v>
      </c>
    </row>
    <row r="232" spans="1:23" s="111" customFormat="1">
      <c r="A232" s="111" t="s">
        <v>281</v>
      </c>
      <c r="B232" s="111" t="s">
        <v>24</v>
      </c>
      <c r="C232" s="112" t="s">
        <v>357</v>
      </c>
      <c r="D232" s="157">
        <v>19</v>
      </c>
      <c r="E232" s="111">
        <v>19</v>
      </c>
      <c r="F232" s="141">
        <f t="shared" si="15"/>
        <v>190</v>
      </c>
      <c r="G232" s="111">
        <v>4</v>
      </c>
      <c r="H232" s="111">
        <v>4</v>
      </c>
      <c r="I232" s="141">
        <f t="shared" si="16"/>
        <v>400</v>
      </c>
      <c r="J232" s="111">
        <v>0</v>
      </c>
      <c r="K232" s="111">
        <v>0</v>
      </c>
      <c r="L232" s="141">
        <f t="shared" si="17"/>
        <v>0</v>
      </c>
      <c r="M232" s="141" t="s">
        <v>44</v>
      </c>
      <c r="N232" s="141" t="s">
        <v>44</v>
      </c>
      <c r="O232" s="141"/>
      <c r="P232" s="141" t="s">
        <v>44</v>
      </c>
      <c r="Q232" s="141" t="s">
        <v>44</v>
      </c>
      <c r="R232" s="141"/>
      <c r="S232" s="143">
        <f t="shared" si="18"/>
        <v>196.66666666666666</v>
      </c>
      <c r="T232" s="112">
        <v>43692</v>
      </c>
      <c r="U232" s="158">
        <v>0.58333333333333337</v>
      </c>
      <c r="V232" s="112">
        <v>43699</v>
      </c>
      <c r="W232" s="158" t="s">
        <v>352</v>
      </c>
    </row>
    <row r="233" spans="1:23" s="12" customFormat="1">
      <c r="A233" s="12" t="s">
        <v>282</v>
      </c>
      <c r="B233" s="12" t="s">
        <v>82</v>
      </c>
      <c r="C233" s="40" t="s">
        <v>357</v>
      </c>
      <c r="D233" s="155">
        <v>7</v>
      </c>
      <c r="E233" s="12">
        <v>2</v>
      </c>
      <c r="F233" s="28">
        <f t="shared" si="15"/>
        <v>45</v>
      </c>
      <c r="G233" s="12">
        <v>0</v>
      </c>
      <c r="H233" s="12">
        <v>3</v>
      </c>
      <c r="I233" s="28">
        <f t="shared" si="16"/>
        <v>150</v>
      </c>
      <c r="J233" s="12">
        <v>0</v>
      </c>
      <c r="K233" s="12">
        <v>0</v>
      </c>
      <c r="L233" s="28">
        <f t="shared" si="17"/>
        <v>0</v>
      </c>
      <c r="M233" s="28" t="s">
        <v>44</v>
      </c>
      <c r="N233" s="28" t="s">
        <v>44</v>
      </c>
      <c r="O233" s="28"/>
      <c r="P233" s="28" t="s">
        <v>44</v>
      </c>
      <c r="Q233" s="28" t="s">
        <v>44</v>
      </c>
      <c r="R233" s="28"/>
      <c r="S233" s="147">
        <f t="shared" si="18"/>
        <v>65</v>
      </c>
      <c r="T233" s="40">
        <v>43692</v>
      </c>
      <c r="U233" s="41">
        <v>0.58333333333333337</v>
      </c>
      <c r="V233" s="40">
        <v>43699</v>
      </c>
      <c r="W233" s="41" t="s">
        <v>352</v>
      </c>
    </row>
    <row r="234" spans="1:23" s="12" customFormat="1">
      <c r="A234" s="12" t="s">
        <v>283</v>
      </c>
      <c r="B234" s="12" t="s">
        <v>128</v>
      </c>
      <c r="C234" s="40" t="s">
        <v>357</v>
      </c>
      <c r="D234" s="155">
        <v>39</v>
      </c>
      <c r="E234" s="12">
        <v>36</v>
      </c>
      <c r="F234" s="28">
        <f t="shared" si="15"/>
        <v>375</v>
      </c>
      <c r="G234" s="12">
        <v>6</v>
      </c>
      <c r="H234" s="12">
        <v>6</v>
      </c>
      <c r="I234" s="28">
        <f t="shared" si="16"/>
        <v>600</v>
      </c>
      <c r="J234" s="12">
        <v>0</v>
      </c>
      <c r="K234" s="12">
        <v>0</v>
      </c>
      <c r="L234" s="28">
        <f t="shared" si="17"/>
        <v>0</v>
      </c>
      <c r="M234" s="28" t="s">
        <v>44</v>
      </c>
      <c r="N234" s="28" t="s">
        <v>44</v>
      </c>
      <c r="O234" s="28"/>
      <c r="P234" s="28" t="s">
        <v>44</v>
      </c>
      <c r="Q234" s="28" t="s">
        <v>44</v>
      </c>
      <c r="R234" s="28"/>
      <c r="S234" s="147">
        <f t="shared" si="18"/>
        <v>325</v>
      </c>
      <c r="T234" s="40">
        <v>43692</v>
      </c>
      <c r="U234" s="41">
        <v>0.58333333333333337</v>
      </c>
      <c r="V234" s="40">
        <v>43699</v>
      </c>
      <c r="W234" s="41" t="s">
        <v>352</v>
      </c>
    </row>
    <row r="235" spans="1:23" s="12" customFormat="1">
      <c r="A235" s="12" t="s">
        <v>284</v>
      </c>
      <c r="B235" s="12" t="s">
        <v>32</v>
      </c>
      <c r="C235" s="40" t="s">
        <v>357</v>
      </c>
      <c r="D235" s="155">
        <v>0</v>
      </c>
      <c r="E235" s="12">
        <v>0</v>
      </c>
      <c r="F235" s="28">
        <f t="shared" si="15"/>
        <v>0</v>
      </c>
      <c r="G235" s="12">
        <v>0</v>
      </c>
      <c r="H235" s="12">
        <v>0</v>
      </c>
      <c r="I235" s="28">
        <f t="shared" si="16"/>
        <v>0</v>
      </c>
      <c r="J235" s="12">
        <v>0</v>
      </c>
      <c r="K235" s="12">
        <v>0</v>
      </c>
      <c r="L235" s="28">
        <f t="shared" si="17"/>
        <v>0</v>
      </c>
      <c r="M235" s="28" t="s">
        <v>44</v>
      </c>
      <c r="N235" s="28" t="s">
        <v>44</v>
      </c>
      <c r="O235" s="28"/>
      <c r="P235" s="28" t="s">
        <v>44</v>
      </c>
      <c r="Q235" s="28" t="s">
        <v>44</v>
      </c>
      <c r="R235" s="28"/>
      <c r="S235" s="147">
        <f t="shared" si="18"/>
        <v>0</v>
      </c>
      <c r="T235" s="40">
        <v>43692</v>
      </c>
      <c r="U235" s="41">
        <v>0.58333333333333337</v>
      </c>
      <c r="V235" s="40">
        <v>43699</v>
      </c>
      <c r="W235" s="41" t="s">
        <v>352</v>
      </c>
    </row>
    <row r="236" spans="1:23" s="12" customFormat="1">
      <c r="A236" s="12" t="s">
        <v>285</v>
      </c>
      <c r="B236" s="12" t="s">
        <v>34</v>
      </c>
      <c r="C236" s="40" t="s">
        <v>357</v>
      </c>
      <c r="D236" s="155">
        <v>7</v>
      </c>
      <c r="E236" s="12">
        <v>12</v>
      </c>
      <c r="F236" s="28">
        <f t="shared" si="15"/>
        <v>95</v>
      </c>
      <c r="G236" s="12">
        <v>0</v>
      </c>
      <c r="H236" s="12">
        <v>1</v>
      </c>
      <c r="I236" s="28">
        <f t="shared" si="16"/>
        <v>50</v>
      </c>
      <c r="J236" s="12">
        <v>0</v>
      </c>
      <c r="K236" s="12">
        <v>0</v>
      </c>
      <c r="L236" s="28">
        <f t="shared" si="17"/>
        <v>0</v>
      </c>
      <c r="M236" s="28" t="s">
        <v>44</v>
      </c>
      <c r="N236" s="28" t="s">
        <v>44</v>
      </c>
      <c r="O236" s="28"/>
      <c r="P236" s="28" t="s">
        <v>44</v>
      </c>
      <c r="Q236" s="28" t="s">
        <v>44</v>
      </c>
      <c r="R236" s="28"/>
      <c r="S236" s="147">
        <f t="shared" si="18"/>
        <v>48.333333333333336</v>
      </c>
      <c r="T236" s="40">
        <v>43692</v>
      </c>
      <c r="U236" s="41">
        <v>0.58333333333333337</v>
      </c>
      <c r="V236" s="40">
        <v>43699</v>
      </c>
      <c r="W236" s="41" t="s">
        <v>352</v>
      </c>
    </row>
    <row r="237" spans="1:23" s="116" customFormat="1">
      <c r="A237" s="116" t="s">
        <v>286</v>
      </c>
      <c r="B237" s="116" t="s">
        <v>39</v>
      </c>
      <c r="C237" s="117" t="s">
        <v>357</v>
      </c>
      <c r="D237" s="159">
        <v>1</v>
      </c>
      <c r="E237" s="116">
        <v>0</v>
      </c>
      <c r="F237" s="150">
        <f t="shared" si="15"/>
        <v>5</v>
      </c>
      <c r="G237" s="116">
        <v>0</v>
      </c>
      <c r="H237" s="116">
        <v>0</v>
      </c>
      <c r="I237" s="150">
        <f t="shared" si="16"/>
        <v>0</v>
      </c>
      <c r="J237" s="116">
        <v>0</v>
      </c>
      <c r="K237" s="116">
        <v>0</v>
      </c>
      <c r="L237" s="150">
        <f t="shared" si="17"/>
        <v>0</v>
      </c>
      <c r="M237" s="150" t="s">
        <v>44</v>
      </c>
      <c r="N237" s="150" t="s">
        <v>44</v>
      </c>
      <c r="O237" s="150"/>
      <c r="P237" s="150" t="s">
        <v>44</v>
      </c>
      <c r="Q237" s="150" t="s">
        <v>44</v>
      </c>
      <c r="R237" s="150"/>
      <c r="S237" s="152">
        <f t="shared" si="18"/>
        <v>1.6666666666666667</v>
      </c>
      <c r="T237" s="117">
        <v>43692</v>
      </c>
      <c r="U237" s="160">
        <v>0.58333333333333337</v>
      </c>
      <c r="V237" s="117">
        <v>43699</v>
      </c>
      <c r="W237" s="160" t="s">
        <v>352</v>
      </c>
    </row>
    <row r="238" spans="1:23" s="1" customFormat="1">
      <c r="A238" s="1" t="s">
        <v>287</v>
      </c>
      <c r="B238" s="1" t="s">
        <v>361</v>
      </c>
      <c r="C238" s="2" t="s">
        <v>354</v>
      </c>
      <c r="D238" s="3">
        <v>0</v>
      </c>
      <c r="E238" s="1">
        <v>0</v>
      </c>
      <c r="F238">
        <f t="shared" si="15"/>
        <v>0</v>
      </c>
      <c r="G238" s="1" t="s">
        <v>44</v>
      </c>
      <c r="H238" s="1" t="s">
        <v>44</v>
      </c>
      <c r="I238" t="e">
        <f t="shared" si="16"/>
        <v>#VALUE!</v>
      </c>
      <c r="J238" s="1" t="s">
        <v>44</v>
      </c>
      <c r="K238" s="1" t="s">
        <v>44</v>
      </c>
      <c r="L238" t="e">
        <f t="shared" si="17"/>
        <v>#VALUE!</v>
      </c>
      <c r="M238" t="s">
        <v>44</v>
      </c>
      <c r="N238" t="s">
        <v>44</v>
      </c>
      <c r="O238"/>
      <c r="P238" t="s">
        <v>44</v>
      </c>
      <c r="Q238" t="s">
        <v>44</v>
      </c>
      <c r="R238"/>
      <c r="S238" s="37">
        <f>F238</f>
        <v>0</v>
      </c>
      <c r="T238" s="2">
        <v>43692</v>
      </c>
      <c r="U238" s="18">
        <v>0.58333333333333337</v>
      </c>
      <c r="V238" s="2">
        <v>43699</v>
      </c>
      <c r="W238" s="18" t="s">
        <v>352</v>
      </c>
    </row>
    <row r="239" spans="1:23" s="111" customFormat="1">
      <c r="A239" s="111" t="s">
        <v>288</v>
      </c>
      <c r="B239" s="111" t="s">
        <v>24</v>
      </c>
      <c r="C239" s="112" t="s">
        <v>357</v>
      </c>
      <c r="D239" s="157">
        <v>22</v>
      </c>
      <c r="E239" s="111">
        <v>39</v>
      </c>
      <c r="F239" s="111">
        <f t="shared" si="15"/>
        <v>305</v>
      </c>
      <c r="G239" s="111">
        <v>1</v>
      </c>
      <c r="H239" s="111">
        <v>1</v>
      </c>
      <c r="I239" s="111">
        <f t="shared" si="16"/>
        <v>100</v>
      </c>
      <c r="J239" s="111">
        <v>0</v>
      </c>
      <c r="K239" s="111">
        <v>0</v>
      </c>
      <c r="L239" s="111">
        <f t="shared" si="17"/>
        <v>0</v>
      </c>
      <c r="M239" s="111" t="s">
        <v>44</v>
      </c>
      <c r="N239" s="111" t="s">
        <v>44</v>
      </c>
      <c r="P239" s="111" t="s">
        <v>44</v>
      </c>
      <c r="Q239" s="111" t="s">
        <v>44</v>
      </c>
      <c r="S239" s="143">
        <f t="shared" si="18"/>
        <v>135</v>
      </c>
      <c r="T239" s="112"/>
      <c r="U239" s="158"/>
      <c r="V239" s="112"/>
      <c r="W239" s="158"/>
    </row>
    <row r="240" spans="1:23" s="12" customFormat="1">
      <c r="A240" s="12" t="s">
        <v>289</v>
      </c>
      <c r="B240" s="12" t="s">
        <v>82</v>
      </c>
      <c r="C240" s="40" t="s">
        <v>357</v>
      </c>
      <c r="D240" s="155">
        <v>0</v>
      </c>
      <c r="E240" s="12">
        <v>0</v>
      </c>
      <c r="F240" s="12">
        <f t="shared" si="15"/>
        <v>0</v>
      </c>
      <c r="G240" s="12">
        <v>0</v>
      </c>
      <c r="H240" s="12">
        <v>0</v>
      </c>
      <c r="I240" s="12">
        <f t="shared" si="16"/>
        <v>0</v>
      </c>
      <c r="J240" s="12">
        <v>0</v>
      </c>
      <c r="K240" s="12">
        <v>0</v>
      </c>
      <c r="L240" s="12">
        <f t="shared" si="17"/>
        <v>0</v>
      </c>
      <c r="M240" s="12" t="s">
        <v>44</v>
      </c>
      <c r="N240" s="12" t="s">
        <v>44</v>
      </c>
      <c r="P240" s="12" t="s">
        <v>44</v>
      </c>
      <c r="Q240" s="12" t="s">
        <v>44</v>
      </c>
      <c r="S240" s="147">
        <f t="shared" si="18"/>
        <v>0</v>
      </c>
      <c r="T240" s="40"/>
      <c r="U240" s="41"/>
      <c r="V240" s="40"/>
      <c r="W240" s="41"/>
    </row>
    <row r="241" spans="1:23" s="12" customFormat="1">
      <c r="A241" s="12" t="s">
        <v>290</v>
      </c>
      <c r="B241" s="12" t="s">
        <v>128</v>
      </c>
      <c r="C241" s="40" t="s">
        <v>357</v>
      </c>
      <c r="D241" s="155">
        <v>0</v>
      </c>
      <c r="E241" s="12">
        <v>2</v>
      </c>
      <c r="F241" s="12">
        <f t="shared" si="15"/>
        <v>10</v>
      </c>
      <c r="G241" s="12">
        <v>0</v>
      </c>
      <c r="H241" s="12">
        <v>0</v>
      </c>
      <c r="I241" s="12">
        <f t="shared" si="16"/>
        <v>0</v>
      </c>
      <c r="J241" s="12">
        <v>0</v>
      </c>
      <c r="K241" s="12">
        <v>0</v>
      </c>
      <c r="L241" s="12">
        <f t="shared" si="17"/>
        <v>0</v>
      </c>
      <c r="M241" s="12" t="s">
        <v>44</v>
      </c>
      <c r="N241" s="12" t="s">
        <v>44</v>
      </c>
      <c r="P241" s="12" t="s">
        <v>44</v>
      </c>
      <c r="Q241" s="12" t="s">
        <v>44</v>
      </c>
      <c r="S241" s="147">
        <f t="shared" si="18"/>
        <v>3.3333333333333335</v>
      </c>
      <c r="T241" s="40"/>
      <c r="U241" s="41"/>
      <c r="V241" s="40"/>
      <c r="W241" s="41"/>
    </row>
    <row r="242" spans="1:23" s="12" customFormat="1">
      <c r="A242" s="12" t="s">
        <v>291</v>
      </c>
      <c r="B242" s="12" t="s">
        <v>32</v>
      </c>
      <c r="C242" s="40" t="s">
        <v>357</v>
      </c>
      <c r="D242" s="155">
        <v>3</v>
      </c>
      <c r="E242" s="12">
        <v>2</v>
      </c>
      <c r="F242" s="12">
        <f t="shared" si="15"/>
        <v>25</v>
      </c>
      <c r="G242" s="12">
        <v>0</v>
      </c>
      <c r="H242" s="12">
        <v>1</v>
      </c>
      <c r="I242" s="12">
        <f t="shared" si="16"/>
        <v>50</v>
      </c>
      <c r="J242" s="12">
        <v>0</v>
      </c>
      <c r="K242" s="12">
        <v>0</v>
      </c>
      <c r="L242" s="12">
        <f t="shared" si="17"/>
        <v>0</v>
      </c>
      <c r="M242" s="12" t="s">
        <v>44</v>
      </c>
      <c r="N242" s="12" t="s">
        <v>44</v>
      </c>
      <c r="P242" s="12" t="s">
        <v>44</v>
      </c>
      <c r="Q242" s="12" t="s">
        <v>44</v>
      </c>
      <c r="S242" s="147">
        <f t="shared" si="18"/>
        <v>25</v>
      </c>
      <c r="T242" s="40"/>
      <c r="U242" s="41"/>
      <c r="V242" s="40"/>
      <c r="W242" s="41"/>
    </row>
    <row r="243" spans="1:23" s="12" customFormat="1">
      <c r="A243" s="12" t="s">
        <v>292</v>
      </c>
      <c r="B243" s="12" t="s">
        <v>34</v>
      </c>
      <c r="C243" s="40" t="s">
        <v>357</v>
      </c>
      <c r="D243" s="155">
        <v>3</v>
      </c>
      <c r="E243" s="12">
        <v>2</v>
      </c>
      <c r="F243" s="12">
        <f t="shared" si="15"/>
        <v>25</v>
      </c>
      <c r="G243" s="12">
        <v>0</v>
      </c>
      <c r="H243" s="12">
        <v>0</v>
      </c>
      <c r="I243" s="12">
        <f t="shared" si="16"/>
        <v>0</v>
      </c>
      <c r="J243" s="12">
        <v>0</v>
      </c>
      <c r="K243" s="12">
        <v>17</v>
      </c>
      <c r="L243" s="12">
        <f t="shared" si="17"/>
        <v>8500</v>
      </c>
      <c r="M243" s="12" t="s">
        <v>44</v>
      </c>
      <c r="N243" s="12" t="s">
        <v>44</v>
      </c>
      <c r="P243" s="12" t="s">
        <v>44</v>
      </c>
      <c r="Q243" s="12" t="s">
        <v>44</v>
      </c>
      <c r="S243" s="147">
        <f t="shared" si="18"/>
        <v>2841.6666666666665</v>
      </c>
      <c r="T243" s="40"/>
      <c r="U243" s="41"/>
      <c r="V243" s="40"/>
      <c r="W243" s="41"/>
    </row>
    <row r="244" spans="1:23" s="116" customFormat="1">
      <c r="A244" s="116" t="s">
        <v>293</v>
      </c>
      <c r="B244" s="116" t="s">
        <v>39</v>
      </c>
      <c r="C244" s="117" t="s">
        <v>357</v>
      </c>
      <c r="D244" s="159">
        <v>2</v>
      </c>
      <c r="E244" s="116">
        <v>3</v>
      </c>
      <c r="F244" s="116">
        <f t="shared" si="15"/>
        <v>25</v>
      </c>
      <c r="G244" s="116">
        <v>0</v>
      </c>
      <c r="H244" s="116">
        <v>0</v>
      </c>
      <c r="I244" s="116">
        <f t="shared" si="16"/>
        <v>0</v>
      </c>
      <c r="J244" s="116">
        <v>0</v>
      </c>
      <c r="K244" s="116">
        <v>0</v>
      </c>
      <c r="L244" s="116">
        <f t="shared" si="17"/>
        <v>0</v>
      </c>
      <c r="M244" s="116" t="s">
        <v>44</v>
      </c>
      <c r="N244" s="116" t="s">
        <v>44</v>
      </c>
      <c r="P244" s="116" t="s">
        <v>44</v>
      </c>
      <c r="Q244" s="116" t="s">
        <v>44</v>
      </c>
      <c r="S244" s="152">
        <f t="shared" si="18"/>
        <v>8.3333333333333339</v>
      </c>
      <c r="T244" s="117"/>
      <c r="U244" s="160"/>
      <c r="V244" s="117"/>
      <c r="W244" s="160"/>
    </row>
    <row r="245" spans="1:23" s="111" customFormat="1">
      <c r="A245" s="111" t="s">
        <v>294</v>
      </c>
      <c r="B245" s="111" t="s">
        <v>24</v>
      </c>
      <c r="C245" s="112" t="s">
        <v>357</v>
      </c>
      <c r="D245" s="157">
        <v>2</v>
      </c>
      <c r="E245" s="111">
        <v>1</v>
      </c>
      <c r="F245" s="111">
        <f t="shared" si="15"/>
        <v>15</v>
      </c>
      <c r="G245" s="111">
        <v>0</v>
      </c>
      <c r="H245" s="111">
        <v>0</v>
      </c>
      <c r="I245" s="111">
        <f t="shared" si="16"/>
        <v>0</v>
      </c>
      <c r="J245" s="111">
        <v>0</v>
      </c>
      <c r="K245" s="111">
        <v>0</v>
      </c>
      <c r="L245" s="111">
        <f t="shared" si="17"/>
        <v>0</v>
      </c>
      <c r="M245" s="111" t="s">
        <v>44</v>
      </c>
      <c r="N245" s="111" t="s">
        <v>44</v>
      </c>
      <c r="P245" s="111" t="s">
        <v>44</v>
      </c>
      <c r="Q245" s="111" t="s">
        <v>44</v>
      </c>
      <c r="S245" s="143">
        <f t="shared" si="18"/>
        <v>5</v>
      </c>
      <c r="T245" s="112"/>
      <c r="U245" s="158"/>
      <c r="V245" s="112"/>
      <c r="W245" s="158"/>
    </row>
    <row r="246" spans="1:23" s="12" customFormat="1">
      <c r="A246" s="12" t="s">
        <v>295</v>
      </c>
      <c r="B246" s="12" t="s">
        <v>82</v>
      </c>
      <c r="C246" s="40" t="s">
        <v>357</v>
      </c>
      <c r="D246" s="155">
        <v>2</v>
      </c>
      <c r="E246" s="12">
        <v>3</v>
      </c>
      <c r="F246" s="12">
        <f t="shared" si="15"/>
        <v>25</v>
      </c>
      <c r="G246" s="12">
        <v>1</v>
      </c>
      <c r="H246" s="12">
        <v>0</v>
      </c>
      <c r="I246" s="12">
        <f t="shared" si="16"/>
        <v>50</v>
      </c>
      <c r="J246" s="12">
        <v>0</v>
      </c>
      <c r="K246" s="12">
        <v>0</v>
      </c>
      <c r="L246" s="12">
        <f t="shared" si="17"/>
        <v>0</v>
      </c>
      <c r="M246" s="12" t="s">
        <v>44</v>
      </c>
      <c r="N246" s="12" t="s">
        <v>44</v>
      </c>
      <c r="P246" s="12" t="s">
        <v>44</v>
      </c>
      <c r="Q246" s="12" t="s">
        <v>44</v>
      </c>
      <c r="S246" s="147">
        <f t="shared" si="18"/>
        <v>25</v>
      </c>
      <c r="T246" s="40"/>
      <c r="U246" s="41"/>
      <c r="V246" s="40"/>
      <c r="W246" s="41"/>
    </row>
    <row r="247" spans="1:23" s="12" customFormat="1">
      <c r="A247" s="12" t="s">
        <v>296</v>
      </c>
      <c r="B247" s="12" t="s">
        <v>128</v>
      </c>
      <c r="C247" s="40" t="s">
        <v>357</v>
      </c>
      <c r="D247" s="155">
        <v>0</v>
      </c>
      <c r="E247" s="12">
        <v>0</v>
      </c>
      <c r="F247" s="12">
        <f t="shared" si="15"/>
        <v>0</v>
      </c>
      <c r="G247" s="12">
        <v>0</v>
      </c>
      <c r="H247" s="12">
        <v>0</v>
      </c>
      <c r="I247" s="12">
        <f t="shared" si="16"/>
        <v>0</v>
      </c>
      <c r="J247" s="12">
        <v>0</v>
      </c>
      <c r="K247" s="12">
        <v>1</v>
      </c>
      <c r="L247" s="12">
        <f t="shared" si="17"/>
        <v>500</v>
      </c>
      <c r="M247" s="12" t="s">
        <v>44</v>
      </c>
      <c r="N247" s="12" t="s">
        <v>44</v>
      </c>
      <c r="P247" s="12" t="s">
        <v>44</v>
      </c>
      <c r="Q247" s="12" t="s">
        <v>44</v>
      </c>
      <c r="S247" s="147">
        <f t="shared" si="18"/>
        <v>166.66666666666666</v>
      </c>
      <c r="T247" s="40"/>
      <c r="U247" s="41"/>
      <c r="V247" s="40"/>
      <c r="W247" s="41"/>
    </row>
    <row r="248" spans="1:23" s="12" customFormat="1">
      <c r="A248" s="12" t="s">
        <v>297</v>
      </c>
      <c r="B248" s="12" t="s">
        <v>32</v>
      </c>
      <c r="C248" s="40" t="s">
        <v>357</v>
      </c>
      <c r="D248" s="155">
        <v>0</v>
      </c>
      <c r="E248" s="12">
        <v>0</v>
      </c>
      <c r="F248" s="12">
        <f t="shared" si="15"/>
        <v>0</v>
      </c>
      <c r="G248" s="12">
        <v>0</v>
      </c>
      <c r="H248" s="12">
        <v>0</v>
      </c>
      <c r="I248" s="12">
        <f t="shared" si="16"/>
        <v>0</v>
      </c>
      <c r="J248" s="12">
        <v>0</v>
      </c>
      <c r="K248" s="12">
        <v>0</v>
      </c>
      <c r="L248" s="12">
        <f t="shared" si="17"/>
        <v>0</v>
      </c>
      <c r="M248" s="12" t="s">
        <v>44</v>
      </c>
      <c r="N248" s="12" t="s">
        <v>44</v>
      </c>
      <c r="P248" s="12" t="s">
        <v>44</v>
      </c>
      <c r="Q248" s="12" t="s">
        <v>44</v>
      </c>
      <c r="S248" s="147">
        <f t="shared" si="18"/>
        <v>0</v>
      </c>
      <c r="T248" s="40"/>
      <c r="U248" s="41"/>
      <c r="V248" s="40"/>
      <c r="W248" s="41"/>
    </row>
    <row r="249" spans="1:23" s="12" customFormat="1">
      <c r="A249" s="12" t="s">
        <v>298</v>
      </c>
      <c r="B249" s="12" t="s">
        <v>34</v>
      </c>
      <c r="C249" s="40" t="s">
        <v>357</v>
      </c>
      <c r="D249" s="155">
        <v>11</v>
      </c>
      <c r="E249" s="12">
        <v>11</v>
      </c>
      <c r="F249" s="12">
        <f t="shared" si="15"/>
        <v>110</v>
      </c>
      <c r="G249" s="12">
        <v>1</v>
      </c>
      <c r="H249" s="12">
        <v>0</v>
      </c>
      <c r="I249" s="12">
        <f t="shared" si="16"/>
        <v>50</v>
      </c>
      <c r="J249" s="12">
        <v>0</v>
      </c>
      <c r="K249" s="12">
        <v>0</v>
      </c>
      <c r="L249" s="12">
        <f t="shared" si="17"/>
        <v>0</v>
      </c>
      <c r="M249" s="12" t="s">
        <v>44</v>
      </c>
      <c r="N249" s="12" t="s">
        <v>44</v>
      </c>
      <c r="P249" s="12" t="s">
        <v>44</v>
      </c>
      <c r="Q249" s="12" t="s">
        <v>44</v>
      </c>
      <c r="S249" s="147">
        <f t="shared" si="18"/>
        <v>53.333333333333336</v>
      </c>
      <c r="T249" s="40"/>
      <c r="U249" s="41"/>
      <c r="V249" s="40"/>
      <c r="W249" s="41"/>
    </row>
    <row r="250" spans="1:23" s="116" customFormat="1">
      <c r="A250" s="116" t="s">
        <v>299</v>
      </c>
      <c r="B250" s="116" t="s">
        <v>39</v>
      </c>
      <c r="C250" s="117" t="s">
        <v>357</v>
      </c>
      <c r="D250" s="159">
        <v>26</v>
      </c>
      <c r="E250" s="116">
        <v>30</v>
      </c>
      <c r="F250" s="116">
        <f t="shared" si="15"/>
        <v>280</v>
      </c>
      <c r="G250" s="116">
        <v>1</v>
      </c>
      <c r="H250" s="116">
        <v>0</v>
      </c>
      <c r="I250" s="116">
        <f t="shared" si="16"/>
        <v>50</v>
      </c>
      <c r="J250" s="116">
        <v>0</v>
      </c>
      <c r="K250" s="116">
        <v>0</v>
      </c>
      <c r="L250" s="116">
        <f t="shared" si="17"/>
        <v>0</v>
      </c>
      <c r="M250" s="116" t="s">
        <v>44</v>
      </c>
      <c r="N250" s="116" t="s">
        <v>44</v>
      </c>
      <c r="P250" s="116" t="s">
        <v>44</v>
      </c>
      <c r="Q250" s="116" t="s">
        <v>44</v>
      </c>
      <c r="S250" s="152">
        <f t="shared" si="18"/>
        <v>110</v>
      </c>
      <c r="T250" s="117"/>
      <c r="U250" s="160"/>
      <c r="V250" s="117"/>
      <c r="W250" s="160"/>
    </row>
    <row r="251" spans="1:23" s="1" customFormat="1">
      <c r="A251" s="1" t="s">
        <v>300</v>
      </c>
      <c r="B251" s="1" t="s">
        <v>361</v>
      </c>
      <c r="C251" s="2" t="s">
        <v>354</v>
      </c>
      <c r="D251" s="3">
        <v>0</v>
      </c>
      <c r="E251" s="1">
        <v>0</v>
      </c>
      <c r="F251" s="1">
        <f t="shared" si="15"/>
        <v>0</v>
      </c>
      <c r="I251" s="1">
        <f t="shared" si="16"/>
        <v>0</v>
      </c>
      <c r="L251" s="1">
        <f t="shared" si="17"/>
        <v>0</v>
      </c>
      <c r="M251" s="1" t="s">
        <v>44</v>
      </c>
      <c r="N251" s="1" t="s">
        <v>44</v>
      </c>
      <c r="P251" s="1" t="s">
        <v>44</v>
      </c>
      <c r="Q251" s="1" t="s">
        <v>44</v>
      </c>
      <c r="S251" s="37">
        <f t="shared" si="18"/>
        <v>0</v>
      </c>
      <c r="T251" s="2"/>
      <c r="U251" s="18"/>
      <c r="V251" s="2"/>
      <c r="W251" s="18"/>
    </row>
    <row r="252" spans="1:23" s="111" customFormat="1">
      <c r="A252" s="111" t="s">
        <v>301</v>
      </c>
      <c r="B252" s="111" t="s">
        <v>24</v>
      </c>
      <c r="C252" s="112" t="s">
        <v>357</v>
      </c>
      <c r="D252" s="157">
        <v>1</v>
      </c>
      <c r="E252" s="111">
        <v>2</v>
      </c>
      <c r="F252" s="111">
        <f t="shared" si="15"/>
        <v>15</v>
      </c>
      <c r="G252" s="111">
        <v>0</v>
      </c>
      <c r="H252" s="111">
        <v>0</v>
      </c>
      <c r="I252" s="111">
        <f t="shared" si="16"/>
        <v>0</v>
      </c>
      <c r="J252" s="111">
        <v>1</v>
      </c>
      <c r="K252" s="111">
        <v>0</v>
      </c>
      <c r="L252" s="111">
        <f t="shared" si="17"/>
        <v>50</v>
      </c>
      <c r="M252" s="111" t="s">
        <v>44</v>
      </c>
      <c r="N252" s="111" t="s">
        <v>44</v>
      </c>
      <c r="P252" s="111" t="s">
        <v>44</v>
      </c>
      <c r="Q252" s="111" t="s">
        <v>44</v>
      </c>
      <c r="S252" s="143">
        <f t="shared" si="18"/>
        <v>21.666666666666668</v>
      </c>
      <c r="T252" s="112">
        <v>43714</v>
      </c>
      <c r="U252" s="158">
        <v>0.3611111111111111</v>
      </c>
      <c r="V252" s="112">
        <v>43721</v>
      </c>
      <c r="W252" s="158">
        <v>0.45833333333333331</v>
      </c>
    </row>
    <row r="253" spans="1:23" s="12" customFormat="1">
      <c r="A253" s="12" t="s">
        <v>302</v>
      </c>
      <c r="B253" s="12" t="s">
        <v>82</v>
      </c>
      <c r="C253" s="40" t="s">
        <v>357</v>
      </c>
      <c r="D253" s="155">
        <v>12</v>
      </c>
      <c r="E253" s="12">
        <v>14</v>
      </c>
      <c r="F253" s="12">
        <f t="shared" si="15"/>
        <v>130</v>
      </c>
      <c r="G253" s="12">
        <v>2</v>
      </c>
      <c r="H253" s="12">
        <v>1</v>
      </c>
      <c r="I253" s="12">
        <f t="shared" si="16"/>
        <v>150</v>
      </c>
      <c r="J253" s="12">
        <v>0</v>
      </c>
      <c r="K253" s="12">
        <v>0</v>
      </c>
      <c r="L253" s="12">
        <f t="shared" si="17"/>
        <v>0</v>
      </c>
      <c r="M253" s="12" t="s">
        <v>44</v>
      </c>
      <c r="N253" s="12" t="s">
        <v>44</v>
      </c>
      <c r="P253" s="12" t="s">
        <v>44</v>
      </c>
      <c r="Q253" s="12" t="s">
        <v>44</v>
      </c>
      <c r="S253" s="147">
        <f t="shared" si="18"/>
        <v>93.333333333333329</v>
      </c>
      <c r="T253" s="40">
        <v>43714</v>
      </c>
      <c r="U253" s="41">
        <v>0.3611111111111111</v>
      </c>
      <c r="V253" s="40">
        <v>43721</v>
      </c>
      <c r="W253" s="41">
        <v>0.45833333333333331</v>
      </c>
    </row>
    <row r="254" spans="1:23" s="12" customFormat="1">
      <c r="A254" s="12" t="s">
        <v>303</v>
      </c>
      <c r="B254" s="12" t="s">
        <v>128</v>
      </c>
      <c r="C254" s="40" t="s">
        <v>357</v>
      </c>
      <c r="D254" s="155">
        <v>9</v>
      </c>
      <c r="E254" s="12">
        <v>6</v>
      </c>
      <c r="F254" s="12">
        <f t="shared" si="15"/>
        <v>75</v>
      </c>
      <c r="G254" s="12">
        <v>1</v>
      </c>
      <c r="H254" s="12">
        <v>1</v>
      </c>
      <c r="I254" s="12">
        <f t="shared" si="16"/>
        <v>100</v>
      </c>
      <c r="J254" s="12">
        <v>0</v>
      </c>
      <c r="K254" s="12">
        <v>0</v>
      </c>
      <c r="L254" s="12">
        <f t="shared" si="17"/>
        <v>0</v>
      </c>
      <c r="M254" s="12" t="s">
        <v>44</v>
      </c>
      <c r="N254" s="12" t="s">
        <v>44</v>
      </c>
      <c r="P254" s="12" t="s">
        <v>44</v>
      </c>
      <c r="Q254" s="12" t="s">
        <v>44</v>
      </c>
      <c r="S254" s="147">
        <f t="shared" si="18"/>
        <v>58.333333333333336</v>
      </c>
      <c r="T254" s="40">
        <v>43714</v>
      </c>
      <c r="U254" s="41">
        <v>0.3611111111111111</v>
      </c>
      <c r="V254" s="40">
        <v>43721</v>
      </c>
      <c r="W254" s="41">
        <v>0.45833333333333331</v>
      </c>
    </row>
    <row r="255" spans="1:23" s="12" customFormat="1">
      <c r="A255" s="12" t="s">
        <v>304</v>
      </c>
      <c r="B255" s="12" t="s">
        <v>32</v>
      </c>
      <c r="C255" s="40" t="s">
        <v>357</v>
      </c>
      <c r="D255" s="155">
        <v>8</v>
      </c>
      <c r="E255" s="12">
        <v>3</v>
      </c>
      <c r="F255" s="12">
        <f t="shared" si="15"/>
        <v>55</v>
      </c>
      <c r="G255" s="12">
        <v>2</v>
      </c>
      <c r="H255" s="12">
        <v>0</v>
      </c>
      <c r="I255" s="12">
        <f t="shared" si="16"/>
        <v>100</v>
      </c>
      <c r="J255" s="12">
        <v>0</v>
      </c>
      <c r="K255" s="12">
        <v>0</v>
      </c>
      <c r="L255" s="12">
        <f t="shared" si="17"/>
        <v>0</v>
      </c>
      <c r="M255" s="12" t="s">
        <v>44</v>
      </c>
      <c r="N255" s="12" t="s">
        <v>44</v>
      </c>
      <c r="P255" s="12" t="s">
        <v>44</v>
      </c>
      <c r="Q255" s="12" t="s">
        <v>44</v>
      </c>
      <c r="S255" s="147">
        <f t="shared" si="18"/>
        <v>51.666666666666664</v>
      </c>
      <c r="T255" s="40">
        <v>43714</v>
      </c>
      <c r="U255" s="41">
        <v>0.3611111111111111</v>
      </c>
      <c r="V255" s="40">
        <v>43721</v>
      </c>
      <c r="W255" s="41">
        <v>0.45833333333333331</v>
      </c>
    </row>
    <row r="256" spans="1:23" s="12" customFormat="1">
      <c r="A256" s="12" t="s">
        <v>305</v>
      </c>
      <c r="B256" s="12" t="s">
        <v>34</v>
      </c>
      <c r="C256" s="40" t="s">
        <v>357</v>
      </c>
      <c r="D256" s="155">
        <v>0</v>
      </c>
      <c r="E256" s="12">
        <v>0</v>
      </c>
      <c r="F256" s="12">
        <f t="shared" si="15"/>
        <v>0</v>
      </c>
      <c r="G256" s="12">
        <v>0</v>
      </c>
      <c r="H256" s="12">
        <v>0</v>
      </c>
      <c r="I256" s="12">
        <f t="shared" si="16"/>
        <v>0</v>
      </c>
      <c r="J256" s="12">
        <v>1</v>
      </c>
      <c r="K256" s="12">
        <v>0</v>
      </c>
      <c r="L256" s="12">
        <f t="shared" si="17"/>
        <v>50</v>
      </c>
      <c r="M256" s="12" t="s">
        <v>44</v>
      </c>
      <c r="N256" s="12" t="s">
        <v>44</v>
      </c>
      <c r="P256" s="12" t="s">
        <v>44</v>
      </c>
      <c r="Q256" s="12" t="s">
        <v>44</v>
      </c>
      <c r="S256" s="147">
        <f t="shared" si="18"/>
        <v>16.666666666666668</v>
      </c>
      <c r="T256" s="40">
        <v>43714</v>
      </c>
      <c r="U256" s="41">
        <v>0.3611111111111111</v>
      </c>
      <c r="V256" s="40">
        <v>43721</v>
      </c>
      <c r="W256" s="41">
        <v>0.45833333333333331</v>
      </c>
    </row>
    <row r="257" spans="1:23" s="116" customFormat="1">
      <c r="A257" s="116" t="s">
        <v>306</v>
      </c>
      <c r="B257" s="116" t="s">
        <v>39</v>
      </c>
      <c r="C257" s="117" t="s">
        <v>357</v>
      </c>
      <c r="D257" s="159">
        <v>0</v>
      </c>
      <c r="E257" s="116">
        <v>2</v>
      </c>
      <c r="F257" s="116">
        <f t="shared" si="15"/>
        <v>10</v>
      </c>
      <c r="G257" s="116">
        <v>1</v>
      </c>
      <c r="H257" s="116">
        <v>0</v>
      </c>
      <c r="I257" s="116">
        <f t="shared" si="16"/>
        <v>50</v>
      </c>
      <c r="J257" s="116">
        <v>0</v>
      </c>
      <c r="K257" s="116">
        <v>0</v>
      </c>
      <c r="L257" s="116">
        <f t="shared" si="17"/>
        <v>0</v>
      </c>
      <c r="M257" s="116" t="s">
        <v>44</v>
      </c>
      <c r="N257" s="116" t="s">
        <v>44</v>
      </c>
      <c r="P257" s="116" t="s">
        <v>44</v>
      </c>
      <c r="Q257" s="116" t="s">
        <v>44</v>
      </c>
      <c r="S257" s="152">
        <f t="shared" si="18"/>
        <v>20</v>
      </c>
      <c r="T257" s="117">
        <v>43714</v>
      </c>
      <c r="U257" s="160">
        <v>0.3611111111111111</v>
      </c>
      <c r="V257" s="117">
        <v>43721</v>
      </c>
      <c r="W257" s="160">
        <v>0.45833333333333331</v>
      </c>
    </row>
    <row r="258" spans="1:23" s="111" customFormat="1">
      <c r="A258" s="111" t="s">
        <v>307</v>
      </c>
      <c r="B258" s="111" t="s">
        <v>24</v>
      </c>
      <c r="C258" s="112" t="s">
        <v>357</v>
      </c>
      <c r="D258" s="157">
        <v>2</v>
      </c>
      <c r="E258" s="111">
        <v>2</v>
      </c>
      <c r="F258" s="111">
        <f t="shared" si="15"/>
        <v>20</v>
      </c>
      <c r="G258" s="111">
        <v>1</v>
      </c>
      <c r="H258" s="111">
        <v>0</v>
      </c>
      <c r="I258" s="111">
        <f t="shared" si="16"/>
        <v>50</v>
      </c>
      <c r="J258" s="111">
        <v>0</v>
      </c>
      <c r="K258" s="111">
        <v>0</v>
      </c>
      <c r="L258" s="111">
        <f t="shared" si="17"/>
        <v>0</v>
      </c>
      <c r="M258" s="111" t="s">
        <v>44</v>
      </c>
      <c r="N258" s="111" t="s">
        <v>44</v>
      </c>
      <c r="P258" s="111" t="s">
        <v>44</v>
      </c>
      <c r="Q258" s="111" t="s">
        <v>44</v>
      </c>
      <c r="S258" s="143">
        <f t="shared" si="18"/>
        <v>23.333333333333332</v>
      </c>
      <c r="T258" s="112">
        <v>43714</v>
      </c>
      <c r="U258" s="158">
        <v>0.3611111111111111</v>
      </c>
      <c r="V258" s="112">
        <v>43721</v>
      </c>
      <c r="W258" s="158">
        <v>0.45833333333333331</v>
      </c>
    </row>
    <row r="259" spans="1:23" s="12" customFormat="1">
      <c r="A259" s="12" t="s">
        <v>308</v>
      </c>
      <c r="B259" s="12" t="s">
        <v>82</v>
      </c>
      <c r="C259" s="40" t="s">
        <v>357</v>
      </c>
      <c r="D259" s="155">
        <v>0</v>
      </c>
      <c r="E259" s="12">
        <v>1</v>
      </c>
      <c r="F259" s="12">
        <f t="shared" si="15"/>
        <v>5</v>
      </c>
      <c r="G259" s="12">
        <v>0</v>
      </c>
      <c r="H259" s="12">
        <v>1</v>
      </c>
      <c r="I259" s="12">
        <f t="shared" si="16"/>
        <v>50</v>
      </c>
      <c r="J259" s="12">
        <v>0</v>
      </c>
      <c r="K259" s="12">
        <v>0</v>
      </c>
      <c r="L259" s="12">
        <f t="shared" si="17"/>
        <v>0</v>
      </c>
      <c r="M259" s="12" t="s">
        <v>44</v>
      </c>
      <c r="N259" s="12" t="s">
        <v>44</v>
      </c>
      <c r="P259" s="12" t="s">
        <v>44</v>
      </c>
      <c r="Q259" s="12" t="s">
        <v>44</v>
      </c>
      <c r="S259" s="147">
        <f t="shared" si="18"/>
        <v>18.333333333333332</v>
      </c>
      <c r="T259" s="40">
        <v>43714</v>
      </c>
      <c r="U259" s="41">
        <v>0.3611111111111111</v>
      </c>
      <c r="V259" s="40">
        <v>43721</v>
      </c>
      <c r="W259" s="41">
        <v>0.45833333333333331</v>
      </c>
    </row>
    <row r="260" spans="1:23" s="12" customFormat="1">
      <c r="A260" s="12" t="s">
        <v>309</v>
      </c>
      <c r="B260" s="12" t="s">
        <v>128</v>
      </c>
      <c r="C260" s="40" t="s">
        <v>357</v>
      </c>
      <c r="D260" s="155">
        <v>1</v>
      </c>
      <c r="E260" s="12">
        <v>0</v>
      </c>
      <c r="F260" s="12">
        <f t="shared" si="15"/>
        <v>5</v>
      </c>
      <c r="G260" s="12">
        <v>3</v>
      </c>
      <c r="H260" s="12">
        <v>0</v>
      </c>
      <c r="I260" s="12">
        <f t="shared" si="16"/>
        <v>150</v>
      </c>
      <c r="J260" s="12">
        <v>0</v>
      </c>
      <c r="K260" s="12">
        <v>0</v>
      </c>
      <c r="L260" s="12">
        <f t="shared" si="17"/>
        <v>0</v>
      </c>
      <c r="M260" s="12" t="s">
        <v>44</v>
      </c>
      <c r="N260" s="12" t="s">
        <v>44</v>
      </c>
      <c r="P260" s="12" t="s">
        <v>44</v>
      </c>
      <c r="Q260" s="12" t="s">
        <v>44</v>
      </c>
      <c r="S260" s="147">
        <f t="shared" si="18"/>
        <v>51.666666666666664</v>
      </c>
      <c r="T260" s="40">
        <v>43714</v>
      </c>
      <c r="U260" s="41">
        <v>0.3611111111111111</v>
      </c>
      <c r="V260" s="40">
        <v>43721</v>
      </c>
      <c r="W260" s="41">
        <v>0.45833333333333331</v>
      </c>
    </row>
    <row r="261" spans="1:23" s="12" customFormat="1">
      <c r="A261" s="12" t="s">
        <v>310</v>
      </c>
      <c r="B261" s="12" t="s">
        <v>32</v>
      </c>
      <c r="C261" s="40" t="s">
        <v>357</v>
      </c>
      <c r="D261" s="155">
        <v>0</v>
      </c>
      <c r="E261" s="12">
        <v>1</v>
      </c>
      <c r="F261" s="12">
        <f t="shared" si="15"/>
        <v>5</v>
      </c>
      <c r="G261" s="12">
        <v>0</v>
      </c>
      <c r="H261" s="12">
        <v>1</v>
      </c>
      <c r="I261" s="12">
        <f t="shared" si="16"/>
        <v>50</v>
      </c>
      <c r="J261" s="12">
        <v>1</v>
      </c>
      <c r="K261" s="12">
        <v>0</v>
      </c>
      <c r="L261" s="12">
        <f t="shared" si="17"/>
        <v>50</v>
      </c>
      <c r="M261" s="12" t="s">
        <v>44</v>
      </c>
      <c r="N261" s="12" t="s">
        <v>44</v>
      </c>
      <c r="P261" s="12" t="s">
        <v>44</v>
      </c>
      <c r="Q261" s="12" t="s">
        <v>44</v>
      </c>
      <c r="S261" s="147">
        <f t="shared" si="18"/>
        <v>35</v>
      </c>
      <c r="T261" s="40">
        <v>43714</v>
      </c>
      <c r="U261" s="41">
        <v>0.3611111111111111</v>
      </c>
      <c r="V261" s="40">
        <v>43721</v>
      </c>
      <c r="W261" s="41">
        <v>0.45833333333333331</v>
      </c>
    </row>
    <row r="262" spans="1:23" s="12" customFormat="1">
      <c r="A262" s="12" t="s">
        <v>311</v>
      </c>
      <c r="B262" s="12" t="s">
        <v>34</v>
      </c>
      <c r="C262" s="40" t="s">
        <v>357</v>
      </c>
      <c r="D262" s="155">
        <v>0</v>
      </c>
      <c r="E262" s="12">
        <v>0</v>
      </c>
      <c r="F262" s="12">
        <f t="shared" ref="F262:F290" si="19">AVERAGE((D262*10),(E262*10))</f>
        <v>0</v>
      </c>
      <c r="G262" s="12">
        <v>0</v>
      </c>
      <c r="H262" s="12">
        <v>0</v>
      </c>
      <c r="I262" s="12">
        <f t="shared" ref="I262:I290" si="20">AVERAGE((G262*100),(H262*100))</f>
        <v>0</v>
      </c>
      <c r="J262" s="12">
        <v>0</v>
      </c>
      <c r="K262" s="12">
        <v>0</v>
      </c>
      <c r="L262" s="12">
        <f t="shared" ref="L262:L290" si="21">AVERAGE((J262*100),(K262*1000))</f>
        <v>0</v>
      </c>
      <c r="M262" s="12" t="s">
        <v>44</v>
      </c>
      <c r="N262" s="12" t="s">
        <v>44</v>
      </c>
      <c r="P262" s="12" t="s">
        <v>44</v>
      </c>
      <c r="Q262" s="12" t="s">
        <v>44</v>
      </c>
      <c r="S262" s="147">
        <f t="shared" si="18"/>
        <v>0</v>
      </c>
      <c r="T262" s="40">
        <v>43714</v>
      </c>
      <c r="U262" s="41">
        <v>0.3611111111111111</v>
      </c>
      <c r="V262" s="40">
        <v>43721</v>
      </c>
      <c r="W262" s="41">
        <v>0.45833333333333331</v>
      </c>
    </row>
    <row r="263" spans="1:23" s="116" customFormat="1">
      <c r="A263" s="116" t="s">
        <v>312</v>
      </c>
      <c r="B263" s="116" t="s">
        <v>39</v>
      </c>
      <c r="C263" s="117" t="s">
        <v>357</v>
      </c>
      <c r="D263" s="159">
        <v>0</v>
      </c>
      <c r="E263" s="116">
        <v>0</v>
      </c>
      <c r="F263" s="116">
        <f t="shared" si="19"/>
        <v>0</v>
      </c>
      <c r="G263" s="116">
        <v>0</v>
      </c>
      <c r="H263" s="116">
        <v>0</v>
      </c>
      <c r="I263" s="116">
        <f t="shared" si="20"/>
        <v>0</v>
      </c>
      <c r="J263" s="116">
        <v>0</v>
      </c>
      <c r="K263" s="116">
        <v>0</v>
      </c>
      <c r="L263" s="116">
        <f t="shared" si="21"/>
        <v>0</v>
      </c>
      <c r="M263" s="116" t="s">
        <v>44</v>
      </c>
      <c r="N263" s="116" t="s">
        <v>44</v>
      </c>
      <c r="P263" s="116" t="s">
        <v>44</v>
      </c>
      <c r="Q263" s="116" t="s">
        <v>44</v>
      </c>
      <c r="S263" s="152">
        <f t="shared" si="18"/>
        <v>0</v>
      </c>
      <c r="T263" s="117">
        <v>43714</v>
      </c>
      <c r="U263" s="160">
        <v>0.3611111111111111</v>
      </c>
      <c r="V263" s="117">
        <v>43721</v>
      </c>
      <c r="W263" s="160">
        <v>0.45833333333333331</v>
      </c>
    </row>
    <row r="264" spans="1:23" s="1" customFormat="1">
      <c r="A264" s="1" t="s">
        <v>313</v>
      </c>
      <c r="B264" s="1" t="s">
        <v>361</v>
      </c>
      <c r="C264" s="2" t="s">
        <v>354</v>
      </c>
      <c r="D264" s="3">
        <v>10</v>
      </c>
      <c r="E264" s="1">
        <v>0</v>
      </c>
      <c r="F264" s="1">
        <f t="shared" si="19"/>
        <v>50</v>
      </c>
      <c r="I264" s="1">
        <f t="shared" si="20"/>
        <v>0</v>
      </c>
      <c r="L264" s="1">
        <f t="shared" si="21"/>
        <v>0</v>
      </c>
      <c r="M264" s="1" t="s">
        <v>44</v>
      </c>
      <c r="N264" s="1" t="s">
        <v>44</v>
      </c>
      <c r="P264" s="1" t="s">
        <v>44</v>
      </c>
      <c r="Q264" s="1" t="s">
        <v>44</v>
      </c>
      <c r="S264" s="37">
        <f t="shared" si="18"/>
        <v>16.666666666666668</v>
      </c>
      <c r="T264" s="2">
        <v>43714</v>
      </c>
      <c r="U264" s="18">
        <v>0.3611111111111111</v>
      </c>
      <c r="V264" s="2">
        <v>43721</v>
      </c>
      <c r="W264" s="18">
        <v>0.45833333333333331</v>
      </c>
    </row>
    <row r="265" spans="1:23" s="111" customFormat="1">
      <c r="A265" s="111" t="s">
        <v>314</v>
      </c>
      <c r="B265" s="111" t="s">
        <v>24</v>
      </c>
      <c r="C265" s="112" t="s">
        <v>357</v>
      </c>
      <c r="D265" s="157">
        <v>3</v>
      </c>
      <c r="E265" s="111">
        <v>4</v>
      </c>
      <c r="F265" s="111">
        <f t="shared" si="19"/>
        <v>35</v>
      </c>
      <c r="G265" s="111">
        <v>0</v>
      </c>
      <c r="H265" s="111">
        <v>0</v>
      </c>
      <c r="I265" s="111">
        <f t="shared" si="20"/>
        <v>0</v>
      </c>
      <c r="J265" s="111">
        <v>0</v>
      </c>
      <c r="K265" s="111">
        <v>0</v>
      </c>
      <c r="L265" s="111">
        <f t="shared" si="21"/>
        <v>0</v>
      </c>
      <c r="M265" s="111" t="s">
        <v>44</v>
      </c>
      <c r="N265" s="111" t="s">
        <v>44</v>
      </c>
      <c r="P265" s="111" t="s">
        <v>44</v>
      </c>
      <c r="Q265" s="111" t="s">
        <v>44</v>
      </c>
      <c r="S265" s="143">
        <f t="shared" si="18"/>
        <v>11.666666666666666</v>
      </c>
      <c r="T265" s="112">
        <v>43719</v>
      </c>
      <c r="U265" s="158">
        <v>0.34375</v>
      </c>
      <c r="V265" s="112">
        <v>43726</v>
      </c>
      <c r="W265" s="158">
        <v>0.41666666666666669</v>
      </c>
    </row>
    <row r="266" spans="1:23" s="12" customFormat="1">
      <c r="A266" s="12" t="s">
        <v>315</v>
      </c>
      <c r="B266" s="12" t="s">
        <v>82</v>
      </c>
      <c r="C266" s="40" t="s">
        <v>357</v>
      </c>
      <c r="D266" s="155">
        <v>0</v>
      </c>
      <c r="E266" s="12">
        <v>0</v>
      </c>
      <c r="F266" s="12">
        <f t="shared" si="19"/>
        <v>0</v>
      </c>
      <c r="G266" s="12">
        <v>0</v>
      </c>
      <c r="H266" s="12">
        <v>0</v>
      </c>
      <c r="I266" s="12">
        <f t="shared" si="20"/>
        <v>0</v>
      </c>
      <c r="J266" s="12">
        <v>0</v>
      </c>
      <c r="K266" s="12">
        <v>3</v>
      </c>
      <c r="L266" s="12">
        <f t="shared" si="21"/>
        <v>1500</v>
      </c>
      <c r="M266" s="12" t="s">
        <v>44</v>
      </c>
      <c r="N266" s="12" t="s">
        <v>44</v>
      </c>
      <c r="P266" s="12" t="s">
        <v>44</v>
      </c>
      <c r="Q266" s="12" t="s">
        <v>44</v>
      </c>
      <c r="S266" s="147">
        <f t="shared" si="18"/>
        <v>500</v>
      </c>
      <c r="T266" s="40">
        <v>43719</v>
      </c>
      <c r="U266" s="41">
        <v>0.34375</v>
      </c>
      <c r="V266" s="40">
        <v>43726</v>
      </c>
      <c r="W266" s="41">
        <v>0.41666666666666669</v>
      </c>
    </row>
    <row r="267" spans="1:23" s="12" customFormat="1">
      <c r="A267" s="12" t="s">
        <v>316</v>
      </c>
      <c r="B267" s="12" t="s">
        <v>128</v>
      </c>
      <c r="C267" s="40" t="s">
        <v>357</v>
      </c>
      <c r="D267" s="155">
        <v>0</v>
      </c>
      <c r="E267" s="12">
        <v>1</v>
      </c>
      <c r="F267" s="12">
        <f t="shared" si="19"/>
        <v>5</v>
      </c>
      <c r="G267" s="12">
        <v>0</v>
      </c>
      <c r="H267" s="12">
        <v>0</v>
      </c>
      <c r="I267" s="12">
        <f t="shared" si="20"/>
        <v>0</v>
      </c>
      <c r="J267" s="12">
        <v>0</v>
      </c>
      <c r="K267" s="12">
        <v>0</v>
      </c>
      <c r="L267" s="12">
        <f t="shared" si="21"/>
        <v>0</v>
      </c>
      <c r="M267" s="12" t="s">
        <v>44</v>
      </c>
      <c r="N267" s="12" t="s">
        <v>44</v>
      </c>
      <c r="P267" s="12" t="s">
        <v>44</v>
      </c>
      <c r="Q267" s="12" t="s">
        <v>44</v>
      </c>
      <c r="S267" s="147">
        <f t="shared" si="18"/>
        <v>1.6666666666666667</v>
      </c>
      <c r="T267" s="40">
        <v>43719</v>
      </c>
      <c r="U267" s="41">
        <v>0.34375</v>
      </c>
      <c r="V267" s="40">
        <v>43726</v>
      </c>
      <c r="W267" s="41">
        <v>0.41666666666666669</v>
      </c>
    </row>
    <row r="268" spans="1:23" s="12" customFormat="1">
      <c r="A268" s="12" t="s">
        <v>317</v>
      </c>
      <c r="B268" s="12" t="s">
        <v>32</v>
      </c>
      <c r="C268" s="40" t="s">
        <v>357</v>
      </c>
      <c r="D268" s="155">
        <v>14</v>
      </c>
      <c r="E268" s="12">
        <v>15</v>
      </c>
      <c r="F268" s="12">
        <f t="shared" si="19"/>
        <v>145</v>
      </c>
      <c r="G268" s="12">
        <v>0</v>
      </c>
      <c r="H268" s="12">
        <v>2</v>
      </c>
      <c r="I268" s="12">
        <f t="shared" si="20"/>
        <v>100</v>
      </c>
      <c r="J268" s="12">
        <v>0</v>
      </c>
      <c r="K268" s="12">
        <v>0</v>
      </c>
      <c r="L268" s="12">
        <f t="shared" si="21"/>
        <v>0</v>
      </c>
      <c r="M268" s="12" t="s">
        <v>44</v>
      </c>
      <c r="N268" s="12" t="s">
        <v>44</v>
      </c>
      <c r="P268" s="12" t="s">
        <v>44</v>
      </c>
      <c r="Q268" s="12" t="s">
        <v>44</v>
      </c>
      <c r="S268" s="147">
        <f t="shared" si="18"/>
        <v>81.666666666666671</v>
      </c>
      <c r="T268" s="40">
        <v>43719</v>
      </c>
      <c r="U268" s="41">
        <v>0.34375</v>
      </c>
      <c r="V268" s="40">
        <v>43726</v>
      </c>
      <c r="W268" s="41">
        <v>0.41666666666666669</v>
      </c>
    </row>
    <row r="269" spans="1:23" s="12" customFormat="1">
      <c r="A269" s="12" t="s">
        <v>318</v>
      </c>
      <c r="B269" s="12" t="s">
        <v>34</v>
      </c>
      <c r="C269" s="40" t="s">
        <v>357</v>
      </c>
      <c r="D269" s="155">
        <v>0</v>
      </c>
      <c r="E269" s="12">
        <v>0</v>
      </c>
      <c r="F269" s="12">
        <f t="shared" si="19"/>
        <v>0</v>
      </c>
      <c r="G269" s="12">
        <v>0</v>
      </c>
      <c r="H269" s="12">
        <v>0</v>
      </c>
      <c r="I269" s="12">
        <f t="shared" si="20"/>
        <v>0</v>
      </c>
      <c r="J269" s="12">
        <v>0</v>
      </c>
      <c r="K269" s="12">
        <v>0</v>
      </c>
      <c r="L269" s="12">
        <f t="shared" si="21"/>
        <v>0</v>
      </c>
      <c r="M269" s="12" t="s">
        <v>44</v>
      </c>
      <c r="N269" s="12" t="s">
        <v>44</v>
      </c>
      <c r="P269" s="12" t="s">
        <v>44</v>
      </c>
      <c r="Q269" s="12" t="s">
        <v>44</v>
      </c>
      <c r="S269" s="147">
        <f t="shared" si="18"/>
        <v>0</v>
      </c>
      <c r="T269" s="40">
        <v>43719</v>
      </c>
      <c r="U269" s="41">
        <v>0.34375</v>
      </c>
      <c r="V269" s="40">
        <v>43726</v>
      </c>
      <c r="W269" s="41">
        <v>0.41666666666666669</v>
      </c>
    </row>
    <row r="270" spans="1:23" s="116" customFormat="1">
      <c r="A270" s="116" t="s">
        <v>319</v>
      </c>
      <c r="B270" s="116" t="s">
        <v>39</v>
      </c>
      <c r="C270" s="117" t="s">
        <v>357</v>
      </c>
      <c r="D270" s="159">
        <v>0</v>
      </c>
      <c r="E270" s="116">
        <v>0</v>
      </c>
      <c r="F270" s="116">
        <f t="shared" si="19"/>
        <v>0</v>
      </c>
      <c r="G270" s="116">
        <v>0</v>
      </c>
      <c r="H270" s="116">
        <v>0</v>
      </c>
      <c r="I270" s="116">
        <f t="shared" si="20"/>
        <v>0</v>
      </c>
      <c r="J270" s="116">
        <v>0</v>
      </c>
      <c r="K270" s="116">
        <v>0</v>
      </c>
      <c r="L270" s="116">
        <f t="shared" si="21"/>
        <v>0</v>
      </c>
      <c r="M270" s="116" t="s">
        <v>44</v>
      </c>
      <c r="N270" s="116" t="s">
        <v>44</v>
      </c>
      <c r="P270" s="116" t="s">
        <v>44</v>
      </c>
      <c r="Q270" s="116" t="s">
        <v>44</v>
      </c>
      <c r="S270" s="152">
        <f t="shared" si="18"/>
        <v>0</v>
      </c>
      <c r="T270" s="117">
        <v>43719</v>
      </c>
      <c r="U270" s="160">
        <v>0.34375</v>
      </c>
      <c r="V270" s="117">
        <v>43726</v>
      </c>
      <c r="W270" s="160">
        <v>0.41666666666666669</v>
      </c>
    </row>
    <row r="271" spans="1:23" s="111" customFormat="1">
      <c r="A271" s="111" t="s">
        <v>320</v>
      </c>
      <c r="B271" s="111" t="s">
        <v>24</v>
      </c>
      <c r="C271" s="112" t="s">
        <v>357</v>
      </c>
      <c r="D271" s="157">
        <v>1</v>
      </c>
      <c r="E271" s="111">
        <v>3</v>
      </c>
      <c r="F271" s="111">
        <f t="shared" si="19"/>
        <v>20</v>
      </c>
      <c r="G271" s="111">
        <v>0</v>
      </c>
      <c r="H271" s="111">
        <v>0</v>
      </c>
      <c r="I271" s="111">
        <f t="shared" si="20"/>
        <v>0</v>
      </c>
      <c r="J271" s="111">
        <v>0</v>
      </c>
      <c r="K271" s="111">
        <v>0</v>
      </c>
      <c r="L271" s="111">
        <f t="shared" si="21"/>
        <v>0</v>
      </c>
      <c r="M271" s="111" t="s">
        <v>44</v>
      </c>
      <c r="N271" s="111" t="s">
        <v>44</v>
      </c>
      <c r="P271" s="111" t="s">
        <v>44</v>
      </c>
      <c r="Q271" s="111" t="s">
        <v>44</v>
      </c>
      <c r="S271" s="143">
        <f t="shared" si="18"/>
        <v>6.666666666666667</v>
      </c>
      <c r="T271" s="112">
        <v>43719</v>
      </c>
      <c r="U271" s="158">
        <v>0.34375</v>
      </c>
      <c r="V271" s="112">
        <v>43726</v>
      </c>
      <c r="W271" s="158">
        <v>0.41666666666666669</v>
      </c>
    </row>
    <row r="272" spans="1:23" s="12" customFormat="1">
      <c r="A272" s="12" t="s">
        <v>321</v>
      </c>
      <c r="B272" s="12" t="s">
        <v>82</v>
      </c>
      <c r="C272" s="40" t="s">
        <v>357</v>
      </c>
      <c r="D272" s="155">
        <v>0</v>
      </c>
      <c r="E272" s="12">
        <v>0</v>
      </c>
      <c r="F272" s="12">
        <f t="shared" si="19"/>
        <v>0</v>
      </c>
      <c r="G272" s="12">
        <v>1</v>
      </c>
      <c r="H272" s="12">
        <v>3</v>
      </c>
      <c r="I272" s="12">
        <f t="shared" si="20"/>
        <v>200</v>
      </c>
      <c r="J272" s="12">
        <v>0</v>
      </c>
      <c r="K272" s="12">
        <v>0</v>
      </c>
      <c r="L272" s="12">
        <f t="shared" si="21"/>
        <v>0</v>
      </c>
      <c r="M272" s="12" t="s">
        <v>44</v>
      </c>
      <c r="N272" s="12" t="s">
        <v>44</v>
      </c>
      <c r="P272" s="12" t="s">
        <v>44</v>
      </c>
      <c r="Q272" s="12" t="s">
        <v>44</v>
      </c>
      <c r="S272" s="147">
        <f t="shared" si="18"/>
        <v>66.666666666666671</v>
      </c>
      <c r="T272" s="40">
        <v>43719</v>
      </c>
      <c r="U272" s="41">
        <v>0.34375</v>
      </c>
      <c r="V272" s="40">
        <v>43726</v>
      </c>
      <c r="W272" s="41">
        <v>0.41666666666666669</v>
      </c>
    </row>
    <row r="273" spans="1:23" s="12" customFormat="1">
      <c r="A273" s="12" t="s">
        <v>322</v>
      </c>
      <c r="B273" s="12" t="s">
        <v>128</v>
      </c>
      <c r="C273" s="40" t="s">
        <v>357</v>
      </c>
      <c r="D273" s="155">
        <v>0</v>
      </c>
      <c r="E273" s="12">
        <v>0</v>
      </c>
      <c r="F273" s="12">
        <f t="shared" si="19"/>
        <v>0</v>
      </c>
      <c r="G273" s="12">
        <v>0</v>
      </c>
      <c r="H273" s="12">
        <v>0</v>
      </c>
      <c r="I273" s="12">
        <f t="shared" si="20"/>
        <v>0</v>
      </c>
      <c r="J273" s="12">
        <v>0</v>
      </c>
      <c r="K273" s="12">
        <v>0</v>
      </c>
      <c r="L273" s="12">
        <f t="shared" si="21"/>
        <v>0</v>
      </c>
      <c r="M273" s="12" t="s">
        <v>44</v>
      </c>
      <c r="N273" s="12" t="s">
        <v>44</v>
      </c>
      <c r="P273" s="12" t="s">
        <v>44</v>
      </c>
      <c r="Q273" s="12" t="s">
        <v>44</v>
      </c>
      <c r="S273" s="147">
        <f t="shared" si="18"/>
        <v>0</v>
      </c>
      <c r="T273" s="40">
        <v>43719</v>
      </c>
      <c r="U273" s="41">
        <v>0.34375</v>
      </c>
      <c r="V273" s="40">
        <v>43726</v>
      </c>
      <c r="W273" s="41">
        <v>0.41666666666666669</v>
      </c>
    </row>
    <row r="274" spans="1:23" s="12" customFormat="1">
      <c r="A274" s="12" t="s">
        <v>323</v>
      </c>
      <c r="B274" s="12" t="s">
        <v>32</v>
      </c>
      <c r="C274" s="40" t="s">
        <v>357</v>
      </c>
      <c r="D274" s="155">
        <v>0</v>
      </c>
      <c r="E274" s="12">
        <v>1</v>
      </c>
      <c r="F274" s="12">
        <f t="shared" si="19"/>
        <v>5</v>
      </c>
      <c r="G274" s="12">
        <v>0</v>
      </c>
      <c r="H274" s="12">
        <v>0</v>
      </c>
      <c r="I274" s="12">
        <f t="shared" si="20"/>
        <v>0</v>
      </c>
      <c r="J274" s="12">
        <v>0</v>
      </c>
      <c r="K274" s="12">
        <v>0</v>
      </c>
      <c r="L274" s="12">
        <f t="shared" si="21"/>
        <v>0</v>
      </c>
      <c r="M274" s="12" t="s">
        <v>44</v>
      </c>
      <c r="N274" s="12" t="s">
        <v>44</v>
      </c>
      <c r="P274" s="12" t="s">
        <v>44</v>
      </c>
      <c r="Q274" s="12" t="s">
        <v>44</v>
      </c>
      <c r="S274" s="147">
        <f t="shared" si="18"/>
        <v>1.6666666666666667</v>
      </c>
      <c r="T274" s="40">
        <v>43719</v>
      </c>
      <c r="U274" s="41">
        <v>0.34375</v>
      </c>
      <c r="V274" s="40">
        <v>43726</v>
      </c>
      <c r="W274" s="41">
        <v>0.41666666666666669</v>
      </c>
    </row>
    <row r="275" spans="1:23" s="12" customFormat="1">
      <c r="A275" s="12" t="s">
        <v>324</v>
      </c>
      <c r="B275" s="12" t="s">
        <v>34</v>
      </c>
      <c r="C275" s="40" t="s">
        <v>357</v>
      </c>
      <c r="D275" s="155">
        <v>2</v>
      </c>
      <c r="E275" s="12">
        <v>2</v>
      </c>
      <c r="F275" s="12">
        <f t="shared" si="19"/>
        <v>20</v>
      </c>
      <c r="G275" s="12">
        <v>0</v>
      </c>
      <c r="H275" s="12">
        <v>0</v>
      </c>
      <c r="I275" s="12">
        <f t="shared" si="20"/>
        <v>0</v>
      </c>
      <c r="J275" s="12">
        <v>0</v>
      </c>
      <c r="K275" s="12">
        <v>0</v>
      </c>
      <c r="L275" s="12">
        <f t="shared" si="21"/>
        <v>0</v>
      </c>
      <c r="M275" s="12" t="s">
        <v>44</v>
      </c>
      <c r="N275" s="12" t="s">
        <v>44</v>
      </c>
      <c r="P275" s="12" t="s">
        <v>44</v>
      </c>
      <c r="Q275" s="12" t="s">
        <v>44</v>
      </c>
      <c r="S275" s="147">
        <f t="shared" si="18"/>
        <v>6.666666666666667</v>
      </c>
      <c r="T275" s="40">
        <v>43719</v>
      </c>
      <c r="U275" s="41">
        <v>0.34375</v>
      </c>
      <c r="V275" s="40">
        <v>43726</v>
      </c>
      <c r="W275" s="41">
        <v>0.41666666666666669</v>
      </c>
    </row>
    <row r="276" spans="1:23" s="116" customFormat="1">
      <c r="A276" s="116" t="s">
        <v>325</v>
      </c>
      <c r="B276" s="116" t="s">
        <v>39</v>
      </c>
      <c r="C276" s="117" t="s">
        <v>357</v>
      </c>
      <c r="D276" s="159">
        <v>0</v>
      </c>
      <c r="E276" s="116">
        <v>0</v>
      </c>
      <c r="F276" s="116">
        <f t="shared" si="19"/>
        <v>0</v>
      </c>
      <c r="G276" s="116">
        <v>0</v>
      </c>
      <c r="H276" s="116">
        <v>0</v>
      </c>
      <c r="I276" s="116">
        <f t="shared" si="20"/>
        <v>0</v>
      </c>
      <c r="J276" s="116">
        <v>0</v>
      </c>
      <c r="K276" s="116">
        <v>0</v>
      </c>
      <c r="L276" s="116">
        <f t="shared" si="21"/>
        <v>0</v>
      </c>
      <c r="M276" s="116" t="s">
        <v>44</v>
      </c>
      <c r="N276" s="116" t="s">
        <v>44</v>
      </c>
      <c r="P276" s="116" t="s">
        <v>44</v>
      </c>
      <c r="Q276" s="116" t="s">
        <v>44</v>
      </c>
      <c r="S276" s="152">
        <f t="shared" si="18"/>
        <v>0</v>
      </c>
      <c r="T276" s="117">
        <v>43719</v>
      </c>
      <c r="U276" s="160">
        <v>0.34375</v>
      </c>
      <c r="V276" s="117">
        <v>43726</v>
      </c>
      <c r="W276" s="160">
        <v>0.41666666666666669</v>
      </c>
    </row>
    <row r="277" spans="1:23" s="1" customFormat="1">
      <c r="A277" s="1" t="s">
        <v>326</v>
      </c>
      <c r="B277" s="1" t="s">
        <v>361</v>
      </c>
      <c r="C277" s="2" t="s">
        <v>354</v>
      </c>
      <c r="D277" s="3">
        <v>0</v>
      </c>
      <c r="E277" s="1">
        <v>0</v>
      </c>
      <c r="F277" s="1">
        <f t="shared" si="19"/>
        <v>0</v>
      </c>
      <c r="I277" s="1">
        <f t="shared" si="20"/>
        <v>0</v>
      </c>
      <c r="L277" s="1">
        <f t="shared" si="21"/>
        <v>0</v>
      </c>
      <c r="M277" s="1" t="s">
        <v>44</v>
      </c>
      <c r="N277" s="1" t="s">
        <v>44</v>
      </c>
      <c r="P277" s="1" t="s">
        <v>44</v>
      </c>
      <c r="Q277" s="1" t="s">
        <v>44</v>
      </c>
      <c r="S277" s="37">
        <f t="shared" si="18"/>
        <v>0</v>
      </c>
      <c r="T277" s="2">
        <v>43719</v>
      </c>
      <c r="U277" s="18">
        <v>0.34375</v>
      </c>
      <c r="V277" s="2">
        <v>43726</v>
      </c>
      <c r="W277" s="18">
        <v>0.41666666666666669</v>
      </c>
    </row>
    <row r="278" spans="1:23" s="111" customFormat="1">
      <c r="A278" s="111" t="s">
        <v>327</v>
      </c>
      <c r="B278" s="111" t="s">
        <v>24</v>
      </c>
      <c r="C278" s="112" t="s">
        <v>357</v>
      </c>
      <c r="D278" s="157">
        <v>1</v>
      </c>
      <c r="E278" s="111">
        <v>9</v>
      </c>
      <c r="F278" s="111">
        <f t="shared" si="19"/>
        <v>50</v>
      </c>
      <c r="G278" s="111">
        <v>0</v>
      </c>
      <c r="H278" s="111">
        <v>1</v>
      </c>
      <c r="I278" s="111">
        <f t="shared" si="20"/>
        <v>50</v>
      </c>
      <c r="J278" s="111">
        <v>0</v>
      </c>
      <c r="K278" s="111">
        <v>0</v>
      </c>
      <c r="L278" s="111">
        <f t="shared" si="21"/>
        <v>0</v>
      </c>
      <c r="M278" s="111" t="s">
        <v>44</v>
      </c>
      <c r="N278" s="111" t="s">
        <v>44</v>
      </c>
      <c r="P278" s="111" t="s">
        <v>44</v>
      </c>
      <c r="Q278" s="111" t="s">
        <v>44</v>
      </c>
      <c r="S278" s="143">
        <f t="shared" si="18"/>
        <v>33.333333333333336</v>
      </c>
      <c r="T278" s="112">
        <v>43734</v>
      </c>
      <c r="U278" s="158">
        <v>0.5</v>
      </c>
      <c r="V278" s="112">
        <v>43741</v>
      </c>
      <c r="W278" s="158">
        <v>0.6875</v>
      </c>
    </row>
    <row r="279" spans="1:23" s="12" customFormat="1">
      <c r="A279" s="12" t="s">
        <v>328</v>
      </c>
      <c r="B279" s="12" t="s">
        <v>82</v>
      </c>
      <c r="C279" s="40" t="s">
        <v>357</v>
      </c>
      <c r="D279" s="155">
        <v>0</v>
      </c>
      <c r="E279" s="12">
        <v>3</v>
      </c>
      <c r="F279" s="12">
        <f t="shared" si="19"/>
        <v>15</v>
      </c>
      <c r="G279" s="12">
        <v>0</v>
      </c>
      <c r="H279" s="12">
        <v>0</v>
      </c>
      <c r="I279" s="12">
        <f t="shared" si="20"/>
        <v>0</v>
      </c>
      <c r="J279" s="12">
        <v>0</v>
      </c>
      <c r="K279" s="12">
        <v>0</v>
      </c>
      <c r="L279" s="12">
        <f t="shared" si="21"/>
        <v>0</v>
      </c>
      <c r="M279" s="12" t="s">
        <v>44</v>
      </c>
      <c r="N279" s="12" t="s">
        <v>44</v>
      </c>
      <c r="P279" s="12" t="s">
        <v>44</v>
      </c>
      <c r="Q279" s="12" t="s">
        <v>44</v>
      </c>
      <c r="S279" s="147">
        <f t="shared" si="18"/>
        <v>5</v>
      </c>
      <c r="T279" s="40">
        <v>43734</v>
      </c>
      <c r="U279" s="41">
        <v>0.5</v>
      </c>
      <c r="V279" s="40">
        <v>43741</v>
      </c>
      <c r="W279" s="41">
        <v>0.6875</v>
      </c>
    </row>
    <row r="280" spans="1:23" s="12" customFormat="1">
      <c r="A280" s="12" t="s">
        <v>329</v>
      </c>
      <c r="B280" s="12" t="s">
        <v>128</v>
      </c>
      <c r="C280" s="40" t="s">
        <v>357</v>
      </c>
      <c r="D280" s="155">
        <v>0</v>
      </c>
      <c r="E280" s="12">
        <v>0</v>
      </c>
      <c r="F280" s="12">
        <f t="shared" si="19"/>
        <v>0</v>
      </c>
      <c r="G280" s="12">
        <v>0</v>
      </c>
      <c r="H280" s="12">
        <v>0</v>
      </c>
      <c r="I280" s="12">
        <f t="shared" si="20"/>
        <v>0</v>
      </c>
      <c r="J280" s="12">
        <v>0</v>
      </c>
      <c r="K280" s="12">
        <v>0</v>
      </c>
      <c r="L280" s="12">
        <f t="shared" si="21"/>
        <v>0</v>
      </c>
      <c r="M280" s="12" t="s">
        <v>44</v>
      </c>
      <c r="N280" s="12" t="s">
        <v>44</v>
      </c>
      <c r="P280" s="12" t="s">
        <v>44</v>
      </c>
      <c r="Q280" s="12" t="s">
        <v>44</v>
      </c>
      <c r="S280" s="147">
        <f t="shared" si="18"/>
        <v>0</v>
      </c>
      <c r="T280" s="40">
        <v>43734</v>
      </c>
      <c r="U280" s="41">
        <v>0.5</v>
      </c>
      <c r="V280" s="40">
        <v>43741</v>
      </c>
      <c r="W280" s="41">
        <v>0.6875</v>
      </c>
    </row>
    <row r="281" spans="1:23" s="12" customFormat="1">
      <c r="A281" s="12" t="s">
        <v>330</v>
      </c>
      <c r="B281" s="12" t="s">
        <v>32</v>
      </c>
      <c r="C281" s="40" t="s">
        <v>357</v>
      </c>
      <c r="D281" s="155">
        <v>0</v>
      </c>
      <c r="E281" s="12">
        <v>0</v>
      </c>
      <c r="F281" s="12">
        <f t="shared" si="19"/>
        <v>0</v>
      </c>
      <c r="G281" s="12">
        <v>1</v>
      </c>
      <c r="H281" s="12">
        <v>0</v>
      </c>
      <c r="I281" s="12">
        <f t="shared" si="20"/>
        <v>50</v>
      </c>
      <c r="J281" s="12">
        <v>0</v>
      </c>
      <c r="K281" s="12">
        <v>0</v>
      </c>
      <c r="L281" s="12">
        <f t="shared" si="21"/>
        <v>0</v>
      </c>
      <c r="M281" s="12" t="s">
        <v>44</v>
      </c>
      <c r="N281" s="12" t="s">
        <v>44</v>
      </c>
      <c r="P281" s="12" t="s">
        <v>44</v>
      </c>
      <c r="Q281" s="12" t="s">
        <v>44</v>
      </c>
      <c r="S281" s="147">
        <f t="shared" si="18"/>
        <v>16.666666666666668</v>
      </c>
      <c r="T281" s="40">
        <v>43734</v>
      </c>
      <c r="U281" s="41">
        <v>0.5</v>
      </c>
      <c r="V281" s="40">
        <v>43741</v>
      </c>
      <c r="W281" s="41">
        <v>0.6875</v>
      </c>
    </row>
    <row r="282" spans="1:23" s="12" customFormat="1">
      <c r="A282" s="12" t="s">
        <v>331</v>
      </c>
      <c r="B282" s="12" t="s">
        <v>34</v>
      </c>
      <c r="C282" s="40" t="s">
        <v>357</v>
      </c>
      <c r="D282" s="155">
        <v>4</v>
      </c>
      <c r="E282" s="12">
        <v>0</v>
      </c>
      <c r="F282" s="12">
        <f t="shared" si="19"/>
        <v>20</v>
      </c>
      <c r="G282" s="12">
        <v>0</v>
      </c>
      <c r="H282" s="12">
        <v>0</v>
      </c>
      <c r="I282" s="12">
        <f t="shared" si="20"/>
        <v>0</v>
      </c>
      <c r="J282" s="12">
        <v>0</v>
      </c>
      <c r="K282" s="12">
        <v>0</v>
      </c>
      <c r="L282" s="12">
        <f t="shared" si="21"/>
        <v>0</v>
      </c>
      <c r="M282" s="12" t="s">
        <v>44</v>
      </c>
      <c r="N282" s="12" t="s">
        <v>44</v>
      </c>
      <c r="P282" s="12" t="s">
        <v>44</v>
      </c>
      <c r="Q282" s="12" t="s">
        <v>44</v>
      </c>
      <c r="S282" s="147">
        <f t="shared" si="18"/>
        <v>6.666666666666667</v>
      </c>
      <c r="T282" s="40">
        <v>43734</v>
      </c>
      <c r="U282" s="41">
        <v>0.5</v>
      </c>
      <c r="V282" s="40">
        <v>43741</v>
      </c>
      <c r="W282" s="41">
        <v>0.6875</v>
      </c>
    </row>
    <row r="283" spans="1:23" s="116" customFormat="1">
      <c r="A283" s="116" t="s">
        <v>332</v>
      </c>
      <c r="B283" s="116" t="s">
        <v>39</v>
      </c>
      <c r="C283" s="117" t="s">
        <v>357</v>
      </c>
      <c r="D283" s="159">
        <v>2</v>
      </c>
      <c r="E283" s="116">
        <v>1</v>
      </c>
      <c r="F283" s="116">
        <f t="shared" si="19"/>
        <v>15</v>
      </c>
      <c r="G283" s="116">
        <v>0</v>
      </c>
      <c r="H283" s="116">
        <v>0</v>
      </c>
      <c r="I283" s="116">
        <f t="shared" si="20"/>
        <v>0</v>
      </c>
      <c r="J283" s="116">
        <v>0</v>
      </c>
      <c r="K283" s="116">
        <v>0</v>
      </c>
      <c r="L283" s="116">
        <f t="shared" si="21"/>
        <v>0</v>
      </c>
      <c r="M283" s="116" t="s">
        <v>44</v>
      </c>
      <c r="N283" s="116" t="s">
        <v>44</v>
      </c>
      <c r="P283" s="116" t="s">
        <v>44</v>
      </c>
      <c r="Q283" s="116" t="s">
        <v>44</v>
      </c>
      <c r="S283" s="152">
        <f t="shared" si="18"/>
        <v>5</v>
      </c>
      <c r="T283" s="117">
        <v>43734</v>
      </c>
      <c r="U283" s="160">
        <v>0.5</v>
      </c>
      <c r="V283" s="117">
        <v>43741</v>
      </c>
      <c r="W283" s="160">
        <v>0.6875</v>
      </c>
    </row>
    <row r="284" spans="1:23" s="111" customFormat="1">
      <c r="A284" s="111" t="s">
        <v>333</v>
      </c>
      <c r="B284" s="111" t="s">
        <v>24</v>
      </c>
      <c r="C284" s="112" t="s">
        <v>357</v>
      </c>
      <c r="D284" s="157">
        <v>0</v>
      </c>
      <c r="E284" s="111">
        <v>0</v>
      </c>
      <c r="F284" s="111">
        <f t="shared" si="19"/>
        <v>0</v>
      </c>
      <c r="G284" s="111">
        <v>0</v>
      </c>
      <c r="H284" s="111">
        <v>0</v>
      </c>
      <c r="I284" s="111">
        <f t="shared" si="20"/>
        <v>0</v>
      </c>
      <c r="J284" s="111">
        <v>0</v>
      </c>
      <c r="K284" s="111">
        <v>0</v>
      </c>
      <c r="L284" s="111">
        <f t="shared" si="21"/>
        <v>0</v>
      </c>
      <c r="M284" s="111" t="s">
        <v>44</v>
      </c>
      <c r="N284" s="111" t="s">
        <v>44</v>
      </c>
      <c r="P284" s="111" t="s">
        <v>44</v>
      </c>
      <c r="Q284" s="111" t="s">
        <v>44</v>
      </c>
      <c r="S284" s="143">
        <f t="shared" si="18"/>
        <v>0</v>
      </c>
      <c r="T284" s="112">
        <v>43734</v>
      </c>
      <c r="U284" s="158">
        <v>0.5</v>
      </c>
      <c r="V284" s="112">
        <v>43741</v>
      </c>
      <c r="W284" s="158">
        <v>0.6875</v>
      </c>
    </row>
    <row r="285" spans="1:23" s="12" customFormat="1">
      <c r="A285" s="12" t="s">
        <v>334</v>
      </c>
      <c r="B285" s="12" t="s">
        <v>82</v>
      </c>
      <c r="C285" s="40" t="s">
        <v>357</v>
      </c>
      <c r="D285" s="155">
        <v>0</v>
      </c>
      <c r="E285" s="12">
        <v>0</v>
      </c>
      <c r="F285" s="12">
        <f t="shared" si="19"/>
        <v>0</v>
      </c>
      <c r="G285" s="12">
        <v>0</v>
      </c>
      <c r="H285" s="12">
        <v>0</v>
      </c>
      <c r="I285" s="12">
        <f t="shared" si="20"/>
        <v>0</v>
      </c>
      <c r="J285" s="12">
        <v>0</v>
      </c>
      <c r="K285" s="12">
        <v>0</v>
      </c>
      <c r="L285" s="12">
        <f t="shared" si="21"/>
        <v>0</v>
      </c>
      <c r="M285" s="12" t="s">
        <v>44</v>
      </c>
      <c r="N285" s="12" t="s">
        <v>44</v>
      </c>
      <c r="P285" s="12" t="s">
        <v>44</v>
      </c>
      <c r="Q285" s="12" t="s">
        <v>44</v>
      </c>
      <c r="S285" s="147">
        <f t="shared" si="18"/>
        <v>0</v>
      </c>
      <c r="T285" s="40">
        <v>43734</v>
      </c>
      <c r="U285" s="41">
        <v>0.5</v>
      </c>
      <c r="V285" s="40">
        <v>43741</v>
      </c>
      <c r="W285" s="41">
        <v>0.6875</v>
      </c>
    </row>
    <row r="286" spans="1:23" s="12" customFormat="1">
      <c r="A286" s="12" t="s">
        <v>335</v>
      </c>
      <c r="B286" s="12" t="s">
        <v>128</v>
      </c>
      <c r="C286" s="40" t="s">
        <v>357</v>
      </c>
      <c r="D286" s="155">
        <v>0</v>
      </c>
      <c r="E286" s="12">
        <v>0</v>
      </c>
      <c r="F286" s="12">
        <f t="shared" si="19"/>
        <v>0</v>
      </c>
      <c r="G286" s="12">
        <v>0</v>
      </c>
      <c r="H286" s="12">
        <v>0</v>
      </c>
      <c r="I286" s="12">
        <f t="shared" si="20"/>
        <v>0</v>
      </c>
      <c r="J286" s="12">
        <v>0</v>
      </c>
      <c r="K286" s="12">
        <v>0</v>
      </c>
      <c r="L286" s="12">
        <f t="shared" si="21"/>
        <v>0</v>
      </c>
      <c r="M286" s="12" t="s">
        <v>44</v>
      </c>
      <c r="N286" s="12" t="s">
        <v>44</v>
      </c>
      <c r="P286" s="12" t="s">
        <v>44</v>
      </c>
      <c r="Q286" s="12" t="s">
        <v>44</v>
      </c>
      <c r="S286" s="147">
        <f t="shared" si="18"/>
        <v>0</v>
      </c>
      <c r="T286" s="40">
        <v>43734</v>
      </c>
      <c r="U286" s="41">
        <v>0.5</v>
      </c>
      <c r="V286" s="40">
        <v>43741</v>
      </c>
      <c r="W286" s="41">
        <v>0.6875</v>
      </c>
    </row>
    <row r="287" spans="1:23" s="12" customFormat="1">
      <c r="A287" s="12" t="s">
        <v>336</v>
      </c>
      <c r="B287" s="12" t="s">
        <v>32</v>
      </c>
      <c r="C287" s="40" t="s">
        <v>357</v>
      </c>
      <c r="D287" s="155">
        <v>0</v>
      </c>
      <c r="E287" s="12">
        <v>0</v>
      </c>
      <c r="F287" s="12">
        <f t="shared" si="19"/>
        <v>0</v>
      </c>
      <c r="G287" s="12">
        <v>0</v>
      </c>
      <c r="H287" s="12">
        <v>0</v>
      </c>
      <c r="I287" s="12">
        <f t="shared" si="20"/>
        <v>0</v>
      </c>
      <c r="J287" s="12">
        <v>0</v>
      </c>
      <c r="K287" s="12">
        <v>0</v>
      </c>
      <c r="L287" s="12">
        <f t="shared" si="21"/>
        <v>0</v>
      </c>
      <c r="M287" s="12" t="s">
        <v>44</v>
      </c>
      <c r="N287" s="12" t="s">
        <v>44</v>
      </c>
      <c r="P287" s="12" t="s">
        <v>44</v>
      </c>
      <c r="Q287" s="12" t="s">
        <v>44</v>
      </c>
      <c r="S287" s="147">
        <f t="shared" si="18"/>
        <v>0</v>
      </c>
      <c r="T287" s="40">
        <v>43734</v>
      </c>
      <c r="U287" s="41">
        <v>0.5</v>
      </c>
      <c r="V287" s="40">
        <v>43741</v>
      </c>
      <c r="W287" s="41">
        <v>0.6875</v>
      </c>
    </row>
    <row r="288" spans="1:23" s="12" customFormat="1">
      <c r="A288" s="12" t="s">
        <v>337</v>
      </c>
      <c r="B288" s="12" t="s">
        <v>34</v>
      </c>
      <c r="C288" s="40" t="s">
        <v>357</v>
      </c>
      <c r="D288" s="155">
        <v>0</v>
      </c>
      <c r="E288" s="12">
        <v>0</v>
      </c>
      <c r="F288" s="12">
        <f t="shared" si="19"/>
        <v>0</v>
      </c>
      <c r="G288" s="12">
        <v>0</v>
      </c>
      <c r="H288" s="12">
        <v>0</v>
      </c>
      <c r="I288" s="12">
        <f t="shared" si="20"/>
        <v>0</v>
      </c>
      <c r="J288" s="12">
        <v>0</v>
      </c>
      <c r="K288" s="12">
        <v>0</v>
      </c>
      <c r="L288" s="12">
        <f t="shared" si="21"/>
        <v>0</v>
      </c>
      <c r="M288" s="12" t="s">
        <v>44</v>
      </c>
      <c r="N288" s="12" t="s">
        <v>44</v>
      </c>
      <c r="P288" s="12" t="s">
        <v>44</v>
      </c>
      <c r="Q288" s="12" t="s">
        <v>44</v>
      </c>
      <c r="S288" s="147">
        <f t="shared" ref="S288:S290" si="22">AVERAGE(F288,I288,L288)</f>
        <v>0</v>
      </c>
      <c r="T288" s="40">
        <v>43734</v>
      </c>
      <c r="U288" s="41">
        <v>0.5</v>
      </c>
      <c r="V288" s="40">
        <v>43741</v>
      </c>
      <c r="W288" s="41">
        <v>0.6875</v>
      </c>
    </row>
    <row r="289" spans="1:23" s="116" customFormat="1">
      <c r="A289" s="116" t="s">
        <v>338</v>
      </c>
      <c r="B289" s="116" t="s">
        <v>39</v>
      </c>
      <c r="C289" s="117" t="s">
        <v>357</v>
      </c>
      <c r="D289" s="159">
        <v>0</v>
      </c>
      <c r="E289" s="116">
        <v>0</v>
      </c>
      <c r="F289" s="116">
        <f t="shared" si="19"/>
        <v>0</v>
      </c>
      <c r="G289" s="116">
        <v>0</v>
      </c>
      <c r="H289" s="116">
        <v>0</v>
      </c>
      <c r="I289" s="116">
        <f t="shared" si="20"/>
        <v>0</v>
      </c>
      <c r="J289" s="116">
        <v>0</v>
      </c>
      <c r="K289" s="116">
        <v>0</v>
      </c>
      <c r="L289" s="116">
        <f t="shared" si="21"/>
        <v>0</v>
      </c>
      <c r="M289" s="116" t="s">
        <v>44</v>
      </c>
      <c r="N289" s="116" t="s">
        <v>44</v>
      </c>
      <c r="P289" s="116" t="s">
        <v>44</v>
      </c>
      <c r="Q289" s="116" t="s">
        <v>44</v>
      </c>
      <c r="S289" s="152">
        <f t="shared" si="22"/>
        <v>0</v>
      </c>
      <c r="T289" s="117">
        <v>43734</v>
      </c>
      <c r="U289" s="160">
        <v>0.5</v>
      </c>
      <c r="V289" s="117">
        <v>43741</v>
      </c>
      <c r="W289" s="160">
        <v>0.6875</v>
      </c>
    </row>
    <row r="290" spans="1:23" s="1" customFormat="1">
      <c r="A290" s="1" t="s">
        <v>339</v>
      </c>
      <c r="B290" s="1" t="s">
        <v>361</v>
      </c>
      <c r="C290" s="2" t="s">
        <v>354</v>
      </c>
      <c r="D290" s="3">
        <v>0</v>
      </c>
      <c r="E290" s="1">
        <v>0</v>
      </c>
      <c r="F290" s="1">
        <f t="shared" si="19"/>
        <v>0</v>
      </c>
      <c r="G290" s="1">
        <v>0</v>
      </c>
      <c r="H290" s="1">
        <v>0</v>
      </c>
      <c r="I290" s="1">
        <f t="shared" si="20"/>
        <v>0</v>
      </c>
      <c r="J290" s="1">
        <v>0</v>
      </c>
      <c r="K290" s="1">
        <v>0</v>
      </c>
      <c r="L290" s="1">
        <f t="shared" si="21"/>
        <v>0</v>
      </c>
      <c r="M290" s="1" t="s">
        <v>44</v>
      </c>
      <c r="N290" s="1" t="s">
        <v>44</v>
      </c>
      <c r="P290" s="1" t="s">
        <v>44</v>
      </c>
      <c r="Q290" s="1" t="s">
        <v>44</v>
      </c>
      <c r="S290" s="37">
        <f t="shared" si="22"/>
        <v>0</v>
      </c>
      <c r="T290" s="2">
        <v>43734</v>
      </c>
      <c r="U290" s="18">
        <v>0.5</v>
      </c>
      <c r="V290" s="2">
        <v>43741</v>
      </c>
      <c r="W290" s="18">
        <v>0.6875</v>
      </c>
    </row>
  </sheetData>
  <mergeCells count="9">
    <mergeCell ref="T3:U3"/>
    <mergeCell ref="V3:W3"/>
    <mergeCell ref="D1:S1"/>
    <mergeCell ref="D2:S2"/>
    <mergeCell ref="D3:E3"/>
    <mergeCell ref="G3:H3"/>
    <mergeCell ref="J3:K3"/>
    <mergeCell ref="M3:N3"/>
    <mergeCell ref="P3:Q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1"/>
  <sheetViews>
    <sheetView topLeftCell="B1" workbookViewId="0">
      <pane ySplit="1" topLeftCell="A2" activePane="bottomLeft" state="frozen"/>
      <selection pane="bottomLeft" activeCell="M448" sqref="M448"/>
    </sheetView>
  </sheetViews>
  <sheetFormatPr defaultColWidth="9.109375" defaultRowHeight="14.4"/>
  <cols>
    <col min="1" max="1" width="9.88671875" style="28" bestFit="1" customWidth="1"/>
    <col min="2" max="2" width="4" style="28" bestFit="1" customWidth="1"/>
    <col min="3" max="3" width="35.5546875" style="28" bestFit="1" customWidth="1"/>
    <col min="4" max="4" width="9.6640625" style="28" hidden="1" customWidth="1"/>
    <col min="5" max="5" width="9.33203125" style="149" hidden="1" customWidth="1"/>
    <col min="6" max="6" width="9.6640625" style="148" hidden="1" customWidth="1"/>
    <col min="7" max="7" width="5.5546875" style="149" hidden="1" customWidth="1"/>
    <col min="8" max="9" width="14.44140625" style="28" customWidth="1"/>
    <col min="10" max="10" width="7.88671875" style="12" customWidth="1"/>
    <col min="11" max="11" width="8.33203125" style="12" bestFit="1" customWidth="1"/>
    <col min="12" max="12" width="27" style="28" customWidth="1"/>
    <col min="13" max="13" width="18.33203125" style="28" customWidth="1"/>
    <col min="14" max="14" width="20.88671875" style="28" customWidth="1"/>
    <col min="15" max="16384" width="9.109375" style="28"/>
  </cols>
  <sheetData>
    <row r="1" spans="1:15" s="122" customFormat="1" ht="86.4">
      <c r="A1" s="122" t="s">
        <v>4</v>
      </c>
      <c r="C1" s="122" t="s">
        <v>6</v>
      </c>
      <c r="D1" s="122" t="s">
        <v>349</v>
      </c>
      <c r="E1" s="188" t="s">
        <v>350</v>
      </c>
      <c r="F1" s="189" t="s">
        <v>349</v>
      </c>
      <c r="G1" s="188" t="s">
        <v>350</v>
      </c>
      <c r="H1" s="122" t="s">
        <v>368</v>
      </c>
      <c r="I1" s="122" t="s">
        <v>369</v>
      </c>
      <c r="J1" s="122" t="s">
        <v>348</v>
      </c>
      <c r="K1" s="122" t="s">
        <v>668</v>
      </c>
      <c r="L1" s="122" t="s">
        <v>370</v>
      </c>
      <c r="M1" s="122" t="s">
        <v>371</v>
      </c>
      <c r="N1" s="122" t="s">
        <v>372</v>
      </c>
      <c r="O1" s="122" t="s">
        <v>669</v>
      </c>
    </row>
    <row r="2" spans="1:15" s="39" customFormat="1">
      <c r="A2" s="39" t="s">
        <v>23</v>
      </c>
      <c r="B2" s="39">
        <v>6</v>
      </c>
      <c r="C2" s="39" t="s">
        <v>24</v>
      </c>
      <c r="D2" s="42">
        <v>43594</v>
      </c>
      <c r="E2" s="43">
        <v>0.79166666666666663</v>
      </c>
      <c r="F2" s="42">
        <v>43596</v>
      </c>
      <c r="G2" s="43">
        <v>0.6875</v>
      </c>
      <c r="H2" s="39">
        <v>0</v>
      </c>
      <c r="I2" s="39">
        <v>0</v>
      </c>
      <c r="J2" s="39">
        <f>AVERAGE((H2*2),(I2*2))</f>
        <v>0</v>
      </c>
      <c r="K2" s="39">
        <f>(J2*('Sample Collection'!M4/'Sample Collection'!R4))</f>
        <v>0</v>
      </c>
      <c r="L2" s="39">
        <v>0</v>
      </c>
    </row>
    <row r="3" spans="1:15" s="39" customFormat="1">
      <c r="A3" s="39" t="s">
        <v>27</v>
      </c>
      <c r="B3" s="39">
        <v>6</v>
      </c>
      <c r="C3" s="39" t="s">
        <v>28</v>
      </c>
      <c r="D3" s="42">
        <v>43594</v>
      </c>
      <c r="E3" s="43">
        <v>0.79166666666666663</v>
      </c>
      <c r="F3" s="42">
        <v>43596</v>
      </c>
      <c r="G3" s="43">
        <v>0.6875</v>
      </c>
      <c r="H3" s="39">
        <v>0</v>
      </c>
      <c r="I3" s="39">
        <v>0</v>
      </c>
      <c r="J3" s="39">
        <f t="shared" ref="J3:J66" si="0">AVERAGE((H3*2),(I3*2))</f>
        <v>0</v>
      </c>
      <c r="K3" s="39">
        <f>(J3*('Sample Collection'!M5/'Sample Collection'!R5))</f>
        <v>0</v>
      </c>
      <c r="L3" s="39">
        <v>0</v>
      </c>
    </row>
    <row r="4" spans="1:15" s="39" customFormat="1">
      <c r="A4" s="39" t="s">
        <v>29</v>
      </c>
      <c r="B4" s="39">
        <v>6</v>
      </c>
      <c r="C4" s="39" t="s">
        <v>30</v>
      </c>
      <c r="D4" s="42">
        <v>43594</v>
      </c>
      <c r="E4" s="43">
        <v>0.79166666666666663</v>
      </c>
      <c r="F4" s="42">
        <v>43596</v>
      </c>
      <c r="G4" s="43">
        <v>0.6875</v>
      </c>
      <c r="H4" s="39">
        <v>0</v>
      </c>
      <c r="I4" s="39">
        <v>0</v>
      </c>
      <c r="J4" s="39">
        <f t="shared" si="0"/>
        <v>0</v>
      </c>
      <c r="K4" s="39">
        <f>(J4*('Sample Collection'!M6/'Sample Collection'!R6))</f>
        <v>0</v>
      </c>
      <c r="L4" s="39">
        <v>0</v>
      </c>
    </row>
    <row r="5" spans="1:15" s="39" customFormat="1">
      <c r="A5" s="39" t="s">
        <v>31</v>
      </c>
      <c r="B5" s="39">
        <v>6</v>
      </c>
      <c r="C5" s="39" t="s">
        <v>32</v>
      </c>
      <c r="D5" s="42">
        <v>43594</v>
      </c>
      <c r="E5" s="43">
        <v>0.79166666666666663</v>
      </c>
      <c r="F5" s="42">
        <v>43596</v>
      </c>
      <c r="G5" s="43">
        <v>0.6875</v>
      </c>
      <c r="H5" s="39">
        <v>0</v>
      </c>
      <c r="I5" s="39">
        <v>0</v>
      </c>
      <c r="J5" s="39">
        <f t="shared" si="0"/>
        <v>0</v>
      </c>
      <c r="K5" s="39">
        <f>(J5*('Sample Collection'!M7/'Sample Collection'!R7))</f>
        <v>0</v>
      </c>
      <c r="L5" s="39">
        <v>0</v>
      </c>
      <c r="O5" s="39">
        <f>IF(M5=0,0,(J5*(L5/M5)))</f>
        <v>0</v>
      </c>
    </row>
    <row r="6" spans="1:15" s="39" customFormat="1">
      <c r="A6" s="39" t="s">
        <v>33</v>
      </c>
      <c r="B6" s="39">
        <v>6</v>
      </c>
      <c r="C6" s="39" t="s">
        <v>34</v>
      </c>
      <c r="D6" s="42">
        <v>43594</v>
      </c>
      <c r="E6" s="43">
        <v>0.79166666666666663</v>
      </c>
      <c r="F6" s="42">
        <v>43596</v>
      </c>
      <c r="G6" s="43">
        <v>0.6875</v>
      </c>
      <c r="H6" s="39">
        <v>0</v>
      </c>
      <c r="I6" s="39">
        <v>0</v>
      </c>
      <c r="J6" s="39">
        <f t="shared" si="0"/>
        <v>0</v>
      </c>
      <c r="K6" s="39">
        <f>(J6*('Sample Collection'!M8/'Sample Collection'!R8))</f>
        <v>0</v>
      </c>
      <c r="L6" s="39">
        <v>0</v>
      </c>
    </row>
    <row r="7" spans="1:15" s="39" customFormat="1">
      <c r="A7" s="39" t="s">
        <v>38</v>
      </c>
      <c r="B7" s="39">
        <v>6</v>
      </c>
      <c r="C7" s="39" t="s">
        <v>39</v>
      </c>
      <c r="D7" s="42">
        <v>43594</v>
      </c>
      <c r="E7" s="43">
        <v>0.79166666666666663</v>
      </c>
      <c r="F7" s="42">
        <v>43596</v>
      </c>
      <c r="G7" s="43">
        <v>0.6875</v>
      </c>
      <c r="H7" s="39">
        <v>0</v>
      </c>
      <c r="I7" s="39">
        <v>0</v>
      </c>
      <c r="J7" s="39">
        <f t="shared" si="0"/>
        <v>0</v>
      </c>
      <c r="K7" s="39">
        <f>(J7*('Sample Collection'!M9/'Sample Collection'!R9))</f>
        <v>0</v>
      </c>
      <c r="L7" s="39">
        <v>0</v>
      </c>
    </row>
    <row r="8" spans="1:15" s="12" customFormat="1">
      <c r="A8" s="12" t="s">
        <v>40</v>
      </c>
      <c r="B8" s="12">
        <v>6</v>
      </c>
      <c r="C8" s="12" t="s">
        <v>24</v>
      </c>
      <c r="D8" s="40">
        <v>43594</v>
      </c>
      <c r="E8" s="41">
        <v>0.79166666666666663</v>
      </c>
      <c r="F8" s="40">
        <v>43596</v>
      </c>
      <c r="G8" s="41">
        <v>0.6875</v>
      </c>
      <c r="H8" s="12">
        <v>0</v>
      </c>
      <c r="I8" s="12">
        <v>0</v>
      </c>
      <c r="J8" s="12">
        <f t="shared" si="0"/>
        <v>0</v>
      </c>
      <c r="K8" s="39">
        <f>(J8*('Sample Collection'!M10/'Sample Collection'!R10))</f>
        <v>0</v>
      </c>
      <c r="L8" s="12">
        <v>0</v>
      </c>
    </row>
    <row r="9" spans="1:15" s="12" customFormat="1">
      <c r="A9" s="12" t="s">
        <v>42</v>
      </c>
      <c r="B9" s="12" t="s">
        <v>44</v>
      </c>
      <c r="C9" s="12" t="s">
        <v>43</v>
      </c>
      <c r="D9" s="40">
        <v>43594</v>
      </c>
      <c r="E9" s="41">
        <v>0.79166666666666663</v>
      </c>
      <c r="F9" s="40">
        <v>43596</v>
      </c>
      <c r="G9" s="41">
        <v>0.6875</v>
      </c>
      <c r="H9" s="12" t="s">
        <v>44</v>
      </c>
      <c r="I9" s="12" t="s">
        <v>44</v>
      </c>
      <c r="J9" s="12" t="s">
        <v>44</v>
      </c>
      <c r="K9" s="39"/>
    </row>
    <row r="10" spans="1:15" s="12" customFormat="1">
      <c r="A10" s="12" t="s">
        <v>45</v>
      </c>
      <c r="B10" s="12">
        <v>6</v>
      </c>
      <c r="C10" s="12" t="s">
        <v>30</v>
      </c>
      <c r="D10" s="40">
        <v>43594</v>
      </c>
      <c r="E10" s="41">
        <v>0.79166666666666663</v>
      </c>
      <c r="F10" s="40">
        <v>43596</v>
      </c>
      <c r="G10" s="41">
        <v>0.6875</v>
      </c>
      <c r="H10" s="12">
        <v>0</v>
      </c>
      <c r="I10" s="12">
        <v>0</v>
      </c>
      <c r="J10" s="12">
        <f t="shared" si="0"/>
        <v>0</v>
      </c>
      <c r="K10" s="39">
        <f>(J10*('Sample Collection'!M12/'Sample Collection'!R12))</f>
        <v>0</v>
      </c>
      <c r="L10" s="12">
        <v>0</v>
      </c>
    </row>
    <row r="11" spans="1:15" s="12" customFormat="1">
      <c r="A11" s="12" t="s">
        <v>46</v>
      </c>
      <c r="B11" s="12">
        <v>6</v>
      </c>
      <c r="C11" s="12" t="s">
        <v>32</v>
      </c>
      <c r="D11" s="40">
        <v>43594</v>
      </c>
      <c r="E11" s="41">
        <v>0.79166666666666663</v>
      </c>
      <c r="F11" s="40">
        <v>43596</v>
      </c>
      <c r="G11" s="41">
        <v>0.6875</v>
      </c>
      <c r="H11" s="12">
        <v>0</v>
      </c>
      <c r="I11" s="12">
        <v>0</v>
      </c>
      <c r="J11" s="12">
        <f t="shared" si="0"/>
        <v>0</v>
      </c>
      <c r="K11" s="39">
        <f>(J11*('Sample Collection'!M13/'Sample Collection'!R13))</f>
        <v>0</v>
      </c>
      <c r="L11" s="12">
        <v>0</v>
      </c>
    </row>
    <row r="12" spans="1:15" s="12" customFormat="1">
      <c r="A12" s="12" t="s">
        <v>47</v>
      </c>
      <c r="B12" s="12">
        <v>6</v>
      </c>
      <c r="C12" s="12" t="s">
        <v>34</v>
      </c>
      <c r="D12" s="40">
        <v>43594</v>
      </c>
      <c r="E12" s="41">
        <v>0.79166666666666663</v>
      </c>
      <c r="F12" s="40">
        <v>43596</v>
      </c>
      <c r="G12" s="41">
        <v>0.6875</v>
      </c>
      <c r="H12" s="12">
        <v>0</v>
      </c>
      <c r="I12" s="12">
        <v>0</v>
      </c>
      <c r="J12" s="12">
        <f t="shared" si="0"/>
        <v>0</v>
      </c>
      <c r="K12" s="39">
        <f>(J12*('Sample Collection'!M14/'Sample Collection'!R14))</f>
        <v>0</v>
      </c>
      <c r="L12" s="12">
        <v>0</v>
      </c>
    </row>
    <row r="13" spans="1:15" s="12" customFormat="1">
      <c r="A13" s="12" t="s">
        <v>48</v>
      </c>
      <c r="B13" s="12">
        <v>6</v>
      </c>
      <c r="C13" s="12" t="s">
        <v>39</v>
      </c>
      <c r="D13" s="40">
        <v>43594</v>
      </c>
      <c r="E13" s="41">
        <v>0.79166666666666663</v>
      </c>
      <c r="F13" s="40">
        <v>43596</v>
      </c>
      <c r="G13" s="41">
        <v>0.6875</v>
      </c>
      <c r="H13" s="12">
        <v>0</v>
      </c>
      <c r="I13" s="12">
        <v>0</v>
      </c>
      <c r="J13" s="12">
        <f t="shared" si="0"/>
        <v>0</v>
      </c>
      <c r="K13" s="39">
        <f>(J13*('Sample Collection'!M15/'Sample Collection'!R15))</f>
        <v>0</v>
      </c>
      <c r="L13" s="12">
        <v>0</v>
      </c>
    </row>
    <row r="14" spans="1:15" s="12" customFormat="1">
      <c r="A14" s="12" t="s">
        <v>49</v>
      </c>
      <c r="B14" s="12">
        <v>6</v>
      </c>
      <c r="C14" s="12" t="s">
        <v>361</v>
      </c>
      <c r="D14" s="40">
        <v>43594</v>
      </c>
      <c r="E14" s="41">
        <v>0.79166666666666663</v>
      </c>
      <c r="F14" s="40">
        <v>43596</v>
      </c>
      <c r="G14" s="41">
        <v>0.6875</v>
      </c>
      <c r="H14" s="12">
        <v>0</v>
      </c>
      <c r="I14" s="12">
        <v>0</v>
      </c>
      <c r="J14" s="12">
        <f t="shared" si="0"/>
        <v>0</v>
      </c>
      <c r="K14" s="39">
        <f>(J14*('Sample Collection'!M16/'Sample Collection'!R16))</f>
        <v>0</v>
      </c>
      <c r="L14" s="12">
        <v>0</v>
      </c>
    </row>
    <row r="15" spans="1:15" s="39" customFormat="1">
      <c r="A15" s="39" t="s">
        <v>51</v>
      </c>
      <c r="B15" s="39">
        <v>6</v>
      </c>
      <c r="C15" s="39" t="s">
        <v>24</v>
      </c>
      <c r="D15" s="42">
        <v>43594</v>
      </c>
      <c r="E15" s="43">
        <v>0.79166666666666663</v>
      </c>
      <c r="F15" s="42">
        <v>43596</v>
      </c>
      <c r="G15" s="43">
        <v>0.6875</v>
      </c>
      <c r="H15" s="39">
        <v>0</v>
      </c>
      <c r="I15" s="39">
        <v>0</v>
      </c>
      <c r="J15" s="39">
        <f t="shared" si="0"/>
        <v>0</v>
      </c>
      <c r="K15" s="39">
        <f>(J15*('Sample Collection'!M17/'Sample Collection'!R17))</f>
        <v>0</v>
      </c>
      <c r="L15" s="39">
        <v>0</v>
      </c>
    </row>
    <row r="16" spans="1:15" s="39" customFormat="1">
      <c r="A16" s="39" t="s">
        <v>52</v>
      </c>
      <c r="B16" s="39">
        <v>6</v>
      </c>
      <c r="C16" s="39" t="s">
        <v>355</v>
      </c>
      <c r="D16" s="42">
        <v>43594</v>
      </c>
      <c r="E16" s="43">
        <v>0.79166666666666663</v>
      </c>
      <c r="F16" s="42">
        <v>43596</v>
      </c>
      <c r="G16" s="43">
        <v>0.6875</v>
      </c>
      <c r="H16" s="39">
        <v>0</v>
      </c>
      <c r="I16" s="39">
        <v>0</v>
      </c>
      <c r="J16" s="39">
        <f t="shared" si="0"/>
        <v>0</v>
      </c>
      <c r="K16" s="39">
        <f>(J16*('Sample Collection'!M18/'Sample Collection'!R18))</f>
        <v>0</v>
      </c>
      <c r="L16" s="39">
        <v>0</v>
      </c>
    </row>
    <row r="17" spans="1:12" s="39" customFormat="1">
      <c r="A17" s="39" t="s">
        <v>54</v>
      </c>
      <c r="B17" s="39">
        <v>6</v>
      </c>
      <c r="C17" s="39" t="s">
        <v>30</v>
      </c>
      <c r="D17" s="42">
        <v>43594</v>
      </c>
      <c r="E17" s="43">
        <v>0.79166666666666663</v>
      </c>
      <c r="F17" s="42">
        <v>43596</v>
      </c>
      <c r="G17" s="43">
        <v>0.6875</v>
      </c>
      <c r="H17" s="39">
        <v>0</v>
      </c>
      <c r="I17" s="39">
        <v>0</v>
      </c>
      <c r="J17" s="39">
        <f t="shared" si="0"/>
        <v>0</v>
      </c>
      <c r="K17" s="39">
        <f>(J17*('Sample Collection'!M19/'Sample Collection'!R19))</f>
        <v>0</v>
      </c>
      <c r="L17" s="39">
        <v>0</v>
      </c>
    </row>
    <row r="18" spans="1:12" s="39" customFormat="1">
      <c r="A18" s="39" t="s">
        <v>55</v>
      </c>
      <c r="B18" s="39">
        <v>6</v>
      </c>
      <c r="C18" s="39" t="s">
        <v>32</v>
      </c>
      <c r="D18" s="42">
        <v>43594</v>
      </c>
      <c r="E18" s="43">
        <v>0.79166666666666663</v>
      </c>
      <c r="F18" s="42">
        <v>43596</v>
      </c>
      <c r="G18" s="43">
        <v>0.6875</v>
      </c>
      <c r="H18" s="39">
        <v>0</v>
      </c>
      <c r="I18" s="39">
        <v>0</v>
      </c>
      <c r="J18" s="39">
        <f t="shared" si="0"/>
        <v>0</v>
      </c>
      <c r="K18" s="39">
        <f>(J18*('Sample Collection'!M20/'Sample Collection'!R20))</f>
        <v>0</v>
      </c>
      <c r="L18" s="39">
        <v>0</v>
      </c>
    </row>
    <row r="19" spans="1:12" s="39" customFormat="1">
      <c r="A19" s="39" t="s">
        <v>56</v>
      </c>
      <c r="B19" s="39">
        <v>6</v>
      </c>
      <c r="C19" s="39" t="s">
        <v>34</v>
      </c>
      <c r="D19" s="42">
        <v>43594</v>
      </c>
      <c r="E19" s="43">
        <v>0.79166666666666663</v>
      </c>
      <c r="F19" s="42">
        <v>43596</v>
      </c>
      <c r="G19" s="43">
        <v>0.6875</v>
      </c>
      <c r="H19" s="39">
        <v>0</v>
      </c>
      <c r="I19" s="39">
        <v>0</v>
      </c>
      <c r="J19" s="39">
        <f t="shared" si="0"/>
        <v>0</v>
      </c>
      <c r="K19" s="39">
        <f>(J19*('Sample Collection'!M21/'Sample Collection'!R21))</f>
        <v>0</v>
      </c>
      <c r="L19" s="39">
        <v>0</v>
      </c>
    </row>
    <row r="20" spans="1:12" s="39" customFormat="1">
      <c r="A20" s="39" t="s">
        <v>57</v>
      </c>
      <c r="B20" s="39">
        <v>6</v>
      </c>
      <c r="C20" s="39" t="s">
        <v>39</v>
      </c>
      <c r="D20" s="42">
        <v>43594</v>
      </c>
      <c r="E20" s="43">
        <v>0.79166666666666663</v>
      </c>
      <c r="F20" s="42">
        <v>43596</v>
      </c>
      <c r="G20" s="43">
        <v>0.6875</v>
      </c>
      <c r="H20" s="39">
        <v>0</v>
      </c>
      <c r="I20" s="39">
        <v>0</v>
      </c>
      <c r="J20" s="39">
        <f t="shared" si="0"/>
        <v>0</v>
      </c>
      <c r="K20" s="39">
        <f>(J20*('Sample Collection'!M22/'Sample Collection'!R22))</f>
        <v>0</v>
      </c>
      <c r="L20" s="39">
        <v>0</v>
      </c>
    </row>
    <row r="21" spans="1:12" s="12" customFormat="1">
      <c r="A21" s="12" t="s">
        <v>58</v>
      </c>
      <c r="B21" s="12">
        <v>6</v>
      </c>
      <c r="C21" s="12" t="s">
        <v>24</v>
      </c>
      <c r="D21" s="40">
        <v>43594</v>
      </c>
      <c r="E21" s="41">
        <v>0.79166666666666663</v>
      </c>
      <c r="F21" s="40">
        <v>43596</v>
      </c>
      <c r="G21" s="41">
        <v>0.6875</v>
      </c>
      <c r="H21" s="12">
        <v>0</v>
      </c>
      <c r="I21" s="12">
        <v>0</v>
      </c>
      <c r="J21" s="12">
        <f t="shared" si="0"/>
        <v>0</v>
      </c>
      <c r="K21" s="39">
        <f>(J21*('Sample Collection'!M23/'Sample Collection'!R23))</f>
        <v>0</v>
      </c>
      <c r="L21" s="12">
        <v>0</v>
      </c>
    </row>
    <row r="22" spans="1:12" s="12" customFormat="1">
      <c r="A22" s="12" t="s">
        <v>59</v>
      </c>
      <c r="B22" s="12" t="s">
        <v>44</v>
      </c>
      <c r="C22" s="12" t="s">
        <v>43</v>
      </c>
      <c r="D22" s="40">
        <v>43594</v>
      </c>
      <c r="E22" s="41">
        <v>0.79166666666666663</v>
      </c>
      <c r="F22" s="40">
        <v>43596</v>
      </c>
      <c r="G22" s="41">
        <v>0.6875</v>
      </c>
      <c r="H22" s="12" t="s">
        <v>44</v>
      </c>
      <c r="I22" s="12" t="s">
        <v>44</v>
      </c>
      <c r="J22" s="12" t="s">
        <v>44</v>
      </c>
      <c r="K22" s="39"/>
    </row>
    <row r="23" spans="1:12" s="12" customFormat="1">
      <c r="A23" s="12" t="s">
        <v>60</v>
      </c>
      <c r="B23" s="12">
        <v>6</v>
      </c>
      <c r="C23" s="12" t="s">
        <v>30</v>
      </c>
      <c r="D23" s="40">
        <v>43594</v>
      </c>
      <c r="E23" s="41">
        <v>0.79166666666666663</v>
      </c>
      <c r="F23" s="40">
        <v>43596</v>
      </c>
      <c r="G23" s="41">
        <v>0.6875</v>
      </c>
      <c r="H23" s="12">
        <v>0</v>
      </c>
      <c r="I23" s="12">
        <v>0</v>
      </c>
      <c r="J23" s="12">
        <f t="shared" si="0"/>
        <v>0</v>
      </c>
      <c r="K23" s="39">
        <f>(J23*('Sample Collection'!M25/'Sample Collection'!R25))</f>
        <v>0</v>
      </c>
      <c r="L23" s="12">
        <v>0</v>
      </c>
    </row>
    <row r="24" spans="1:12" s="12" customFormat="1">
      <c r="A24" s="12" t="s">
        <v>61</v>
      </c>
      <c r="B24" s="12">
        <v>6</v>
      </c>
      <c r="C24" s="12" t="s">
        <v>32</v>
      </c>
      <c r="D24" s="40">
        <v>43594</v>
      </c>
      <c r="E24" s="41">
        <v>0.79166666666666663</v>
      </c>
      <c r="F24" s="40">
        <v>43596</v>
      </c>
      <c r="G24" s="41">
        <v>0.6875</v>
      </c>
      <c r="H24" s="12">
        <v>0</v>
      </c>
      <c r="I24" s="12">
        <v>0</v>
      </c>
      <c r="J24" s="12">
        <f t="shared" si="0"/>
        <v>0</v>
      </c>
      <c r="K24" s="39">
        <f>(J24*('Sample Collection'!M26/'Sample Collection'!R26))</f>
        <v>0</v>
      </c>
      <c r="L24" s="12">
        <v>0</v>
      </c>
    </row>
    <row r="25" spans="1:12" s="12" customFormat="1">
      <c r="A25" s="12" t="s">
        <v>62</v>
      </c>
      <c r="B25" s="12">
        <v>6</v>
      </c>
      <c r="C25" s="12" t="s">
        <v>34</v>
      </c>
      <c r="D25" s="40">
        <v>43594</v>
      </c>
      <c r="E25" s="41">
        <v>0.79166666666666663</v>
      </c>
      <c r="F25" s="40">
        <v>43596</v>
      </c>
      <c r="G25" s="41">
        <v>0.6875</v>
      </c>
      <c r="H25" s="12">
        <v>0</v>
      </c>
      <c r="I25" s="12">
        <v>0</v>
      </c>
      <c r="J25" s="12">
        <f t="shared" si="0"/>
        <v>0</v>
      </c>
      <c r="K25" s="39">
        <f>(J25*('Sample Collection'!M27/'Sample Collection'!R27))</f>
        <v>0</v>
      </c>
      <c r="L25" s="12">
        <v>0</v>
      </c>
    </row>
    <row r="26" spans="1:12" s="12" customFormat="1">
      <c r="A26" s="12" t="s">
        <v>63</v>
      </c>
      <c r="B26" s="12">
        <v>6</v>
      </c>
      <c r="C26" s="12" t="s">
        <v>39</v>
      </c>
      <c r="D26" s="40">
        <v>43594</v>
      </c>
      <c r="E26" s="41">
        <v>0.79166666666666663</v>
      </c>
      <c r="F26" s="40">
        <v>43596</v>
      </c>
      <c r="G26" s="41">
        <v>0.6875</v>
      </c>
      <c r="H26" s="12">
        <v>0</v>
      </c>
      <c r="I26" s="12">
        <v>0</v>
      </c>
      <c r="J26" s="12">
        <f t="shared" si="0"/>
        <v>0</v>
      </c>
      <c r="K26" s="39">
        <f>(J26*('Sample Collection'!M28/'Sample Collection'!R28))</f>
        <v>0</v>
      </c>
      <c r="L26" s="12">
        <v>0</v>
      </c>
    </row>
    <row r="27" spans="1:12" s="12" customFormat="1">
      <c r="A27" s="12" t="s">
        <v>64</v>
      </c>
      <c r="B27" s="12">
        <v>6</v>
      </c>
      <c r="C27" s="12" t="s">
        <v>361</v>
      </c>
      <c r="D27" s="40">
        <v>43594</v>
      </c>
      <c r="E27" s="41">
        <v>0.79166666666666663</v>
      </c>
      <c r="F27" s="40">
        <v>43596</v>
      </c>
      <c r="G27" s="41">
        <v>0.6875</v>
      </c>
      <c r="H27" s="12">
        <v>0</v>
      </c>
      <c r="I27" s="12">
        <v>0</v>
      </c>
      <c r="J27" s="12">
        <f t="shared" si="0"/>
        <v>0</v>
      </c>
      <c r="K27" s="39">
        <f>(J27*('Sample Collection'!M29/'Sample Collection'!R29))</f>
        <v>0</v>
      </c>
      <c r="L27" s="12">
        <v>0</v>
      </c>
    </row>
    <row r="28" spans="1:12" s="39" customFormat="1">
      <c r="A28" s="39" t="s">
        <v>65</v>
      </c>
      <c r="B28" s="39">
        <v>5</v>
      </c>
      <c r="C28" s="39" t="s">
        <v>24</v>
      </c>
      <c r="D28" s="42">
        <v>43606</v>
      </c>
      <c r="E28" s="43">
        <v>0.79166666666666663</v>
      </c>
      <c r="F28" s="42">
        <v>43608</v>
      </c>
      <c r="G28" s="43">
        <v>0.4375</v>
      </c>
      <c r="H28" s="39">
        <v>0</v>
      </c>
      <c r="I28" s="39">
        <v>0</v>
      </c>
      <c r="J28" s="39">
        <f t="shared" si="0"/>
        <v>0</v>
      </c>
      <c r="K28" s="39">
        <f>(J28*('Sample Collection'!M30/'Sample Collection'!R30))</f>
        <v>0</v>
      </c>
      <c r="L28" s="39">
        <v>0</v>
      </c>
    </row>
    <row r="29" spans="1:12" s="39" customFormat="1">
      <c r="A29" s="39" t="s">
        <v>67</v>
      </c>
      <c r="B29" s="39">
        <v>5</v>
      </c>
      <c r="C29" s="39" t="s">
        <v>68</v>
      </c>
      <c r="D29" s="42">
        <v>43606</v>
      </c>
      <c r="E29" s="43">
        <v>0.79166666666666663</v>
      </c>
      <c r="F29" s="42">
        <v>43608</v>
      </c>
      <c r="G29" s="43">
        <v>0.4375</v>
      </c>
      <c r="H29" s="39">
        <v>0</v>
      </c>
      <c r="I29" s="39">
        <v>0</v>
      </c>
      <c r="J29" s="39">
        <f t="shared" si="0"/>
        <v>0</v>
      </c>
      <c r="K29" s="39">
        <f>(J29*('Sample Collection'!M31/'Sample Collection'!R31))</f>
        <v>0</v>
      </c>
      <c r="L29" s="39">
        <v>0</v>
      </c>
    </row>
    <row r="30" spans="1:12" s="39" customFormat="1">
      <c r="A30" s="39" t="s">
        <v>69</v>
      </c>
      <c r="B30" s="39">
        <v>5</v>
      </c>
      <c r="C30" s="39" t="s">
        <v>30</v>
      </c>
      <c r="D30" s="42">
        <v>43606</v>
      </c>
      <c r="E30" s="43">
        <v>0.79166666666666663</v>
      </c>
      <c r="F30" s="42">
        <v>43608</v>
      </c>
      <c r="G30" s="43">
        <v>0.4375</v>
      </c>
      <c r="H30" s="39">
        <v>0</v>
      </c>
      <c r="I30" s="39">
        <v>0</v>
      </c>
      <c r="J30" s="39">
        <f t="shared" si="0"/>
        <v>0</v>
      </c>
      <c r="K30" s="39">
        <f>(J30*('Sample Collection'!M32/'Sample Collection'!R32))</f>
        <v>0</v>
      </c>
      <c r="L30" s="39">
        <v>0</v>
      </c>
    </row>
    <row r="31" spans="1:12" s="39" customFormat="1">
      <c r="A31" s="39" t="s">
        <v>70</v>
      </c>
      <c r="B31" s="39">
        <v>5</v>
      </c>
      <c r="C31" s="39" t="s">
        <v>32</v>
      </c>
      <c r="D31" s="42">
        <v>43606</v>
      </c>
      <c r="E31" s="43">
        <v>0.79166666666666663</v>
      </c>
      <c r="F31" s="42">
        <v>43608</v>
      </c>
      <c r="G31" s="43">
        <v>0.4375</v>
      </c>
      <c r="H31" s="39">
        <v>0</v>
      </c>
      <c r="I31" s="39">
        <v>0</v>
      </c>
      <c r="J31" s="39">
        <f t="shared" si="0"/>
        <v>0</v>
      </c>
      <c r="K31" s="39">
        <f>(J31*('Sample Collection'!M33/'Sample Collection'!R33))</f>
        <v>0</v>
      </c>
      <c r="L31" s="39">
        <v>0</v>
      </c>
    </row>
    <row r="32" spans="1:12" s="39" customFormat="1">
      <c r="A32" s="39" t="s">
        <v>71</v>
      </c>
      <c r="B32" s="39">
        <v>5</v>
      </c>
      <c r="C32" s="39" t="s">
        <v>34</v>
      </c>
      <c r="D32" s="42">
        <v>43606</v>
      </c>
      <c r="E32" s="43">
        <v>0.79166666666666663</v>
      </c>
      <c r="F32" s="42">
        <v>43608</v>
      </c>
      <c r="G32" s="43">
        <v>0.4375</v>
      </c>
      <c r="H32" s="39">
        <v>0</v>
      </c>
      <c r="I32" s="39">
        <v>0</v>
      </c>
      <c r="J32" s="39">
        <f t="shared" si="0"/>
        <v>0</v>
      </c>
      <c r="K32" s="39">
        <f>(J32*('Sample Collection'!M34/'Sample Collection'!R34))</f>
        <v>0</v>
      </c>
      <c r="L32" s="39">
        <v>0</v>
      </c>
    </row>
    <row r="33" spans="1:12" s="39" customFormat="1">
      <c r="A33" s="39" t="s">
        <v>72</v>
      </c>
      <c r="B33" s="39">
        <v>5</v>
      </c>
      <c r="C33" s="39" t="s">
        <v>39</v>
      </c>
      <c r="D33" s="42">
        <v>43606</v>
      </c>
      <c r="E33" s="43">
        <v>0.79166666666666663</v>
      </c>
      <c r="F33" s="42">
        <v>43608</v>
      </c>
      <c r="G33" s="43">
        <v>0.4375</v>
      </c>
      <c r="H33" s="39">
        <v>0</v>
      </c>
      <c r="I33" s="39">
        <v>0</v>
      </c>
      <c r="J33" s="39">
        <f t="shared" si="0"/>
        <v>0</v>
      </c>
      <c r="K33" s="39">
        <f>(J33*('Sample Collection'!M35/'Sample Collection'!R35))</f>
        <v>0</v>
      </c>
      <c r="L33" s="39">
        <v>0</v>
      </c>
    </row>
    <row r="34" spans="1:12" s="12" customFormat="1">
      <c r="A34" s="12" t="s">
        <v>73</v>
      </c>
      <c r="B34" s="12">
        <v>5</v>
      </c>
      <c r="C34" s="12" t="s">
        <v>24</v>
      </c>
      <c r="D34" s="40">
        <v>43606</v>
      </c>
      <c r="E34" s="41">
        <v>0.79166666666666663</v>
      </c>
      <c r="F34" s="40">
        <v>43608</v>
      </c>
      <c r="G34" s="41">
        <v>0.4375</v>
      </c>
      <c r="H34" s="12">
        <v>0</v>
      </c>
      <c r="I34" s="12">
        <v>0</v>
      </c>
      <c r="J34" s="12">
        <f t="shared" si="0"/>
        <v>0</v>
      </c>
      <c r="K34" s="39">
        <f>(J34*('Sample Collection'!M36/'Sample Collection'!R36))</f>
        <v>0</v>
      </c>
      <c r="L34" s="12">
        <v>0</v>
      </c>
    </row>
    <row r="35" spans="1:12" s="12" customFormat="1">
      <c r="A35" s="12" t="s">
        <v>74</v>
      </c>
      <c r="B35" s="12">
        <v>5</v>
      </c>
      <c r="C35" s="12" t="s">
        <v>68</v>
      </c>
      <c r="D35" s="40">
        <v>43606</v>
      </c>
      <c r="E35" s="41">
        <v>0.79166666666666663</v>
      </c>
      <c r="F35" s="40">
        <v>43608</v>
      </c>
      <c r="G35" s="41">
        <v>0.4375</v>
      </c>
      <c r="H35" s="12">
        <v>0</v>
      </c>
      <c r="I35" s="12">
        <v>0</v>
      </c>
      <c r="J35" s="12">
        <f t="shared" si="0"/>
        <v>0</v>
      </c>
      <c r="K35" s="39">
        <f>(J35*('Sample Collection'!M37/'Sample Collection'!R37))</f>
        <v>0</v>
      </c>
      <c r="L35" s="12">
        <v>0</v>
      </c>
    </row>
    <row r="36" spans="1:12" s="12" customFormat="1">
      <c r="A36" s="12" t="s">
        <v>75</v>
      </c>
      <c r="B36" s="12">
        <v>5</v>
      </c>
      <c r="C36" s="12" t="s">
        <v>30</v>
      </c>
      <c r="D36" s="40">
        <v>43606</v>
      </c>
      <c r="E36" s="41">
        <v>0.79166666666666663</v>
      </c>
      <c r="F36" s="40">
        <v>43608</v>
      </c>
      <c r="G36" s="41">
        <v>0.4375</v>
      </c>
      <c r="H36" s="12">
        <v>0</v>
      </c>
      <c r="I36" s="12">
        <v>0</v>
      </c>
      <c r="J36" s="12">
        <f t="shared" si="0"/>
        <v>0</v>
      </c>
      <c r="K36" s="39">
        <f>(J36*('Sample Collection'!M38/'Sample Collection'!R38))</f>
        <v>0</v>
      </c>
      <c r="L36" s="12">
        <v>0</v>
      </c>
    </row>
    <row r="37" spans="1:12" s="12" customFormat="1">
      <c r="A37" s="12" t="s">
        <v>76</v>
      </c>
      <c r="B37" s="12">
        <v>5</v>
      </c>
      <c r="C37" s="12" t="s">
        <v>32</v>
      </c>
      <c r="D37" s="40">
        <v>43606</v>
      </c>
      <c r="E37" s="41">
        <v>0.79166666666666663</v>
      </c>
      <c r="F37" s="40">
        <v>43608</v>
      </c>
      <c r="G37" s="41">
        <v>0.4375</v>
      </c>
      <c r="H37" s="12">
        <v>0</v>
      </c>
      <c r="I37" s="12">
        <v>0</v>
      </c>
      <c r="J37" s="12">
        <f t="shared" si="0"/>
        <v>0</v>
      </c>
      <c r="K37" s="39">
        <f>(J37*('Sample Collection'!M39/'Sample Collection'!R39))</f>
        <v>0</v>
      </c>
      <c r="L37" s="12">
        <v>0</v>
      </c>
    </row>
    <row r="38" spans="1:12" s="12" customFormat="1">
      <c r="A38" s="12" t="s">
        <v>77</v>
      </c>
      <c r="B38" s="12">
        <v>5</v>
      </c>
      <c r="C38" s="12" t="s">
        <v>34</v>
      </c>
      <c r="D38" s="40">
        <v>43606</v>
      </c>
      <c r="E38" s="41">
        <v>0.79166666666666663</v>
      </c>
      <c r="F38" s="40">
        <v>43608</v>
      </c>
      <c r="G38" s="41">
        <v>0.4375</v>
      </c>
      <c r="H38" s="12">
        <v>0</v>
      </c>
      <c r="I38" s="12">
        <v>0</v>
      </c>
      <c r="J38" s="12">
        <f t="shared" si="0"/>
        <v>0</v>
      </c>
      <c r="K38" s="39">
        <f>(J38*('Sample Collection'!M40/'Sample Collection'!R40))</f>
        <v>0</v>
      </c>
      <c r="L38" s="12">
        <v>0</v>
      </c>
    </row>
    <row r="39" spans="1:12" s="12" customFormat="1">
      <c r="A39" s="12" t="s">
        <v>78</v>
      </c>
      <c r="B39" s="12">
        <v>5</v>
      </c>
      <c r="C39" s="12" t="s">
        <v>39</v>
      </c>
      <c r="D39" s="40">
        <v>43606</v>
      </c>
      <c r="E39" s="41">
        <v>0.79166666666666663</v>
      </c>
      <c r="F39" s="40">
        <v>43608</v>
      </c>
      <c r="G39" s="41">
        <v>0.4375</v>
      </c>
      <c r="H39" s="12">
        <v>0</v>
      </c>
      <c r="I39" s="12">
        <v>0</v>
      </c>
      <c r="J39" s="12">
        <f t="shared" si="0"/>
        <v>0</v>
      </c>
      <c r="K39" s="39">
        <f>(J39*('Sample Collection'!M41/'Sample Collection'!R41))</f>
        <v>0</v>
      </c>
      <c r="L39" s="12">
        <v>0</v>
      </c>
    </row>
    <row r="40" spans="1:12" s="12" customFormat="1">
      <c r="A40" s="12" t="s">
        <v>79</v>
      </c>
      <c r="B40" s="12">
        <v>5</v>
      </c>
      <c r="C40" s="12" t="s">
        <v>361</v>
      </c>
      <c r="D40" s="40">
        <v>43606</v>
      </c>
      <c r="E40" s="41">
        <v>0.79166666666666663</v>
      </c>
      <c r="F40" s="40">
        <v>43608</v>
      </c>
      <c r="G40" s="41">
        <v>0.4375</v>
      </c>
      <c r="H40" s="12">
        <v>0</v>
      </c>
      <c r="I40" s="12">
        <v>0</v>
      </c>
      <c r="J40" s="12">
        <f t="shared" si="0"/>
        <v>0</v>
      </c>
      <c r="K40" s="39">
        <f>(J40*('Sample Collection'!M42/'Sample Collection'!R42))</f>
        <v>0</v>
      </c>
      <c r="L40" s="12">
        <v>0</v>
      </c>
    </row>
    <row r="41" spans="1:12" s="39" customFormat="1">
      <c r="A41" s="39" t="s">
        <v>80</v>
      </c>
      <c r="B41" s="39">
        <v>6</v>
      </c>
      <c r="C41" s="39" t="s">
        <v>24</v>
      </c>
      <c r="D41" s="42">
        <v>43619</v>
      </c>
      <c r="E41" s="43">
        <v>0.89583333333333337</v>
      </c>
      <c r="F41" s="42">
        <v>43621</v>
      </c>
      <c r="G41" s="43">
        <v>0.64930555555555558</v>
      </c>
      <c r="H41" s="39">
        <v>0</v>
      </c>
      <c r="I41" s="39">
        <v>0</v>
      </c>
      <c r="J41" s="39">
        <f t="shared" si="0"/>
        <v>0</v>
      </c>
      <c r="K41" s="39">
        <f>(J41*('Sample Collection'!M43/'Sample Collection'!R43))</f>
        <v>0</v>
      </c>
      <c r="L41" s="39">
        <v>0</v>
      </c>
    </row>
    <row r="42" spans="1:12" s="39" customFormat="1">
      <c r="A42" s="39" t="s">
        <v>81</v>
      </c>
      <c r="B42" s="39">
        <v>6</v>
      </c>
      <c r="C42" s="39" t="s">
        <v>82</v>
      </c>
      <c r="D42" s="42">
        <v>43619</v>
      </c>
      <c r="E42" s="43">
        <v>0.89583333333333337</v>
      </c>
      <c r="F42" s="42">
        <v>43621</v>
      </c>
      <c r="G42" s="43">
        <v>0.64930555555555558</v>
      </c>
      <c r="H42" s="39">
        <v>0</v>
      </c>
      <c r="I42" s="39">
        <v>0</v>
      </c>
      <c r="J42" s="39">
        <f t="shared" si="0"/>
        <v>0</v>
      </c>
      <c r="K42" s="39">
        <f>(J42*('Sample Collection'!M44/'Sample Collection'!R44))</f>
        <v>0</v>
      </c>
      <c r="L42" s="39">
        <v>0</v>
      </c>
    </row>
    <row r="43" spans="1:12" s="39" customFormat="1">
      <c r="A43" s="39" t="s">
        <v>83</v>
      </c>
      <c r="B43" s="39">
        <v>6</v>
      </c>
      <c r="C43" s="39" t="s">
        <v>30</v>
      </c>
      <c r="D43" s="42">
        <v>43619</v>
      </c>
      <c r="E43" s="43">
        <v>0.89583333333333337</v>
      </c>
      <c r="F43" s="42">
        <v>43621</v>
      </c>
      <c r="G43" s="43">
        <v>0.64930555555555558</v>
      </c>
      <c r="H43" s="39">
        <v>0</v>
      </c>
      <c r="I43" s="39">
        <v>0</v>
      </c>
      <c r="J43" s="39">
        <f t="shared" si="0"/>
        <v>0</v>
      </c>
      <c r="K43" s="39">
        <f>(J43*('Sample Collection'!M45/'Sample Collection'!R45))</f>
        <v>0</v>
      </c>
      <c r="L43" s="39">
        <v>0</v>
      </c>
    </row>
    <row r="44" spans="1:12" s="39" customFormat="1">
      <c r="A44" s="39" t="s">
        <v>84</v>
      </c>
      <c r="B44" s="39">
        <v>6</v>
      </c>
      <c r="C44" s="39" t="s">
        <v>32</v>
      </c>
      <c r="D44" s="42">
        <v>43619</v>
      </c>
      <c r="E44" s="43">
        <v>0.89583333333333337</v>
      </c>
      <c r="F44" s="42">
        <v>43621</v>
      </c>
      <c r="G44" s="43">
        <v>0.64930555555555558</v>
      </c>
      <c r="H44" s="39">
        <v>0</v>
      </c>
      <c r="I44" s="39">
        <v>0</v>
      </c>
      <c r="J44" s="39">
        <f t="shared" si="0"/>
        <v>0</v>
      </c>
      <c r="K44" s="39">
        <f>(J44*('Sample Collection'!M46/'Sample Collection'!R46))</f>
        <v>0</v>
      </c>
      <c r="L44" s="39">
        <v>0</v>
      </c>
    </row>
    <row r="45" spans="1:12" s="39" customFormat="1">
      <c r="A45" s="39" t="s">
        <v>85</v>
      </c>
      <c r="B45" s="39">
        <v>6</v>
      </c>
      <c r="C45" s="39" t="s">
        <v>34</v>
      </c>
      <c r="D45" s="42">
        <v>43619</v>
      </c>
      <c r="E45" s="43">
        <v>0.89583333333333337</v>
      </c>
      <c r="F45" s="42">
        <v>43621</v>
      </c>
      <c r="G45" s="43">
        <v>0.64930555555555558</v>
      </c>
      <c r="H45" s="39">
        <v>0</v>
      </c>
      <c r="I45" s="39">
        <v>0</v>
      </c>
      <c r="J45" s="39">
        <f t="shared" si="0"/>
        <v>0</v>
      </c>
      <c r="K45" s="39">
        <f>(J45*('Sample Collection'!M47/'Sample Collection'!R47))</f>
        <v>0</v>
      </c>
      <c r="L45" s="39">
        <v>0</v>
      </c>
    </row>
    <row r="46" spans="1:12" s="39" customFormat="1">
      <c r="A46" s="39" t="s">
        <v>86</v>
      </c>
      <c r="B46" s="39">
        <v>6</v>
      </c>
      <c r="C46" s="39" t="s">
        <v>39</v>
      </c>
      <c r="D46" s="42">
        <v>43619</v>
      </c>
      <c r="E46" s="43">
        <v>0.89583333333333337</v>
      </c>
      <c r="F46" s="42">
        <v>43621</v>
      </c>
      <c r="G46" s="43">
        <v>0.64930555555555558</v>
      </c>
      <c r="H46" s="39">
        <v>0</v>
      </c>
      <c r="I46" s="39">
        <v>0</v>
      </c>
      <c r="J46" s="39">
        <f t="shared" si="0"/>
        <v>0</v>
      </c>
      <c r="K46" s="39">
        <f>(J46*('Sample Collection'!M48/'Sample Collection'!R48))</f>
        <v>0</v>
      </c>
      <c r="L46" s="39">
        <v>0</v>
      </c>
    </row>
    <row r="47" spans="1:12" s="12" customFormat="1">
      <c r="A47" s="12" t="s">
        <v>87</v>
      </c>
      <c r="B47" s="12">
        <v>6</v>
      </c>
      <c r="C47" s="12" t="s">
        <v>24</v>
      </c>
      <c r="D47" s="40">
        <v>43619</v>
      </c>
      <c r="E47" s="41">
        <v>0.89583333333333337</v>
      </c>
      <c r="F47" s="40">
        <v>43621</v>
      </c>
      <c r="G47" s="41">
        <v>0.64930555555555558</v>
      </c>
      <c r="H47" s="12">
        <v>0</v>
      </c>
      <c r="I47" s="12">
        <v>0</v>
      </c>
      <c r="J47" s="12">
        <f t="shared" si="0"/>
        <v>0</v>
      </c>
      <c r="K47" s="39">
        <f>(J47*('Sample Collection'!M49/'Sample Collection'!R49))</f>
        <v>0</v>
      </c>
      <c r="L47" s="12">
        <v>0</v>
      </c>
    </row>
    <row r="48" spans="1:12" s="12" customFormat="1">
      <c r="A48" s="12" t="s">
        <v>88</v>
      </c>
      <c r="B48" s="12">
        <v>6</v>
      </c>
      <c r="C48" s="12" t="s">
        <v>82</v>
      </c>
      <c r="D48" s="40">
        <v>43619</v>
      </c>
      <c r="E48" s="41">
        <v>0.89583333333333337</v>
      </c>
      <c r="F48" s="40">
        <v>43621</v>
      </c>
      <c r="G48" s="41">
        <v>0.64930555555555558</v>
      </c>
      <c r="H48" s="12">
        <v>0</v>
      </c>
      <c r="I48" s="12">
        <v>0</v>
      </c>
      <c r="J48" s="12">
        <f t="shared" si="0"/>
        <v>0</v>
      </c>
      <c r="K48" s="39">
        <f>(J48*('Sample Collection'!M50/'Sample Collection'!R50))</f>
        <v>0</v>
      </c>
      <c r="L48" s="12">
        <v>0</v>
      </c>
    </row>
    <row r="49" spans="1:12" s="12" customFormat="1">
      <c r="A49" s="12" t="s">
        <v>89</v>
      </c>
      <c r="B49" s="12">
        <v>6</v>
      </c>
      <c r="C49" s="12" t="s">
        <v>30</v>
      </c>
      <c r="D49" s="40">
        <v>43619</v>
      </c>
      <c r="E49" s="41">
        <v>0.89583333333333337</v>
      </c>
      <c r="F49" s="40">
        <v>43621</v>
      </c>
      <c r="G49" s="41">
        <v>0.64930555555555558</v>
      </c>
      <c r="H49" s="12">
        <v>0</v>
      </c>
      <c r="I49" s="12">
        <v>0</v>
      </c>
      <c r="J49" s="12">
        <f t="shared" si="0"/>
        <v>0</v>
      </c>
      <c r="K49" s="39">
        <f>(J49*('Sample Collection'!M51/'Sample Collection'!R51))</f>
        <v>0</v>
      </c>
      <c r="L49" s="12">
        <v>0</v>
      </c>
    </row>
    <row r="50" spans="1:12" s="12" customFormat="1">
      <c r="A50" s="12" t="s">
        <v>90</v>
      </c>
      <c r="B50" s="12">
        <v>6</v>
      </c>
      <c r="C50" s="12" t="s">
        <v>32</v>
      </c>
      <c r="D50" s="40">
        <v>43619</v>
      </c>
      <c r="E50" s="41">
        <v>0.89583333333333337</v>
      </c>
      <c r="F50" s="40">
        <v>43621</v>
      </c>
      <c r="G50" s="41">
        <v>0.64930555555555558</v>
      </c>
      <c r="H50" s="12">
        <v>0</v>
      </c>
      <c r="I50" s="12">
        <v>0</v>
      </c>
      <c r="J50" s="12">
        <f t="shared" si="0"/>
        <v>0</v>
      </c>
      <c r="K50" s="39">
        <f>(J50*('Sample Collection'!M52/'Sample Collection'!R52))</f>
        <v>0</v>
      </c>
      <c r="L50" s="12">
        <v>0</v>
      </c>
    </row>
    <row r="51" spans="1:12" s="12" customFormat="1">
      <c r="A51" s="12" t="s">
        <v>91</v>
      </c>
      <c r="B51" s="12">
        <v>6</v>
      </c>
      <c r="C51" s="12" t="s">
        <v>34</v>
      </c>
      <c r="D51" s="40">
        <v>43619</v>
      </c>
      <c r="E51" s="41">
        <v>0.89583333333333337</v>
      </c>
      <c r="F51" s="40">
        <v>43621</v>
      </c>
      <c r="G51" s="41">
        <v>0.64930555555555558</v>
      </c>
      <c r="H51" s="12">
        <v>0</v>
      </c>
      <c r="I51" s="12">
        <v>0</v>
      </c>
      <c r="J51" s="12">
        <f t="shared" si="0"/>
        <v>0</v>
      </c>
      <c r="K51" s="39">
        <f>(J51*('Sample Collection'!M53/'Sample Collection'!R53))</f>
        <v>0</v>
      </c>
      <c r="L51" s="12">
        <v>0</v>
      </c>
    </row>
    <row r="52" spans="1:12" s="12" customFormat="1">
      <c r="A52" s="12" t="s">
        <v>92</v>
      </c>
      <c r="B52" s="12">
        <v>6</v>
      </c>
      <c r="C52" s="12" t="s">
        <v>39</v>
      </c>
      <c r="D52" s="40">
        <v>43619</v>
      </c>
      <c r="E52" s="41">
        <v>0.89583333333333337</v>
      </c>
      <c r="F52" s="40">
        <v>43621</v>
      </c>
      <c r="G52" s="41">
        <v>0.64930555555555558</v>
      </c>
      <c r="H52" s="12">
        <v>0</v>
      </c>
      <c r="I52" s="12">
        <v>0</v>
      </c>
      <c r="J52" s="12">
        <f t="shared" si="0"/>
        <v>0</v>
      </c>
      <c r="K52" s="39">
        <f>(J52*('Sample Collection'!M54/'Sample Collection'!R54))</f>
        <v>0</v>
      </c>
      <c r="L52" s="12">
        <v>0</v>
      </c>
    </row>
    <row r="53" spans="1:12" s="12" customFormat="1">
      <c r="A53" s="12" t="s">
        <v>93</v>
      </c>
      <c r="B53" s="12">
        <v>6</v>
      </c>
      <c r="C53" s="12" t="s">
        <v>361</v>
      </c>
      <c r="D53" s="40">
        <v>43619</v>
      </c>
      <c r="E53" s="41">
        <v>0.89583333333333337</v>
      </c>
      <c r="F53" s="40">
        <v>43621</v>
      </c>
      <c r="G53" s="41">
        <v>0.64930555555555558</v>
      </c>
      <c r="H53" s="12">
        <v>0</v>
      </c>
      <c r="I53" s="12">
        <v>0</v>
      </c>
      <c r="J53" s="12">
        <f t="shared" si="0"/>
        <v>0</v>
      </c>
      <c r="K53" s="39">
        <f>(J53*('Sample Collection'!M55/'Sample Collection'!R55))</f>
        <v>0</v>
      </c>
      <c r="L53" s="12">
        <v>0</v>
      </c>
    </row>
    <row r="54" spans="1:12" s="39" customFormat="1">
      <c r="A54" s="39" t="s">
        <v>94</v>
      </c>
      <c r="B54" s="39">
        <v>7.5</v>
      </c>
      <c r="C54" s="39" t="s">
        <v>24</v>
      </c>
      <c r="D54" s="42">
        <v>43638</v>
      </c>
      <c r="E54" s="43">
        <v>0.68055555555555547</v>
      </c>
      <c r="F54" s="42">
        <v>43640</v>
      </c>
      <c r="G54" s="43">
        <v>0.625</v>
      </c>
      <c r="H54" s="39">
        <v>0</v>
      </c>
      <c r="I54" s="39">
        <v>0</v>
      </c>
      <c r="J54" s="39">
        <f t="shared" si="0"/>
        <v>0</v>
      </c>
      <c r="K54" s="39">
        <f>(J54*('Sample Collection'!M56/'Sample Collection'!R56))</f>
        <v>0</v>
      </c>
      <c r="L54" s="39">
        <v>0</v>
      </c>
    </row>
    <row r="55" spans="1:12" s="39" customFormat="1">
      <c r="A55" s="39" t="s">
        <v>95</v>
      </c>
      <c r="B55" s="39">
        <v>7.5</v>
      </c>
      <c r="C55" s="39" t="s">
        <v>82</v>
      </c>
      <c r="D55" s="42">
        <v>43638</v>
      </c>
      <c r="E55" s="43">
        <v>0.68055555555555547</v>
      </c>
      <c r="F55" s="42">
        <v>43640</v>
      </c>
      <c r="G55" s="43">
        <v>0.625</v>
      </c>
      <c r="H55" s="39">
        <v>0</v>
      </c>
      <c r="I55" s="39">
        <v>0</v>
      </c>
      <c r="J55" s="39">
        <f t="shared" si="0"/>
        <v>0</v>
      </c>
      <c r="K55" s="39">
        <f>(J55*('Sample Collection'!M57/'Sample Collection'!R57))</f>
        <v>0</v>
      </c>
      <c r="L55" s="39">
        <v>0</v>
      </c>
    </row>
    <row r="56" spans="1:12" s="39" customFormat="1">
      <c r="A56" s="39" t="s">
        <v>96</v>
      </c>
      <c r="B56" s="39">
        <v>7.5</v>
      </c>
      <c r="C56" s="39" t="s">
        <v>355</v>
      </c>
      <c r="D56" s="42">
        <v>43638</v>
      </c>
      <c r="E56" s="43">
        <v>0.68055555555555547</v>
      </c>
      <c r="F56" s="42">
        <v>43640</v>
      </c>
      <c r="G56" s="43">
        <v>0.625</v>
      </c>
      <c r="H56" s="39">
        <v>0</v>
      </c>
      <c r="I56" s="39">
        <v>0</v>
      </c>
      <c r="J56" s="39">
        <f t="shared" si="0"/>
        <v>0</v>
      </c>
      <c r="K56" s="39">
        <f>(J56*('Sample Collection'!M58/'Sample Collection'!R58))</f>
        <v>0</v>
      </c>
      <c r="L56" s="39">
        <v>0</v>
      </c>
    </row>
    <row r="57" spans="1:12" s="39" customFormat="1">
      <c r="A57" s="39" t="s">
        <v>99</v>
      </c>
      <c r="B57" s="39">
        <v>7.5</v>
      </c>
      <c r="C57" s="39" t="s">
        <v>32</v>
      </c>
      <c r="D57" s="42">
        <v>43638</v>
      </c>
      <c r="E57" s="43">
        <v>0.68055555555555547</v>
      </c>
      <c r="F57" s="42">
        <v>43640</v>
      </c>
      <c r="G57" s="43">
        <v>0.625</v>
      </c>
      <c r="H57" s="39">
        <v>0</v>
      </c>
      <c r="I57" s="39">
        <v>0</v>
      </c>
      <c r="J57" s="39">
        <f t="shared" si="0"/>
        <v>0</v>
      </c>
      <c r="K57" s="39">
        <f>(J57*('Sample Collection'!M59/'Sample Collection'!R59))</f>
        <v>0</v>
      </c>
      <c r="L57" s="39">
        <v>0</v>
      </c>
    </row>
    <row r="58" spans="1:12" s="39" customFormat="1">
      <c r="A58" s="39" t="s">
        <v>100</v>
      </c>
      <c r="B58" s="39">
        <v>7.5</v>
      </c>
      <c r="C58" s="39" t="s">
        <v>34</v>
      </c>
      <c r="D58" s="42">
        <v>43638</v>
      </c>
      <c r="E58" s="43">
        <v>0.68055555555555547</v>
      </c>
      <c r="F58" s="42">
        <v>43640</v>
      </c>
      <c r="G58" s="43">
        <v>0.625</v>
      </c>
      <c r="H58" s="39">
        <v>0</v>
      </c>
      <c r="I58" s="39">
        <v>0</v>
      </c>
      <c r="J58" s="39">
        <f t="shared" si="0"/>
        <v>0</v>
      </c>
      <c r="K58" s="39">
        <f>(J58*('Sample Collection'!M60/'Sample Collection'!R60))</f>
        <v>0</v>
      </c>
      <c r="L58" s="39">
        <v>0</v>
      </c>
    </row>
    <row r="59" spans="1:12" s="39" customFormat="1">
      <c r="A59" s="39" t="s">
        <v>101</v>
      </c>
      <c r="B59" s="39">
        <v>7.5</v>
      </c>
      <c r="C59" s="39" t="s">
        <v>39</v>
      </c>
      <c r="D59" s="42">
        <v>43638</v>
      </c>
      <c r="E59" s="43">
        <v>0.68055555555555547</v>
      </c>
      <c r="F59" s="42">
        <v>43640</v>
      </c>
      <c r="G59" s="43">
        <v>0.625</v>
      </c>
      <c r="H59" s="39">
        <v>0</v>
      </c>
      <c r="I59" s="39">
        <v>0</v>
      </c>
      <c r="J59" s="39">
        <f t="shared" si="0"/>
        <v>0</v>
      </c>
      <c r="K59" s="39">
        <f>(J59*('Sample Collection'!M61/'Sample Collection'!R61))</f>
        <v>0</v>
      </c>
      <c r="L59" s="39">
        <v>0</v>
      </c>
    </row>
    <row r="60" spans="1:12" s="12" customFormat="1">
      <c r="A60" s="12" t="s">
        <v>102</v>
      </c>
      <c r="B60" s="12">
        <v>7.5</v>
      </c>
      <c r="C60" s="12" t="s">
        <v>24</v>
      </c>
      <c r="D60" s="40">
        <v>43638</v>
      </c>
      <c r="E60" s="41">
        <v>0.68055555555555547</v>
      </c>
      <c r="F60" s="40">
        <v>43640</v>
      </c>
      <c r="G60" s="41">
        <v>0.625</v>
      </c>
      <c r="H60" s="12">
        <v>0</v>
      </c>
      <c r="I60" s="12">
        <v>0</v>
      </c>
      <c r="J60" s="12">
        <f t="shared" si="0"/>
        <v>0</v>
      </c>
      <c r="K60" s="39">
        <f>(J60*('Sample Collection'!M62/'Sample Collection'!R62))</f>
        <v>0</v>
      </c>
      <c r="L60" s="12">
        <v>0</v>
      </c>
    </row>
    <row r="61" spans="1:12" s="12" customFormat="1">
      <c r="A61" s="12" t="s">
        <v>103</v>
      </c>
      <c r="B61" s="12">
        <v>7.5</v>
      </c>
      <c r="C61" s="12" t="s">
        <v>82</v>
      </c>
      <c r="D61" s="40">
        <v>43638</v>
      </c>
      <c r="E61" s="41">
        <v>0.68055555555555547</v>
      </c>
      <c r="F61" s="40">
        <v>43640</v>
      </c>
      <c r="G61" s="41">
        <v>0.625</v>
      </c>
      <c r="H61" s="12">
        <v>0</v>
      </c>
      <c r="I61" s="12">
        <v>0</v>
      </c>
      <c r="J61" s="12">
        <f t="shared" si="0"/>
        <v>0</v>
      </c>
      <c r="K61" s="39">
        <f>(J61*('Sample Collection'!M63/'Sample Collection'!R63))</f>
        <v>0</v>
      </c>
      <c r="L61" s="12">
        <v>0</v>
      </c>
    </row>
    <row r="62" spans="1:12" s="12" customFormat="1">
      <c r="A62" s="12" t="s">
        <v>104</v>
      </c>
      <c r="B62" s="12">
        <v>7.5</v>
      </c>
      <c r="C62" s="12" t="s">
        <v>355</v>
      </c>
      <c r="D62" s="40">
        <v>43638</v>
      </c>
      <c r="E62" s="41">
        <v>0.68055555555555547</v>
      </c>
      <c r="F62" s="40">
        <v>43640</v>
      </c>
      <c r="G62" s="41">
        <v>0.625</v>
      </c>
      <c r="H62" s="12">
        <v>0</v>
      </c>
      <c r="I62" s="12">
        <v>0</v>
      </c>
      <c r="J62" s="12">
        <f t="shared" si="0"/>
        <v>0</v>
      </c>
      <c r="K62" s="39">
        <f>(J62*('Sample Collection'!M64/'Sample Collection'!R64))</f>
        <v>0</v>
      </c>
      <c r="L62" s="12">
        <v>0</v>
      </c>
    </row>
    <row r="63" spans="1:12" s="12" customFormat="1">
      <c r="A63" s="12" t="s">
        <v>105</v>
      </c>
      <c r="B63" s="12">
        <v>7.5</v>
      </c>
      <c r="C63" s="12" t="s">
        <v>32</v>
      </c>
      <c r="D63" s="40">
        <v>43638</v>
      </c>
      <c r="E63" s="41">
        <v>0.68055555555555547</v>
      </c>
      <c r="F63" s="40">
        <v>43640</v>
      </c>
      <c r="G63" s="41">
        <v>0.625</v>
      </c>
      <c r="H63" s="12">
        <v>0</v>
      </c>
      <c r="I63" s="12">
        <v>0</v>
      </c>
      <c r="J63" s="12">
        <f t="shared" si="0"/>
        <v>0</v>
      </c>
      <c r="K63" s="39">
        <f>(J63*('Sample Collection'!M65/'Sample Collection'!R65))</f>
        <v>0</v>
      </c>
      <c r="L63" s="12">
        <v>0</v>
      </c>
    </row>
    <row r="64" spans="1:12" s="12" customFormat="1">
      <c r="A64" s="12" t="s">
        <v>106</v>
      </c>
      <c r="B64" s="12">
        <v>7.5</v>
      </c>
      <c r="C64" s="12" t="s">
        <v>34</v>
      </c>
      <c r="D64" s="40">
        <v>43638</v>
      </c>
      <c r="E64" s="41">
        <v>0.68055555555555547</v>
      </c>
      <c r="F64" s="40">
        <v>43640</v>
      </c>
      <c r="G64" s="41">
        <v>0.625</v>
      </c>
      <c r="H64" s="12">
        <v>0</v>
      </c>
      <c r="I64" s="12">
        <v>0</v>
      </c>
      <c r="J64" s="12">
        <f t="shared" si="0"/>
        <v>0</v>
      </c>
      <c r="K64" s="39">
        <f>(J64*('Sample Collection'!M66/'Sample Collection'!R66))</f>
        <v>0</v>
      </c>
      <c r="L64" s="12">
        <v>0</v>
      </c>
    </row>
    <row r="65" spans="1:12" s="12" customFormat="1">
      <c r="A65" s="12" t="s">
        <v>107</v>
      </c>
      <c r="B65" s="12">
        <v>7.5</v>
      </c>
      <c r="C65" s="12" t="s">
        <v>39</v>
      </c>
      <c r="D65" s="40">
        <v>43638</v>
      </c>
      <c r="E65" s="41">
        <v>0.68055555555555547</v>
      </c>
      <c r="F65" s="40">
        <v>43640</v>
      </c>
      <c r="G65" s="41">
        <v>0.625</v>
      </c>
      <c r="H65" s="12">
        <v>0</v>
      </c>
      <c r="I65" s="12">
        <v>0</v>
      </c>
      <c r="J65" s="12">
        <f t="shared" si="0"/>
        <v>0</v>
      </c>
      <c r="K65" s="39">
        <f>(J65*('Sample Collection'!M67/'Sample Collection'!R67))</f>
        <v>0</v>
      </c>
      <c r="L65" s="12">
        <v>0</v>
      </c>
    </row>
    <row r="66" spans="1:12" s="12" customFormat="1">
      <c r="A66" s="12" t="s">
        <v>108</v>
      </c>
      <c r="B66" s="12">
        <v>7.5</v>
      </c>
      <c r="C66" s="12" t="s">
        <v>361</v>
      </c>
      <c r="D66" s="40">
        <v>43638</v>
      </c>
      <c r="E66" s="41">
        <v>0.68055555555555547</v>
      </c>
      <c r="F66" s="40">
        <v>43640</v>
      </c>
      <c r="G66" s="41">
        <v>0.625</v>
      </c>
      <c r="H66" s="12">
        <v>0</v>
      </c>
      <c r="I66" s="12">
        <v>0</v>
      </c>
      <c r="J66" s="12">
        <f t="shared" si="0"/>
        <v>0</v>
      </c>
      <c r="K66" s="39">
        <f>(J66*('Sample Collection'!M68/'Sample Collection'!R68))</f>
        <v>0</v>
      </c>
      <c r="L66" s="12">
        <v>0</v>
      </c>
    </row>
    <row r="67" spans="1:12" s="39" customFormat="1">
      <c r="A67" s="39" t="s">
        <v>109</v>
      </c>
      <c r="B67" s="39">
        <v>7.5</v>
      </c>
      <c r="C67" s="39" t="s">
        <v>24</v>
      </c>
      <c r="D67" s="42">
        <v>43638</v>
      </c>
      <c r="E67" s="43">
        <v>0.68055555555555547</v>
      </c>
      <c r="F67" s="42">
        <v>43640</v>
      </c>
      <c r="G67" s="43">
        <v>0.625</v>
      </c>
      <c r="H67" s="39">
        <v>0</v>
      </c>
      <c r="I67" s="39">
        <v>0</v>
      </c>
      <c r="J67" s="39">
        <f t="shared" ref="J67:J130" si="1">AVERAGE((H67*2),(I67*2))</f>
        <v>0</v>
      </c>
      <c r="K67" s="39">
        <f>(J67*('Sample Collection'!M69/'Sample Collection'!R69))</f>
        <v>0</v>
      </c>
      <c r="L67" s="39">
        <v>0</v>
      </c>
    </row>
    <row r="68" spans="1:12" s="39" customFormat="1">
      <c r="A68" s="39" t="s">
        <v>111</v>
      </c>
      <c r="B68" s="39">
        <v>7.5</v>
      </c>
      <c r="C68" s="39" t="s">
        <v>82</v>
      </c>
      <c r="D68" s="42">
        <v>43638</v>
      </c>
      <c r="E68" s="43">
        <v>0.68055555555555547</v>
      </c>
      <c r="F68" s="42">
        <v>43640</v>
      </c>
      <c r="G68" s="43">
        <v>0.625</v>
      </c>
      <c r="H68" s="39">
        <v>0</v>
      </c>
      <c r="I68" s="39">
        <v>0</v>
      </c>
      <c r="J68" s="39">
        <f t="shared" si="1"/>
        <v>0</v>
      </c>
      <c r="K68" s="39">
        <f>(J68*('Sample Collection'!M70/'Sample Collection'!R70))</f>
        <v>0</v>
      </c>
      <c r="L68" s="39">
        <v>0</v>
      </c>
    </row>
    <row r="69" spans="1:12" s="39" customFormat="1">
      <c r="A69" s="39" t="s">
        <v>112</v>
      </c>
      <c r="B69" s="39">
        <v>7.5</v>
      </c>
      <c r="C69" s="39" t="s">
        <v>30</v>
      </c>
      <c r="D69" s="42">
        <v>43638</v>
      </c>
      <c r="E69" s="43">
        <v>0.68055555555555547</v>
      </c>
      <c r="F69" s="42">
        <v>43640</v>
      </c>
      <c r="G69" s="43">
        <v>0.625</v>
      </c>
      <c r="H69" s="39">
        <v>0</v>
      </c>
      <c r="I69" s="39">
        <v>0</v>
      </c>
      <c r="J69" s="39">
        <f t="shared" si="1"/>
        <v>0</v>
      </c>
      <c r="K69" s="39">
        <f>(J69*('Sample Collection'!M71/'Sample Collection'!R71))</f>
        <v>0</v>
      </c>
      <c r="L69" s="39">
        <v>0</v>
      </c>
    </row>
    <row r="70" spans="1:12" s="39" customFormat="1">
      <c r="A70" s="39" t="s">
        <v>113</v>
      </c>
      <c r="B70" s="39">
        <v>7.5</v>
      </c>
      <c r="C70" s="39" t="s">
        <v>32</v>
      </c>
      <c r="D70" s="42">
        <v>43638</v>
      </c>
      <c r="E70" s="43">
        <v>0.68055555555555547</v>
      </c>
      <c r="F70" s="42">
        <v>43640</v>
      </c>
      <c r="G70" s="43">
        <v>0.625</v>
      </c>
      <c r="H70" s="39">
        <v>0</v>
      </c>
      <c r="I70" s="39">
        <v>0</v>
      </c>
      <c r="J70" s="39">
        <f t="shared" si="1"/>
        <v>0</v>
      </c>
      <c r="K70" s="39">
        <f>(J70*('Sample Collection'!M72/'Sample Collection'!R72))</f>
        <v>0</v>
      </c>
      <c r="L70" s="39">
        <v>0</v>
      </c>
    </row>
    <row r="71" spans="1:12" s="39" customFormat="1">
      <c r="A71" s="39" t="s">
        <v>114</v>
      </c>
      <c r="B71" s="39">
        <v>7.5</v>
      </c>
      <c r="C71" s="39" t="s">
        <v>34</v>
      </c>
      <c r="D71" s="42">
        <v>43638</v>
      </c>
      <c r="E71" s="43">
        <v>0.68055555555555547</v>
      </c>
      <c r="F71" s="42">
        <v>43640</v>
      </c>
      <c r="G71" s="43">
        <v>0.625</v>
      </c>
      <c r="H71" s="39">
        <v>0</v>
      </c>
      <c r="I71" s="39">
        <v>0</v>
      </c>
      <c r="J71" s="39">
        <f t="shared" si="1"/>
        <v>0</v>
      </c>
      <c r="K71" s="39">
        <f>(J71*('Sample Collection'!M73/'Sample Collection'!R73))</f>
        <v>0</v>
      </c>
      <c r="L71" s="39">
        <v>0</v>
      </c>
    </row>
    <row r="72" spans="1:12" s="39" customFormat="1">
      <c r="A72" s="39" t="s">
        <v>115</v>
      </c>
      <c r="B72" s="39">
        <v>7.5</v>
      </c>
      <c r="C72" s="39" t="s">
        <v>39</v>
      </c>
      <c r="D72" s="42">
        <v>43638</v>
      </c>
      <c r="E72" s="43">
        <v>0.68055555555555547</v>
      </c>
      <c r="F72" s="42">
        <v>43640</v>
      </c>
      <c r="G72" s="43">
        <v>0.625</v>
      </c>
      <c r="H72" s="39">
        <v>0</v>
      </c>
      <c r="I72" s="39">
        <v>0</v>
      </c>
      <c r="J72" s="39">
        <f t="shared" si="1"/>
        <v>0</v>
      </c>
      <c r="K72" s="39">
        <f>(J72*('Sample Collection'!M74/'Sample Collection'!R74))</f>
        <v>0</v>
      </c>
      <c r="L72" s="39">
        <v>0</v>
      </c>
    </row>
    <row r="73" spans="1:12" s="12" customFormat="1">
      <c r="A73" s="12" t="s">
        <v>116</v>
      </c>
      <c r="B73" s="12">
        <v>7.5</v>
      </c>
      <c r="C73" s="12" t="s">
        <v>24</v>
      </c>
      <c r="D73" s="40">
        <v>43638</v>
      </c>
      <c r="E73" s="41">
        <v>0.68055555555555547</v>
      </c>
      <c r="F73" s="40">
        <v>43640</v>
      </c>
      <c r="G73" s="41">
        <v>0.625</v>
      </c>
      <c r="H73" s="12">
        <v>0</v>
      </c>
      <c r="I73" s="12">
        <v>0</v>
      </c>
      <c r="J73" s="12">
        <f t="shared" si="1"/>
        <v>0</v>
      </c>
      <c r="K73" s="39">
        <f>(J73*('Sample Collection'!M75/'Sample Collection'!R75))</f>
        <v>0</v>
      </c>
      <c r="L73" s="12">
        <v>0</v>
      </c>
    </row>
    <row r="74" spans="1:12" s="12" customFormat="1">
      <c r="A74" s="12" t="s">
        <v>117</v>
      </c>
      <c r="B74" s="12">
        <v>7.5</v>
      </c>
      <c r="C74" s="12" t="s">
        <v>82</v>
      </c>
      <c r="D74" s="40">
        <v>43638</v>
      </c>
      <c r="E74" s="41">
        <v>0.68055555555555547</v>
      </c>
      <c r="F74" s="40">
        <v>43640</v>
      </c>
      <c r="G74" s="41">
        <v>0.625</v>
      </c>
      <c r="H74" s="12">
        <v>0</v>
      </c>
      <c r="I74" s="12">
        <v>0</v>
      </c>
      <c r="J74" s="12">
        <f t="shared" si="1"/>
        <v>0</v>
      </c>
      <c r="K74" s="39">
        <f>(J74*('Sample Collection'!M76/'Sample Collection'!R76))</f>
        <v>0</v>
      </c>
      <c r="L74" s="12">
        <v>0</v>
      </c>
    </row>
    <row r="75" spans="1:12" s="12" customFormat="1">
      <c r="A75" s="12" t="s">
        <v>118</v>
      </c>
      <c r="B75" s="12">
        <v>7.5</v>
      </c>
      <c r="C75" s="12" t="s">
        <v>30</v>
      </c>
      <c r="D75" s="40">
        <v>43638</v>
      </c>
      <c r="E75" s="41">
        <v>0.68055555555555547</v>
      </c>
      <c r="F75" s="40">
        <v>43640</v>
      </c>
      <c r="G75" s="41">
        <v>0.625</v>
      </c>
      <c r="H75" s="12">
        <v>0</v>
      </c>
      <c r="I75" s="12">
        <v>0</v>
      </c>
      <c r="J75" s="12">
        <f t="shared" si="1"/>
        <v>0</v>
      </c>
      <c r="K75" s="39">
        <f>(J75*('Sample Collection'!M77/'Sample Collection'!R77))</f>
        <v>0</v>
      </c>
      <c r="L75" s="12">
        <v>0</v>
      </c>
    </row>
    <row r="76" spans="1:12" s="12" customFormat="1">
      <c r="A76" s="12" t="s">
        <v>119</v>
      </c>
      <c r="B76" s="12">
        <v>7.5</v>
      </c>
      <c r="C76" s="12" t="s">
        <v>32</v>
      </c>
      <c r="D76" s="40">
        <v>43638</v>
      </c>
      <c r="E76" s="41">
        <v>0.68055555555555547</v>
      </c>
      <c r="F76" s="40">
        <v>43640</v>
      </c>
      <c r="G76" s="41">
        <v>0.625</v>
      </c>
      <c r="H76" s="12">
        <v>0</v>
      </c>
      <c r="I76" s="12">
        <v>0</v>
      </c>
      <c r="J76" s="12">
        <f t="shared" si="1"/>
        <v>0</v>
      </c>
      <c r="K76" s="39">
        <f>(J76*('Sample Collection'!M78/'Sample Collection'!R78))</f>
        <v>0</v>
      </c>
      <c r="L76" s="12">
        <v>0</v>
      </c>
    </row>
    <row r="77" spans="1:12" s="12" customFormat="1">
      <c r="A77" s="12" t="s">
        <v>120</v>
      </c>
      <c r="B77" s="12">
        <v>7.5</v>
      </c>
      <c r="C77" s="12" t="s">
        <v>34</v>
      </c>
      <c r="D77" s="40">
        <v>43638</v>
      </c>
      <c r="E77" s="41">
        <v>0.68055555555555547</v>
      </c>
      <c r="F77" s="40">
        <v>43640</v>
      </c>
      <c r="G77" s="41">
        <v>0.625</v>
      </c>
      <c r="H77" s="12">
        <v>0</v>
      </c>
      <c r="I77" s="12">
        <v>0</v>
      </c>
      <c r="J77" s="12">
        <f t="shared" si="1"/>
        <v>0</v>
      </c>
      <c r="K77" s="39">
        <f>(J77*('Sample Collection'!M79/'Sample Collection'!R79))</f>
        <v>0</v>
      </c>
      <c r="L77" s="12">
        <v>0</v>
      </c>
    </row>
    <row r="78" spans="1:12" s="12" customFormat="1">
      <c r="A78" s="12" t="s">
        <v>121</v>
      </c>
      <c r="B78" s="12">
        <v>7.5</v>
      </c>
      <c r="C78" s="12" t="s">
        <v>39</v>
      </c>
      <c r="D78" s="40">
        <v>43638</v>
      </c>
      <c r="E78" s="41">
        <v>0.68055555555555547</v>
      </c>
      <c r="F78" s="40">
        <v>43640</v>
      </c>
      <c r="G78" s="41">
        <v>0.625</v>
      </c>
      <c r="H78" s="12">
        <v>0</v>
      </c>
      <c r="I78" s="12">
        <v>0</v>
      </c>
      <c r="J78" s="12">
        <f t="shared" si="1"/>
        <v>0</v>
      </c>
      <c r="K78" s="39">
        <f>(J78*('Sample Collection'!M80/'Sample Collection'!R80))</f>
        <v>0</v>
      </c>
      <c r="L78" s="12">
        <v>0</v>
      </c>
    </row>
    <row r="79" spans="1:12" s="12" customFormat="1">
      <c r="A79" s="12" t="s">
        <v>122</v>
      </c>
      <c r="B79" s="12">
        <v>7.5</v>
      </c>
      <c r="C79" s="12" t="s">
        <v>361</v>
      </c>
      <c r="D79" s="40">
        <v>43638</v>
      </c>
      <c r="E79" s="41">
        <v>0.68055555555555547</v>
      </c>
      <c r="F79" s="40">
        <v>43640</v>
      </c>
      <c r="G79" s="41">
        <v>0.625</v>
      </c>
      <c r="H79" s="12">
        <v>0</v>
      </c>
      <c r="I79" s="12">
        <v>0</v>
      </c>
      <c r="J79" s="12">
        <f t="shared" si="1"/>
        <v>0</v>
      </c>
      <c r="K79" s="39">
        <f>(J79*('Sample Collection'!M81/'Sample Collection'!R81))</f>
        <v>0</v>
      </c>
      <c r="L79" s="12">
        <v>0</v>
      </c>
    </row>
    <row r="80" spans="1:12" s="39" customFormat="1">
      <c r="A80" s="39" t="s">
        <v>123</v>
      </c>
      <c r="B80" s="39">
        <v>7.5</v>
      </c>
      <c r="C80" s="39" t="s">
        <v>24</v>
      </c>
      <c r="D80" s="42">
        <v>43638</v>
      </c>
      <c r="E80" s="43">
        <v>0.68055555555555547</v>
      </c>
      <c r="F80" s="42">
        <v>43640</v>
      </c>
      <c r="G80" s="43">
        <v>0.625</v>
      </c>
      <c r="H80" s="39">
        <v>0</v>
      </c>
      <c r="I80" s="39">
        <v>0</v>
      </c>
      <c r="J80" s="39">
        <f t="shared" si="1"/>
        <v>0</v>
      </c>
      <c r="K80" s="39">
        <f>(J80*('Sample Collection'!M82/'Sample Collection'!R82))</f>
        <v>0</v>
      </c>
      <c r="L80" s="39">
        <v>0</v>
      </c>
    </row>
    <row r="81" spans="1:12" s="39" customFormat="1">
      <c r="A81" s="39" t="s">
        <v>125</v>
      </c>
      <c r="B81" s="39">
        <v>7.5</v>
      </c>
      <c r="C81" s="39" t="s">
        <v>126</v>
      </c>
      <c r="D81" s="42">
        <v>43638</v>
      </c>
      <c r="E81" s="43">
        <v>0.68055555555555547</v>
      </c>
      <c r="F81" s="42">
        <v>43640</v>
      </c>
      <c r="G81" s="43">
        <v>0.625</v>
      </c>
      <c r="H81" s="39">
        <v>0</v>
      </c>
      <c r="I81" s="39">
        <v>0</v>
      </c>
      <c r="J81" s="39">
        <f t="shared" si="1"/>
        <v>0</v>
      </c>
      <c r="K81" s="39">
        <f>(J81*('Sample Collection'!M83/'Sample Collection'!R83))</f>
        <v>0</v>
      </c>
      <c r="L81" s="39">
        <v>0</v>
      </c>
    </row>
    <row r="82" spans="1:12" s="39" customFormat="1">
      <c r="A82" s="39" t="s">
        <v>127</v>
      </c>
      <c r="B82" s="39">
        <v>7.5</v>
      </c>
      <c r="C82" s="39" t="s">
        <v>128</v>
      </c>
      <c r="D82" s="42">
        <v>43638</v>
      </c>
      <c r="E82" s="43">
        <v>0.68055555555555547</v>
      </c>
      <c r="F82" s="42">
        <v>43640</v>
      </c>
      <c r="G82" s="43">
        <v>0.625</v>
      </c>
      <c r="H82" s="39">
        <v>0</v>
      </c>
      <c r="I82" s="39">
        <v>0</v>
      </c>
      <c r="J82" s="39">
        <f t="shared" si="1"/>
        <v>0</v>
      </c>
      <c r="K82" s="39">
        <f>(J82*('Sample Collection'!M84/'Sample Collection'!R84))</f>
        <v>0</v>
      </c>
      <c r="L82" s="39">
        <v>0</v>
      </c>
    </row>
    <row r="83" spans="1:12" s="39" customFormat="1">
      <c r="A83" s="39" t="s">
        <v>129</v>
      </c>
      <c r="B83" s="39">
        <v>7.5</v>
      </c>
      <c r="C83" s="39" t="s">
        <v>32</v>
      </c>
      <c r="D83" s="42">
        <v>43638</v>
      </c>
      <c r="E83" s="43">
        <v>0.68055555555555547</v>
      </c>
      <c r="F83" s="42">
        <v>43640</v>
      </c>
      <c r="G83" s="43">
        <v>0.625</v>
      </c>
      <c r="H83" s="39">
        <v>0</v>
      </c>
      <c r="I83" s="39">
        <v>0</v>
      </c>
      <c r="J83" s="39">
        <f t="shared" si="1"/>
        <v>0</v>
      </c>
      <c r="K83" s="39">
        <f>(J83*('Sample Collection'!M85/'Sample Collection'!R85))</f>
        <v>0</v>
      </c>
      <c r="L83" s="39">
        <v>0</v>
      </c>
    </row>
    <row r="84" spans="1:12" s="39" customFormat="1">
      <c r="A84" s="39" t="s">
        <v>130</v>
      </c>
      <c r="B84" s="39">
        <v>7.5</v>
      </c>
      <c r="C84" s="39" t="s">
        <v>34</v>
      </c>
      <c r="D84" s="42">
        <v>43638</v>
      </c>
      <c r="E84" s="43">
        <v>0.68055555555555547</v>
      </c>
      <c r="F84" s="42">
        <v>43640</v>
      </c>
      <c r="G84" s="43">
        <v>0.625</v>
      </c>
      <c r="H84" s="39">
        <v>0</v>
      </c>
      <c r="I84" s="39">
        <v>0</v>
      </c>
      <c r="J84" s="39">
        <f t="shared" si="1"/>
        <v>0</v>
      </c>
      <c r="K84" s="39">
        <f>(J84*('Sample Collection'!M86/'Sample Collection'!R86))</f>
        <v>0</v>
      </c>
      <c r="L84" s="39">
        <v>0</v>
      </c>
    </row>
    <row r="85" spans="1:12" s="39" customFormat="1">
      <c r="A85" s="39" t="s">
        <v>132</v>
      </c>
      <c r="B85" s="39">
        <v>7.5</v>
      </c>
      <c r="C85" s="39" t="s">
        <v>39</v>
      </c>
      <c r="D85" s="42">
        <v>43638</v>
      </c>
      <c r="E85" s="43">
        <v>0.68055555555555547</v>
      </c>
      <c r="F85" s="42">
        <v>43640</v>
      </c>
      <c r="G85" s="43">
        <v>0.625</v>
      </c>
      <c r="H85" s="39">
        <v>0</v>
      </c>
      <c r="I85" s="39">
        <v>0</v>
      </c>
      <c r="J85" s="39">
        <f t="shared" si="1"/>
        <v>0</v>
      </c>
      <c r="K85" s="39">
        <f>(J85*('Sample Collection'!M87/'Sample Collection'!R87))</f>
        <v>0</v>
      </c>
      <c r="L85" s="39">
        <v>0</v>
      </c>
    </row>
    <row r="86" spans="1:12" s="12" customFormat="1">
      <c r="A86" s="12" t="s">
        <v>134</v>
      </c>
      <c r="B86" s="12">
        <v>7.5</v>
      </c>
      <c r="C86" s="12" t="s">
        <v>24</v>
      </c>
      <c r="D86" s="40">
        <v>43638</v>
      </c>
      <c r="E86" s="41">
        <v>0.68055555555555547</v>
      </c>
      <c r="F86" s="40">
        <v>43640</v>
      </c>
      <c r="G86" s="41">
        <v>0.625</v>
      </c>
      <c r="H86" s="12">
        <v>0</v>
      </c>
      <c r="I86" s="12">
        <v>0</v>
      </c>
      <c r="J86" s="12">
        <f t="shared" si="1"/>
        <v>0</v>
      </c>
      <c r="K86" s="39">
        <f>(J86*('Sample Collection'!M88/'Sample Collection'!R88))</f>
        <v>0</v>
      </c>
      <c r="L86" s="12">
        <v>0</v>
      </c>
    </row>
    <row r="87" spans="1:12" s="12" customFormat="1">
      <c r="A87" s="12" t="s">
        <v>135</v>
      </c>
      <c r="B87" s="12">
        <v>7.5</v>
      </c>
      <c r="C87" s="12" t="s">
        <v>126</v>
      </c>
      <c r="D87" s="40">
        <v>43638</v>
      </c>
      <c r="E87" s="41">
        <v>0.68055555555555547</v>
      </c>
      <c r="F87" s="40">
        <v>43640</v>
      </c>
      <c r="G87" s="41">
        <v>0.625</v>
      </c>
      <c r="H87" s="12">
        <v>0</v>
      </c>
      <c r="I87" s="12">
        <v>0</v>
      </c>
      <c r="J87" s="12">
        <f t="shared" si="1"/>
        <v>0</v>
      </c>
      <c r="K87" s="39">
        <f>(J87*('Sample Collection'!M89/'Sample Collection'!R89))</f>
        <v>0</v>
      </c>
      <c r="L87" s="12">
        <v>0</v>
      </c>
    </row>
    <row r="88" spans="1:12" s="12" customFormat="1">
      <c r="A88" s="12" t="s">
        <v>136</v>
      </c>
      <c r="B88" s="12">
        <v>7.5</v>
      </c>
      <c r="C88" s="12" t="s">
        <v>128</v>
      </c>
      <c r="D88" s="40">
        <v>43638</v>
      </c>
      <c r="E88" s="41">
        <v>0.68055555555555547</v>
      </c>
      <c r="F88" s="40">
        <v>43640</v>
      </c>
      <c r="G88" s="41">
        <v>0.625</v>
      </c>
      <c r="H88" s="12">
        <v>0</v>
      </c>
      <c r="I88" s="12">
        <v>0</v>
      </c>
      <c r="J88" s="12">
        <f t="shared" si="1"/>
        <v>0</v>
      </c>
      <c r="K88" s="39">
        <f>(J88*('Sample Collection'!M90/'Sample Collection'!R90))</f>
        <v>0</v>
      </c>
      <c r="L88" s="12">
        <v>0</v>
      </c>
    </row>
    <row r="89" spans="1:12" s="12" customFormat="1">
      <c r="A89" s="12" t="s">
        <v>137</v>
      </c>
      <c r="B89" s="12">
        <v>7.5</v>
      </c>
      <c r="C89" s="12" t="s">
        <v>32</v>
      </c>
      <c r="D89" s="40">
        <v>43638</v>
      </c>
      <c r="E89" s="41">
        <v>0.68055555555555547</v>
      </c>
      <c r="F89" s="40">
        <v>43640</v>
      </c>
      <c r="G89" s="41">
        <v>0.625</v>
      </c>
      <c r="H89" s="12">
        <v>0</v>
      </c>
      <c r="I89" s="12">
        <v>0</v>
      </c>
      <c r="J89" s="12">
        <f t="shared" si="1"/>
        <v>0</v>
      </c>
      <c r="K89" s="39">
        <f>(J89*('Sample Collection'!M91/'Sample Collection'!R91))</f>
        <v>0</v>
      </c>
      <c r="L89" s="12">
        <v>0</v>
      </c>
    </row>
    <row r="90" spans="1:12" s="12" customFormat="1">
      <c r="A90" s="12" t="s">
        <v>138</v>
      </c>
      <c r="B90" s="12">
        <v>7.5</v>
      </c>
      <c r="C90" s="12" t="s">
        <v>34</v>
      </c>
      <c r="D90" s="40">
        <v>43638</v>
      </c>
      <c r="E90" s="41">
        <v>0.68055555555555547</v>
      </c>
      <c r="F90" s="40">
        <v>43640</v>
      </c>
      <c r="G90" s="41">
        <v>0.625</v>
      </c>
      <c r="H90" s="12">
        <v>0</v>
      </c>
      <c r="I90" s="12">
        <v>0</v>
      </c>
      <c r="J90" s="12">
        <f t="shared" si="1"/>
        <v>0</v>
      </c>
      <c r="K90" s="39">
        <f>(J90*('Sample Collection'!M92/'Sample Collection'!R92))</f>
        <v>0</v>
      </c>
      <c r="L90" s="12">
        <v>0</v>
      </c>
    </row>
    <row r="91" spans="1:12" s="12" customFormat="1">
      <c r="A91" s="12" t="s">
        <v>139</v>
      </c>
      <c r="B91" s="12">
        <v>7.5</v>
      </c>
      <c r="C91" s="12" t="s">
        <v>39</v>
      </c>
      <c r="D91" s="40">
        <v>43638</v>
      </c>
      <c r="E91" s="41">
        <v>0.68055555555555547</v>
      </c>
      <c r="F91" s="40">
        <v>43640</v>
      </c>
      <c r="G91" s="41">
        <v>0.625</v>
      </c>
      <c r="H91" s="12">
        <v>0</v>
      </c>
      <c r="I91" s="12">
        <v>0</v>
      </c>
      <c r="J91" s="12">
        <f t="shared" si="1"/>
        <v>0</v>
      </c>
      <c r="K91" s="39">
        <f>(J91*('Sample Collection'!M93/'Sample Collection'!R93))</f>
        <v>0</v>
      </c>
      <c r="L91" s="12">
        <v>0</v>
      </c>
    </row>
    <row r="92" spans="1:12" s="12" customFormat="1">
      <c r="A92" s="12" t="s">
        <v>140</v>
      </c>
      <c r="B92" s="12">
        <v>7.5</v>
      </c>
      <c r="C92" s="12" t="s">
        <v>361</v>
      </c>
      <c r="D92" s="40">
        <v>43638</v>
      </c>
      <c r="E92" s="41">
        <v>0.68055555555555547</v>
      </c>
      <c r="F92" s="40">
        <v>43640</v>
      </c>
      <c r="G92" s="41">
        <v>0.625</v>
      </c>
      <c r="H92" s="12">
        <v>0</v>
      </c>
      <c r="I92" s="12">
        <v>0</v>
      </c>
      <c r="J92" s="12">
        <f t="shared" si="1"/>
        <v>0</v>
      </c>
      <c r="K92" s="39">
        <f>(J92*('Sample Collection'!M94/'Sample Collection'!R94))</f>
        <v>0</v>
      </c>
      <c r="L92" s="12">
        <v>0</v>
      </c>
    </row>
    <row r="93" spans="1:12" s="39" customFormat="1">
      <c r="A93" s="39" t="s">
        <v>141</v>
      </c>
      <c r="B93" s="39">
        <v>7.5</v>
      </c>
      <c r="C93" s="39" t="s">
        <v>24</v>
      </c>
      <c r="D93" s="42">
        <v>43638</v>
      </c>
      <c r="E93" s="43">
        <v>0.68055555555555547</v>
      </c>
      <c r="F93" s="42">
        <v>43640</v>
      </c>
      <c r="G93" s="43">
        <v>0.625</v>
      </c>
      <c r="H93" s="39">
        <v>0</v>
      </c>
      <c r="I93" s="39">
        <v>0</v>
      </c>
      <c r="J93" s="39">
        <f t="shared" si="1"/>
        <v>0</v>
      </c>
      <c r="K93" s="39">
        <f>(J93*('Sample Collection'!M95/'Sample Collection'!R95))</f>
        <v>0</v>
      </c>
      <c r="L93" s="39">
        <v>0</v>
      </c>
    </row>
    <row r="94" spans="1:12" s="39" customFormat="1">
      <c r="A94" s="39" t="s">
        <v>142</v>
      </c>
      <c r="B94" s="39">
        <v>7.5</v>
      </c>
      <c r="C94" s="39" t="s">
        <v>82</v>
      </c>
      <c r="D94" s="42">
        <v>43638</v>
      </c>
      <c r="E94" s="43">
        <v>0.68055555555555547</v>
      </c>
      <c r="F94" s="42">
        <v>43640</v>
      </c>
      <c r="G94" s="43">
        <v>0.625</v>
      </c>
      <c r="H94" s="39">
        <v>0</v>
      </c>
      <c r="I94" s="39">
        <v>0</v>
      </c>
      <c r="J94" s="39">
        <f t="shared" si="1"/>
        <v>0</v>
      </c>
      <c r="K94" s="39">
        <f>(J94*('Sample Collection'!M96/'Sample Collection'!R96))</f>
        <v>0</v>
      </c>
      <c r="L94" s="39">
        <v>0</v>
      </c>
    </row>
    <row r="95" spans="1:12" s="39" customFormat="1">
      <c r="A95" s="39" t="s">
        <v>143</v>
      </c>
      <c r="B95" s="39">
        <v>7.5</v>
      </c>
      <c r="C95" s="39" t="s">
        <v>128</v>
      </c>
      <c r="D95" s="42">
        <v>43638</v>
      </c>
      <c r="E95" s="43">
        <v>0.68055555555555547</v>
      </c>
      <c r="F95" s="42">
        <v>43640</v>
      </c>
      <c r="G95" s="43">
        <v>0.625</v>
      </c>
      <c r="H95" s="39">
        <v>0</v>
      </c>
      <c r="I95" s="39">
        <v>0</v>
      </c>
      <c r="J95" s="39">
        <f t="shared" si="1"/>
        <v>0</v>
      </c>
      <c r="K95" s="39">
        <f>(J95*('Sample Collection'!M97/'Sample Collection'!R97))</f>
        <v>0</v>
      </c>
      <c r="L95" s="39">
        <v>0</v>
      </c>
    </row>
    <row r="96" spans="1:12" s="39" customFormat="1">
      <c r="A96" s="39" t="s">
        <v>144</v>
      </c>
      <c r="B96" s="39">
        <v>7.5</v>
      </c>
      <c r="C96" s="39" t="s">
        <v>32</v>
      </c>
      <c r="D96" s="42">
        <v>43638</v>
      </c>
      <c r="E96" s="43">
        <v>0.68055555555555547</v>
      </c>
      <c r="F96" s="42">
        <v>43640</v>
      </c>
      <c r="G96" s="43">
        <v>0.625</v>
      </c>
      <c r="H96" s="39">
        <v>0</v>
      </c>
      <c r="I96" s="39">
        <v>0</v>
      </c>
      <c r="J96" s="39">
        <f t="shared" si="1"/>
        <v>0</v>
      </c>
      <c r="K96" s="39">
        <f>(J96*('Sample Collection'!M98/'Sample Collection'!R98))</f>
        <v>0</v>
      </c>
      <c r="L96" s="39">
        <v>0</v>
      </c>
    </row>
    <row r="97" spans="1:12" s="39" customFormat="1">
      <c r="A97" s="39" t="s">
        <v>145</v>
      </c>
      <c r="B97" s="39">
        <v>7.5</v>
      </c>
      <c r="C97" s="39" t="s">
        <v>34</v>
      </c>
      <c r="D97" s="42">
        <v>43638</v>
      </c>
      <c r="E97" s="43">
        <v>0.68055555555555547</v>
      </c>
      <c r="F97" s="42">
        <v>43640</v>
      </c>
      <c r="G97" s="43">
        <v>0.625</v>
      </c>
      <c r="H97" s="39">
        <v>0</v>
      </c>
      <c r="I97" s="39">
        <v>0</v>
      </c>
      <c r="J97" s="39">
        <f t="shared" si="1"/>
        <v>0</v>
      </c>
      <c r="K97" s="39">
        <f>(J97*('Sample Collection'!M99/'Sample Collection'!R99))</f>
        <v>0</v>
      </c>
      <c r="L97" s="39">
        <v>0</v>
      </c>
    </row>
    <row r="98" spans="1:12" s="39" customFormat="1">
      <c r="A98" s="39" t="s">
        <v>146</v>
      </c>
      <c r="B98" s="39">
        <v>7.5</v>
      </c>
      <c r="C98" s="39" t="s">
        <v>39</v>
      </c>
      <c r="D98" s="42">
        <v>43638</v>
      </c>
      <c r="E98" s="43">
        <v>0.68055555555555547</v>
      </c>
      <c r="F98" s="42">
        <v>43640</v>
      </c>
      <c r="G98" s="43">
        <v>0.625</v>
      </c>
      <c r="H98" s="39">
        <v>0</v>
      </c>
      <c r="I98" s="39">
        <v>0</v>
      </c>
      <c r="J98" s="39">
        <f t="shared" si="1"/>
        <v>0</v>
      </c>
      <c r="K98" s="39">
        <f>(J98*('Sample Collection'!M100/'Sample Collection'!R100))</f>
        <v>0</v>
      </c>
      <c r="L98" s="39">
        <v>0</v>
      </c>
    </row>
    <row r="99" spans="1:12" s="12" customFormat="1">
      <c r="A99" s="12" t="s">
        <v>147</v>
      </c>
      <c r="B99" s="12">
        <v>7.5</v>
      </c>
      <c r="C99" s="12" t="s">
        <v>24</v>
      </c>
      <c r="D99" s="40">
        <v>43638</v>
      </c>
      <c r="E99" s="41">
        <v>0.68055555555555547</v>
      </c>
      <c r="F99" s="40">
        <v>43640</v>
      </c>
      <c r="G99" s="41">
        <v>0.625</v>
      </c>
      <c r="H99" s="12">
        <v>0</v>
      </c>
      <c r="I99" s="12">
        <v>0</v>
      </c>
      <c r="J99" s="12">
        <f t="shared" si="1"/>
        <v>0</v>
      </c>
      <c r="K99" s="39">
        <f>(J99*('Sample Collection'!M101/'Sample Collection'!R101))</f>
        <v>0</v>
      </c>
      <c r="L99" s="12">
        <v>0</v>
      </c>
    </row>
    <row r="100" spans="1:12" s="12" customFormat="1">
      <c r="A100" s="12" t="s">
        <v>148</v>
      </c>
      <c r="B100" s="12">
        <v>7.5</v>
      </c>
      <c r="C100" s="12" t="s">
        <v>82</v>
      </c>
      <c r="D100" s="40">
        <v>43638</v>
      </c>
      <c r="E100" s="41">
        <v>0.68055555555555547</v>
      </c>
      <c r="F100" s="40">
        <v>43640</v>
      </c>
      <c r="G100" s="41">
        <v>0.625</v>
      </c>
      <c r="H100" s="12">
        <v>0</v>
      </c>
      <c r="I100" s="12">
        <v>0</v>
      </c>
      <c r="J100" s="12">
        <f t="shared" si="1"/>
        <v>0</v>
      </c>
      <c r="K100" s="39">
        <f>(J100*('Sample Collection'!M102/'Sample Collection'!R102))</f>
        <v>0</v>
      </c>
      <c r="L100" s="12">
        <v>0</v>
      </c>
    </row>
    <row r="101" spans="1:12" s="12" customFormat="1">
      <c r="A101" s="12" t="s">
        <v>149</v>
      </c>
      <c r="B101" s="12">
        <v>7.5</v>
      </c>
      <c r="C101" s="12" t="s">
        <v>128</v>
      </c>
      <c r="D101" s="40">
        <v>43638</v>
      </c>
      <c r="E101" s="41">
        <v>0.68055555555555547</v>
      </c>
      <c r="F101" s="40">
        <v>43640</v>
      </c>
      <c r="G101" s="41">
        <v>0.625</v>
      </c>
      <c r="H101" s="12">
        <v>0</v>
      </c>
      <c r="I101" s="12">
        <v>0</v>
      </c>
      <c r="J101" s="12">
        <f t="shared" si="1"/>
        <v>0</v>
      </c>
      <c r="K101" s="39">
        <f>(J101*('Sample Collection'!M103/'Sample Collection'!R103))</f>
        <v>0</v>
      </c>
      <c r="L101" s="12">
        <v>0</v>
      </c>
    </row>
    <row r="102" spans="1:12" s="12" customFormat="1">
      <c r="A102" s="12" t="s">
        <v>150</v>
      </c>
      <c r="B102" s="12">
        <v>7.5</v>
      </c>
      <c r="C102" s="12" t="s">
        <v>32</v>
      </c>
      <c r="D102" s="40">
        <v>43638</v>
      </c>
      <c r="E102" s="41">
        <v>0.68055555555555547</v>
      </c>
      <c r="F102" s="40">
        <v>43640</v>
      </c>
      <c r="G102" s="41">
        <v>0.625</v>
      </c>
      <c r="H102" s="12">
        <v>0</v>
      </c>
      <c r="I102" s="12">
        <v>0</v>
      </c>
      <c r="J102" s="12">
        <f t="shared" si="1"/>
        <v>0</v>
      </c>
      <c r="K102" s="39">
        <f>(J102*('Sample Collection'!M104/'Sample Collection'!R104))</f>
        <v>0</v>
      </c>
      <c r="L102" s="12">
        <v>0</v>
      </c>
    </row>
    <row r="103" spans="1:12" s="12" customFormat="1">
      <c r="A103" s="12" t="s">
        <v>151</v>
      </c>
      <c r="B103" s="12">
        <v>7.5</v>
      </c>
      <c r="C103" s="12" t="s">
        <v>34</v>
      </c>
      <c r="D103" s="40">
        <v>43638</v>
      </c>
      <c r="E103" s="41">
        <v>0.68055555555555547</v>
      </c>
      <c r="F103" s="40">
        <v>43640</v>
      </c>
      <c r="G103" s="41">
        <v>0.625</v>
      </c>
      <c r="H103" s="12">
        <v>0</v>
      </c>
      <c r="I103" s="12">
        <v>0</v>
      </c>
      <c r="J103" s="12">
        <f t="shared" si="1"/>
        <v>0</v>
      </c>
      <c r="K103" s="39">
        <f>(J103*('Sample Collection'!M105/'Sample Collection'!R105))</f>
        <v>0</v>
      </c>
      <c r="L103" s="12">
        <v>0</v>
      </c>
    </row>
    <row r="104" spans="1:12" s="12" customFormat="1">
      <c r="A104" s="12" t="s">
        <v>152</v>
      </c>
      <c r="B104" s="12">
        <v>7.5</v>
      </c>
      <c r="C104" s="12" t="s">
        <v>39</v>
      </c>
      <c r="D104" s="40">
        <v>43638</v>
      </c>
      <c r="E104" s="41">
        <v>0.68055555555555547</v>
      </c>
      <c r="F104" s="40">
        <v>43640</v>
      </c>
      <c r="G104" s="41">
        <v>0.625</v>
      </c>
      <c r="H104" s="12">
        <v>0</v>
      </c>
      <c r="I104" s="12">
        <v>0</v>
      </c>
      <c r="J104" s="12">
        <f t="shared" si="1"/>
        <v>0</v>
      </c>
      <c r="K104" s="39">
        <f>(J104*('Sample Collection'!M106/'Sample Collection'!R106))</f>
        <v>0</v>
      </c>
      <c r="L104" s="12">
        <v>0</v>
      </c>
    </row>
    <row r="105" spans="1:12" s="12" customFormat="1">
      <c r="A105" s="12" t="s">
        <v>153</v>
      </c>
      <c r="B105" s="12">
        <v>7.5</v>
      </c>
      <c r="C105" s="12" t="s">
        <v>361</v>
      </c>
      <c r="D105" s="40">
        <v>43638</v>
      </c>
      <c r="E105" s="41">
        <v>0.68055555555555547</v>
      </c>
      <c r="F105" s="40">
        <v>43640</v>
      </c>
      <c r="G105" s="41">
        <v>0.625</v>
      </c>
      <c r="H105" s="12">
        <v>0</v>
      </c>
      <c r="I105" s="12">
        <v>0</v>
      </c>
      <c r="J105" s="12">
        <f t="shared" si="1"/>
        <v>0</v>
      </c>
      <c r="K105" s="39">
        <f>(J105*('Sample Collection'!M107/'Sample Collection'!R107))</f>
        <v>0</v>
      </c>
      <c r="L105" s="12">
        <v>0</v>
      </c>
    </row>
    <row r="106" spans="1:12" s="39" customFormat="1">
      <c r="A106" s="39" t="s">
        <v>154</v>
      </c>
      <c r="B106" s="39">
        <v>7.5</v>
      </c>
      <c r="C106" s="39" t="s">
        <v>24</v>
      </c>
      <c r="D106" s="42">
        <v>43648</v>
      </c>
      <c r="E106" s="43" t="s">
        <v>373</v>
      </c>
      <c r="F106" s="42">
        <v>43650</v>
      </c>
      <c r="G106" s="43">
        <v>0.59652777777777777</v>
      </c>
      <c r="H106" s="39">
        <v>0</v>
      </c>
      <c r="I106" s="39">
        <v>0</v>
      </c>
      <c r="J106" s="39">
        <f t="shared" si="1"/>
        <v>0</v>
      </c>
      <c r="K106" s="39">
        <f>(J106*('Sample Collection'!M108/'Sample Collection'!R108))</f>
        <v>0</v>
      </c>
      <c r="L106" s="39">
        <v>0</v>
      </c>
    </row>
    <row r="107" spans="1:12" s="39" customFormat="1">
      <c r="A107" s="39" t="s">
        <v>156</v>
      </c>
      <c r="B107" s="39">
        <v>7.5</v>
      </c>
      <c r="C107" s="39" t="s">
        <v>82</v>
      </c>
      <c r="D107" s="42">
        <v>43648</v>
      </c>
      <c r="E107" s="43" t="s">
        <v>373</v>
      </c>
      <c r="F107" s="44">
        <v>43650</v>
      </c>
      <c r="G107" s="43">
        <v>0.59652777777777777</v>
      </c>
      <c r="H107" s="39">
        <v>0</v>
      </c>
      <c r="I107" s="39">
        <v>0</v>
      </c>
      <c r="J107" s="39">
        <f t="shared" si="1"/>
        <v>0</v>
      </c>
      <c r="K107" s="39">
        <f>(J107*('Sample Collection'!M109/'Sample Collection'!R109))</f>
        <v>0</v>
      </c>
      <c r="L107" s="39">
        <v>0</v>
      </c>
    </row>
    <row r="108" spans="1:12" s="39" customFormat="1">
      <c r="A108" s="39" t="s">
        <v>157</v>
      </c>
      <c r="B108" s="39">
        <v>7.5</v>
      </c>
      <c r="C108" s="39" t="s">
        <v>128</v>
      </c>
      <c r="D108" s="42">
        <v>43648</v>
      </c>
      <c r="E108" s="43" t="s">
        <v>373</v>
      </c>
      <c r="F108" s="42">
        <v>43650</v>
      </c>
      <c r="G108" s="43">
        <v>0.59652777777777777</v>
      </c>
      <c r="H108" s="39">
        <v>0</v>
      </c>
      <c r="I108" s="39">
        <v>0</v>
      </c>
      <c r="J108" s="39">
        <f t="shared" si="1"/>
        <v>0</v>
      </c>
      <c r="K108" s="39">
        <f>(J108*('Sample Collection'!M110/'Sample Collection'!R110))</f>
        <v>0</v>
      </c>
      <c r="L108" s="39">
        <v>0</v>
      </c>
    </row>
    <row r="109" spans="1:12" s="39" customFormat="1">
      <c r="A109" s="39" t="s">
        <v>158</v>
      </c>
      <c r="B109" s="39">
        <v>7.5</v>
      </c>
      <c r="C109" s="39" t="s">
        <v>32</v>
      </c>
      <c r="D109" s="42">
        <v>43648</v>
      </c>
      <c r="E109" s="43" t="s">
        <v>373</v>
      </c>
      <c r="F109" s="42">
        <v>43650</v>
      </c>
      <c r="G109" s="43">
        <v>0.59652777777777777</v>
      </c>
      <c r="H109" s="39">
        <v>0</v>
      </c>
      <c r="I109" s="39">
        <v>0</v>
      </c>
      <c r="J109" s="39">
        <f t="shared" si="1"/>
        <v>0</v>
      </c>
      <c r="K109" s="39">
        <f>(J109*('Sample Collection'!M111/'Sample Collection'!R111))</f>
        <v>0</v>
      </c>
      <c r="L109" s="39">
        <v>0</v>
      </c>
    </row>
    <row r="110" spans="1:12" s="39" customFormat="1">
      <c r="A110" s="39" t="s">
        <v>159</v>
      </c>
      <c r="B110" s="39">
        <v>7.5</v>
      </c>
      <c r="C110" s="39" t="s">
        <v>34</v>
      </c>
      <c r="D110" s="42">
        <v>43648</v>
      </c>
      <c r="E110" s="43" t="s">
        <v>373</v>
      </c>
      <c r="F110" s="42">
        <v>43650</v>
      </c>
      <c r="G110" s="43">
        <v>0.59652777777777777</v>
      </c>
      <c r="H110" s="39">
        <v>0</v>
      </c>
      <c r="I110" s="39">
        <v>0</v>
      </c>
      <c r="J110" s="39">
        <f t="shared" si="1"/>
        <v>0</v>
      </c>
      <c r="K110" s="39">
        <f>(J110*('Sample Collection'!M112/'Sample Collection'!R112))</f>
        <v>0</v>
      </c>
      <c r="L110" s="39">
        <v>0</v>
      </c>
    </row>
    <row r="111" spans="1:12" s="39" customFormat="1">
      <c r="A111" s="39" t="s">
        <v>160</v>
      </c>
      <c r="B111" s="39">
        <v>7.5</v>
      </c>
      <c r="C111" s="39" t="s">
        <v>39</v>
      </c>
      <c r="D111" s="42">
        <v>43648</v>
      </c>
      <c r="E111" s="43" t="s">
        <v>373</v>
      </c>
      <c r="F111" s="42">
        <v>43650</v>
      </c>
      <c r="G111" s="43">
        <v>0.59652777777777777</v>
      </c>
      <c r="H111" s="39">
        <v>0</v>
      </c>
      <c r="I111" s="39">
        <v>0</v>
      </c>
      <c r="J111" s="39">
        <f t="shared" si="1"/>
        <v>0</v>
      </c>
      <c r="K111" s="39">
        <f>(J111*('Sample Collection'!M113/'Sample Collection'!R113))</f>
        <v>0</v>
      </c>
      <c r="L111" s="39">
        <v>0</v>
      </c>
    </row>
    <row r="112" spans="1:12" s="12" customFormat="1">
      <c r="A112" s="12" t="s">
        <v>161</v>
      </c>
      <c r="B112" s="12">
        <v>7.5</v>
      </c>
      <c r="C112" s="12" t="s">
        <v>24</v>
      </c>
      <c r="D112" s="40">
        <v>43648</v>
      </c>
      <c r="E112" s="41" t="s">
        <v>373</v>
      </c>
      <c r="F112" s="40">
        <v>43650</v>
      </c>
      <c r="G112" s="41">
        <v>0.59652777777777777</v>
      </c>
      <c r="H112" s="12">
        <v>0</v>
      </c>
      <c r="I112" s="12">
        <v>0</v>
      </c>
      <c r="J112" s="12">
        <f t="shared" si="1"/>
        <v>0</v>
      </c>
      <c r="K112" s="39">
        <f>(J112*('Sample Collection'!M114/'Sample Collection'!R114))</f>
        <v>0</v>
      </c>
      <c r="L112" s="12">
        <v>0</v>
      </c>
    </row>
    <row r="113" spans="1:12" s="12" customFormat="1">
      <c r="A113" s="12" t="s">
        <v>162</v>
      </c>
      <c r="B113" s="12">
        <v>7.5</v>
      </c>
      <c r="C113" s="12" t="s">
        <v>82</v>
      </c>
      <c r="D113" s="40">
        <v>43648</v>
      </c>
      <c r="E113" s="41" t="s">
        <v>373</v>
      </c>
      <c r="F113" s="40">
        <v>43650</v>
      </c>
      <c r="G113" s="41">
        <v>0.59652777777777777</v>
      </c>
      <c r="H113" s="12">
        <v>0</v>
      </c>
      <c r="I113" s="12">
        <v>0</v>
      </c>
      <c r="J113" s="12">
        <f t="shared" si="1"/>
        <v>0</v>
      </c>
      <c r="K113" s="39">
        <f>(J113*('Sample Collection'!M115/'Sample Collection'!R115))</f>
        <v>0</v>
      </c>
      <c r="L113" s="12">
        <v>0</v>
      </c>
    </row>
    <row r="114" spans="1:12" s="12" customFormat="1">
      <c r="A114" s="12" t="s">
        <v>163</v>
      </c>
      <c r="B114" s="12">
        <v>7.5</v>
      </c>
      <c r="C114" s="12" t="s">
        <v>128</v>
      </c>
      <c r="D114" s="40">
        <v>43648</v>
      </c>
      <c r="E114" s="41" t="s">
        <v>373</v>
      </c>
      <c r="F114" s="40">
        <v>43650</v>
      </c>
      <c r="G114" s="41">
        <v>0.59652777777777777</v>
      </c>
      <c r="H114" s="12">
        <v>0</v>
      </c>
      <c r="I114" s="12">
        <v>0</v>
      </c>
      <c r="J114" s="12">
        <f t="shared" si="1"/>
        <v>0</v>
      </c>
      <c r="K114" s="39">
        <f>(J114*('Sample Collection'!M116/'Sample Collection'!R116))</f>
        <v>0</v>
      </c>
      <c r="L114" s="12">
        <v>0</v>
      </c>
    </row>
    <row r="115" spans="1:12" s="12" customFormat="1">
      <c r="A115" s="12" t="s">
        <v>164</v>
      </c>
      <c r="B115" s="12">
        <v>7.5</v>
      </c>
      <c r="C115" s="12" t="s">
        <v>32</v>
      </c>
      <c r="D115" s="40">
        <v>43648</v>
      </c>
      <c r="E115" s="41" t="s">
        <v>373</v>
      </c>
      <c r="F115" s="40">
        <v>43650</v>
      </c>
      <c r="G115" s="41">
        <v>0.59652777777777777</v>
      </c>
      <c r="H115" s="12">
        <v>0</v>
      </c>
      <c r="I115" s="12">
        <v>0</v>
      </c>
      <c r="J115" s="12">
        <f t="shared" si="1"/>
        <v>0</v>
      </c>
      <c r="K115" s="39">
        <f>(J115*('Sample Collection'!M117/'Sample Collection'!R117))</f>
        <v>0</v>
      </c>
      <c r="L115" s="12">
        <v>0</v>
      </c>
    </row>
    <row r="116" spans="1:12" s="12" customFormat="1">
      <c r="A116" s="12" t="s">
        <v>165</v>
      </c>
      <c r="B116" s="12">
        <v>7.5</v>
      </c>
      <c r="C116" s="12" t="s">
        <v>34</v>
      </c>
      <c r="D116" s="40">
        <v>43648</v>
      </c>
      <c r="E116" s="41" t="s">
        <v>373</v>
      </c>
      <c r="F116" s="40">
        <v>43650</v>
      </c>
      <c r="G116" s="41">
        <v>0.59652777777777777</v>
      </c>
      <c r="H116" s="12">
        <v>0</v>
      </c>
      <c r="I116" s="12">
        <v>0</v>
      </c>
      <c r="J116" s="12">
        <f t="shared" si="1"/>
        <v>0</v>
      </c>
      <c r="K116" s="39">
        <f>(J116*('Sample Collection'!M118/'Sample Collection'!R118))</f>
        <v>0</v>
      </c>
      <c r="L116" s="12">
        <v>0</v>
      </c>
    </row>
    <row r="117" spans="1:12" s="12" customFormat="1">
      <c r="A117" s="12" t="s">
        <v>166</v>
      </c>
      <c r="B117" s="12">
        <v>7.5</v>
      </c>
      <c r="C117" s="12" t="s">
        <v>39</v>
      </c>
      <c r="D117" s="40">
        <v>43648</v>
      </c>
      <c r="E117" s="41" t="s">
        <v>373</v>
      </c>
      <c r="F117" s="40">
        <v>43650</v>
      </c>
      <c r="G117" s="41">
        <v>0.59652777777777777</v>
      </c>
      <c r="H117" s="12">
        <v>0</v>
      </c>
      <c r="I117" s="12">
        <v>0</v>
      </c>
      <c r="J117" s="12">
        <f t="shared" si="1"/>
        <v>0</v>
      </c>
      <c r="K117" s="39">
        <f>(J117*('Sample Collection'!M119/'Sample Collection'!R119))</f>
        <v>0</v>
      </c>
      <c r="L117" s="12">
        <v>0</v>
      </c>
    </row>
    <row r="118" spans="1:12" s="12" customFormat="1">
      <c r="A118" s="12" t="s">
        <v>167</v>
      </c>
      <c r="B118" s="12">
        <v>7.5</v>
      </c>
      <c r="C118" s="12" t="s">
        <v>361</v>
      </c>
      <c r="D118" s="40">
        <v>43648</v>
      </c>
      <c r="E118" s="41" t="s">
        <v>373</v>
      </c>
      <c r="F118" s="40">
        <v>43650</v>
      </c>
      <c r="G118" s="41">
        <v>0.59652777777777777</v>
      </c>
      <c r="H118" s="12">
        <v>0</v>
      </c>
      <c r="I118" s="12">
        <v>0</v>
      </c>
      <c r="J118" s="12">
        <f t="shared" si="1"/>
        <v>0</v>
      </c>
      <c r="K118" s="39">
        <f>(J118*('Sample Collection'!M120/'Sample Collection'!R120))</f>
        <v>0</v>
      </c>
      <c r="L118" s="12">
        <v>0</v>
      </c>
    </row>
    <row r="119" spans="1:12" s="39" customFormat="1">
      <c r="A119" s="39" t="s">
        <v>168</v>
      </c>
      <c r="B119" s="39">
        <v>7.5</v>
      </c>
      <c r="C119" s="39" t="s">
        <v>24</v>
      </c>
      <c r="D119" s="42">
        <v>43648</v>
      </c>
      <c r="E119" s="43" t="s">
        <v>373</v>
      </c>
      <c r="F119" s="42">
        <v>43650</v>
      </c>
      <c r="G119" s="43">
        <v>0.59652777777777777</v>
      </c>
      <c r="H119" s="39">
        <v>0</v>
      </c>
      <c r="I119" s="39">
        <v>0</v>
      </c>
      <c r="J119" s="39">
        <f t="shared" si="1"/>
        <v>0</v>
      </c>
      <c r="K119" s="39">
        <f>(J119*('Sample Collection'!M121/'Sample Collection'!R121))</f>
        <v>0</v>
      </c>
      <c r="L119" s="39">
        <v>0</v>
      </c>
    </row>
    <row r="120" spans="1:12" s="39" customFormat="1">
      <c r="A120" s="39" t="s">
        <v>170</v>
      </c>
      <c r="B120" s="39">
        <v>7.5</v>
      </c>
      <c r="C120" s="39" t="s">
        <v>82</v>
      </c>
      <c r="D120" s="42">
        <v>43648</v>
      </c>
      <c r="E120" s="43" t="s">
        <v>373</v>
      </c>
      <c r="F120" s="42">
        <v>43650</v>
      </c>
      <c r="G120" s="43">
        <v>0.59652777777777777</v>
      </c>
      <c r="H120" s="39">
        <v>0</v>
      </c>
      <c r="I120" s="39">
        <v>0</v>
      </c>
      <c r="J120" s="39">
        <f t="shared" si="1"/>
        <v>0</v>
      </c>
      <c r="K120" s="39">
        <f>(J120*('Sample Collection'!M122/'Sample Collection'!R122))</f>
        <v>0</v>
      </c>
      <c r="L120" s="39">
        <v>0</v>
      </c>
    </row>
    <row r="121" spans="1:12" s="39" customFormat="1">
      <c r="A121" s="39" t="s">
        <v>171</v>
      </c>
      <c r="B121" s="39">
        <v>7.5</v>
      </c>
      <c r="C121" s="39" t="s">
        <v>128</v>
      </c>
      <c r="D121" s="42">
        <v>43648</v>
      </c>
      <c r="E121" s="43" t="s">
        <v>373</v>
      </c>
      <c r="F121" s="42">
        <v>43650</v>
      </c>
      <c r="G121" s="43">
        <v>0.59652777777777777</v>
      </c>
      <c r="H121" s="39">
        <v>0</v>
      </c>
      <c r="I121" s="39">
        <v>0</v>
      </c>
      <c r="J121" s="39">
        <f t="shared" si="1"/>
        <v>0</v>
      </c>
      <c r="K121" s="39">
        <f>(J121*('Sample Collection'!M123/'Sample Collection'!R123))</f>
        <v>0</v>
      </c>
      <c r="L121" s="39">
        <v>0</v>
      </c>
    </row>
    <row r="122" spans="1:12" s="39" customFormat="1">
      <c r="A122" s="39" t="s">
        <v>172</v>
      </c>
      <c r="B122" s="39">
        <v>7.5</v>
      </c>
      <c r="C122" s="39" t="s">
        <v>32</v>
      </c>
      <c r="D122" s="42">
        <v>43648</v>
      </c>
      <c r="E122" s="43" t="s">
        <v>373</v>
      </c>
      <c r="F122" s="42">
        <v>43650</v>
      </c>
      <c r="G122" s="43">
        <v>0.59652777777777777</v>
      </c>
      <c r="H122" s="39">
        <v>0</v>
      </c>
      <c r="I122" s="39">
        <v>0</v>
      </c>
      <c r="J122" s="39">
        <f t="shared" si="1"/>
        <v>0</v>
      </c>
      <c r="K122" s="39">
        <f>(J122*('Sample Collection'!M124/'Sample Collection'!R124))</f>
        <v>0</v>
      </c>
      <c r="L122" s="39">
        <v>0</v>
      </c>
    </row>
    <row r="123" spans="1:12" s="39" customFormat="1">
      <c r="A123" s="39" t="s">
        <v>173</v>
      </c>
      <c r="B123" s="39">
        <v>7.5</v>
      </c>
      <c r="C123" s="39" t="s">
        <v>34</v>
      </c>
      <c r="D123" s="42">
        <v>43648</v>
      </c>
      <c r="E123" s="43" t="s">
        <v>373</v>
      </c>
      <c r="F123" s="42">
        <v>43650</v>
      </c>
      <c r="G123" s="43">
        <v>0.59652777777777777</v>
      </c>
      <c r="H123" s="39">
        <v>0</v>
      </c>
      <c r="I123" s="39">
        <v>0</v>
      </c>
      <c r="J123" s="39">
        <f t="shared" si="1"/>
        <v>0</v>
      </c>
      <c r="K123" s="39">
        <f>(J123*('Sample Collection'!M125/'Sample Collection'!R125))</f>
        <v>0</v>
      </c>
      <c r="L123" s="39">
        <v>0</v>
      </c>
    </row>
    <row r="124" spans="1:12" s="39" customFormat="1">
      <c r="A124" s="39" t="s">
        <v>174</v>
      </c>
      <c r="B124" s="39">
        <v>7.5</v>
      </c>
      <c r="C124" s="39" t="s">
        <v>39</v>
      </c>
      <c r="D124" s="42">
        <v>43648</v>
      </c>
      <c r="E124" s="43" t="s">
        <v>373</v>
      </c>
      <c r="F124" s="42">
        <v>43650</v>
      </c>
      <c r="G124" s="43">
        <v>0.59652777777777777</v>
      </c>
      <c r="H124" s="39">
        <v>0</v>
      </c>
      <c r="I124" s="39">
        <v>0</v>
      </c>
      <c r="J124" s="39">
        <f t="shared" si="1"/>
        <v>0</v>
      </c>
      <c r="K124" s="39">
        <f>(J124*('Sample Collection'!M126/'Sample Collection'!R126))</f>
        <v>0</v>
      </c>
      <c r="L124" s="39">
        <v>0</v>
      </c>
    </row>
    <row r="125" spans="1:12" s="12" customFormat="1">
      <c r="A125" s="12" t="s">
        <v>175</v>
      </c>
      <c r="B125" s="12">
        <v>7.5</v>
      </c>
      <c r="C125" s="12" t="s">
        <v>24</v>
      </c>
      <c r="D125" s="40">
        <v>43648</v>
      </c>
      <c r="E125" s="41" t="s">
        <v>373</v>
      </c>
      <c r="F125" s="40">
        <v>43650</v>
      </c>
      <c r="G125" s="41">
        <v>0.59652777777777777</v>
      </c>
      <c r="H125" s="12">
        <v>0</v>
      </c>
      <c r="I125" s="12">
        <v>0</v>
      </c>
      <c r="J125" s="12">
        <f t="shared" si="1"/>
        <v>0</v>
      </c>
      <c r="K125" s="39">
        <f>(J125*('Sample Collection'!M127/'Sample Collection'!R127))</f>
        <v>0</v>
      </c>
      <c r="L125" s="12">
        <v>0</v>
      </c>
    </row>
    <row r="126" spans="1:12" s="12" customFormat="1">
      <c r="A126" s="12" t="s">
        <v>176</v>
      </c>
      <c r="B126" s="12">
        <v>7.5</v>
      </c>
      <c r="C126" s="12" t="s">
        <v>82</v>
      </c>
      <c r="D126" s="40">
        <v>43648</v>
      </c>
      <c r="E126" s="41" t="s">
        <v>373</v>
      </c>
      <c r="F126" s="40">
        <v>43650</v>
      </c>
      <c r="G126" s="41">
        <v>0.59652777777777777</v>
      </c>
      <c r="H126" s="12">
        <v>0</v>
      </c>
      <c r="I126" s="12">
        <v>0</v>
      </c>
      <c r="J126" s="12">
        <f t="shared" si="1"/>
        <v>0</v>
      </c>
      <c r="K126" s="39">
        <f>(J126*('Sample Collection'!M128/'Sample Collection'!R128))</f>
        <v>0</v>
      </c>
      <c r="L126" s="12">
        <v>0</v>
      </c>
    </row>
    <row r="127" spans="1:12" s="12" customFormat="1">
      <c r="A127" s="12" t="s">
        <v>177</v>
      </c>
      <c r="B127" s="12">
        <v>7.5</v>
      </c>
      <c r="C127" s="12" t="s">
        <v>128</v>
      </c>
      <c r="D127" s="40">
        <v>43648</v>
      </c>
      <c r="E127" s="41" t="s">
        <v>373</v>
      </c>
      <c r="F127" s="40">
        <v>43650</v>
      </c>
      <c r="G127" s="41">
        <v>0.59652777777777777</v>
      </c>
      <c r="H127" s="12">
        <v>0</v>
      </c>
      <c r="I127" s="12">
        <v>0</v>
      </c>
      <c r="J127" s="12">
        <f t="shared" si="1"/>
        <v>0</v>
      </c>
      <c r="K127" s="39">
        <f>(J127*('Sample Collection'!M129/'Sample Collection'!R129))</f>
        <v>0</v>
      </c>
      <c r="L127" s="12">
        <v>0</v>
      </c>
    </row>
    <row r="128" spans="1:12" s="12" customFormat="1">
      <c r="A128" s="12" t="s">
        <v>178</v>
      </c>
      <c r="B128" s="12">
        <v>7.5</v>
      </c>
      <c r="C128" s="12" t="s">
        <v>32</v>
      </c>
      <c r="D128" s="40">
        <v>43648</v>
      </c>
      <c r="E128" s="41" t="s">
        <v>373</v>
      </c>
      <c r="F128" s="40">
        <v>43650</v>
      </c>
      <c r="G128" s="41">
        <v>0.59652777777777777</v>
      </c>
      <c r="H128" s="12">
        <v>0</v>
      </c>
      <c r="I128" s="12">
        <v>0</v>
      </c>
      <c r="J128" s="12">
        <f t="shared" si="1"/>
        <v>0</v>
      </c>
      <c r="K128" s="39">
        <f>(J128*('Sample Collection'!M130/'Sample Collection'!R130))</f>
        <v>0</v>
      </c>
      <c r="L128" s="12">
        <v>0</v>
      </c>
    </row>
    <row r="129" spans="1:12" s="12" customFormat="1">
      <c r="A129" s="12" t="s">
        <v>179</v>
      </c>
      <c r="B129" s="12">
        <v>7.5</v>
      </c>
      <c r="C129" s="12" t="s">
        <v>34</v>
      </c>
      <c r="D129" s="40">
        <v>43648</v>
      </c>
      <c r="E129" s="41" t="s">
        <v>373</v>
      </c>
      <c r="F129" s="40">
        <v>43650</v>
      </c>
      <c r="G129" s="41">
        <v>0.59652777777777777</v>
      </c>
      <c r="H129" s="12">
        <v>0</v>
      </c>
      <c r="I129" s="12">
        <v>0</v>
      </c>
      <c r="J129" s="12">
        <f t="shared" si="1"/>
        <v>0</v>
      </c>
      <c r="K129" s="39">
        <f>(J129*('Sample Collection'!M131/'Sample Collection'!R131))</f>
        <v>0</v>
      </c>
      <c r="L129" s="12">
        <v>0</v>
      </c>
    </row>
    <row r="130" spans="1:12" s="12" customFormat="1">
      <c r="A130" s="12" t="s">
        <v>180</v>
      </c>
      <c r="B130" s="12">
        <v>7.5</v>
      </c>
      <c r="C130" s="12" t="s">
        <v>39</v>
      </c>
      <c r="D130" s="40">
        <v>43648</v>
      </c>
      <c r="E130" s="41" t="s">
        <v>373</v>
      </c>
      <c r="F130" s="40">
        <v>43650</v>
      </c>
      <c r="G130" s="41">
        <v>0.59652777777777777</v>
      </c>
      <c r="H130" s="12">
        <v>0</v>
      </c>
      <c r="I130" s="12">
        <v>0</v>
      </c>
      <c r="J130" s="12">
        <f t="shared" si="1"/>
        <v>0</v>
      </c>
      <c r="K130" s="39">
        <f>(J130*('Sample Collection'!M132/'Sample Collection'!R132))</f>
        <v>0</v>
      </c>
      <c r="L130" s="12">
        <v>0</v>
      </c>
    </row>
    <row r="131" spans="1:12" s="12" customFormat="1">
      <c r="A131" s="12" t="s">
        <v>181</v>
      </c>
      <c r="B131" s="12">
        <v>7.5</v>
      </c>
      <c r="C131" s="12" t="s">
        <v>361</v>
      </c>
      <c r="D131" s="40">
        <v>43648</v>
      </c>
      <c r="E131" s="41" t="s">
        <v>373</v>
      </c>
      <c r="F131" s="40">
        <v>43650</v>
      </c>
      <c r="G131" s="41">
        <v>0.59652777777777777</v>
      </c>
      <c r="H131" s="12">
        <v>0</v>
      </c>
      <c r="I131" s="12">
        <v>0</v>
      </c>
      <c r="J131" s="12">
        <f t="shared" ref="J131:J194" si="2">AVERAGE((H131*2),(I131*2))</f>
        <v>0</v>
      </c>
      <c r="K131" s="39">
        <f>(J131*('Sample Collection'!M133/'Sample Collection'!R133))</f>
        <v>0</v>
      </c>
      <c r="L131" s="12">
        <v>0</v>
      </c>
    </row>
    <row r="132" spans="1:12" s="39" customFormat="1">
      <c r="A132" s="39" t="s">
        <v>182</v>
      </c>
      <c r="B132" s="39">
        <v>7.5</v>
      </c>
      <c r="C132" s="39" t="s">
        <v>24</v>
      </c>
      <c r="D132" s="42">
        <v>43656</v>
      </c>
      <c r="E132" s="43" t="s">
        <v>352</v>
      </c>
      <c r="F132" s="42">
        <v>43659</v>
      </c>
      <c r="G132" s="43">
        <v>0.33333333333333331</v>
      </c>
      <c r="H132" s="39">
        <v>0</v>
      </c>
      <c r="I132" s="39">
        <v>0</v>
      </c>
      <c r="J132" s="39">
        <f t="shared" si="2"/>
        <v>0</v>
      </c>
      <c r="K132" s="39">
        <f>(J132*('Sample Collection'!M134/'Sample Collection'!R134))</f>
        <v>0</v>
      </c>
      <c r="L132" s="39">
        <v>0</v>
      </c>
    </row>
    <row r="133" spans="1:12" s="39" customFormat="1">
      <c r="A133" s="39" t="s">
        <v>184</v>
      </c>
      <c r="B133" s="39">
        <v>7.5</v>
      </c>
      <c r="C133" s="39" t="s">
        <v>82</v>
      </c>
      <c r="D133" s="42">
        <v>43656</v>
      </c>
      <c r="E133" s="43" t="s">
        <v>352</v>
      </c>
      <c r="F133" s="42">
        <v>43659</v>
      </c>
      <c r="G133" s="43">
        <v>0.33333333333333331</v>
      </c>
      <c r="H133" s="39">
        <v>0</v>
      </c>
      <c r="I133" s="39">
        <v>0</v>
      </c>
      <c r="J133" s="39">
        <f t="shared" si="2"/>
        <v>0</v>
      </c>
      <c r="K133" s="39">
        <f>(J133*('Sample Collection'!M135/'Sample Collection'!R135))</f>
        <v>0</v>
      </c>
      <c r="L133" s="39">
        <v>0</v>
      </c>
    </row>
    <row r="134" spans="1:12" s="39" customFormat="1">
      <c r="A134" s="39" t="s">
        <v>185</v>
      </c>
      <c r="B134" s="39">
        <v>7.5</v>
      </c>
      <c r="C134" s="39" t="s">
        <v>128</v>
      </c>
      <c r="D134" s="42">
        <v>43656</v>
      </c>
      <c r="E134" s="43" t="s">
        <v>352</v>
      </c>
      <c r="F134" s="42">
        <v>43659</v>
      </c>
      <c r="G134" s="43">
        <v>0.33333333333333331</v>
      </c>
      <c r="H134" s="39">
        <v>0</v>
      </c>
      <c r="I134" s="39">
        <v>0</v>
      </c>
      <c r="J134" s="39">
        <f t="shared" si="2"/>
        <v>0</v>
      </c>
      <c r="K134" s="39">
        <f>(J134*('Sample Collection'!M136/'Sample Collection'!R136))</f>
        <v>0</v>
      </c>
      <c r="L134" s="39">
        <v>0</v>
      </c>
    </row>
    <row r="135" spans="1:12" s="39" customFormat="1">
      <c r="A135" s="39" t="s">
        <v>186</v>
      </c>
      <c r="B135" s="39">
        <v>7.5</v>
      </c>
      <c r="C135" s="39" t="s">
        <v>32</v>
      </c>
      <c r="D135" s="42">
        <v>43656</v>
      </c>
      <c r="E135" s="43" t="s">
        <v>352</v>
      </c>
      <c r="F135" s="42">
        <v>43659</v>
      </c>
      <c r="G135" s="43">
        <v>0.33333333333333331</v>
      </c>
      <c r="H135" s="39">
        <v>0</v>
      </c>
      <c r="I135" s="39">
        <v>0</v>
      </c>
      <c r="J135" s="39">
        <f t="shared" si="2"/>
        <v>0</v>
      </c>
      <c r="K135" s="39">
        <f>(J135*('Sample Collection'!M137/'Sample Collection'!R137))</f>
        <v>0</v>
      </c>
      <c r="L135" s="39">
        <v>0</v>
      </c>
    </row>
    <row r="136" spans="1:12" s="39" customFormat="1">
      <c r="A136" s="39" t="s">
        <v>187</v>
      </c>
      <c r="B136" s="39">
        <v>7.5</v>
      </c>
      <c r="C136" s="39" t="s">
        <v>34</v>
      </c>
      <c r="D136" s="42">
        <v>43656</v>
      </c>
      <c r="E136" s="43" t="s">
        <v>352</v>
      </c>
      <c r="F136" s="42">
        <v>43659</v>
      </c>
      <c r="G136" s="43">
        <v>0.33333333333333331</v>
      </c>
      <c r="H136" s="39">
        <v>0</v>
      </c>
      <c r="I136" s="39">
        <v>0</v>
      </c>
      <c r="J136" s="39">
        <f t="shared" si="2"/>
        <v>0</v>
      </c>
      <c r="K136" s="39">
        <f>(J136*('Sample Collection'!M138/'Sample Collection'!R138))</f>
        <v>0</v>
      </c>
      <c r="L136" s="39">
        <v>0</v>
      </c>
    </row>
    <row r="137" spans="1:12" s="39" customFormat="1">
      <c r="A137" s="39" t="s">
        <v>188</v>
      </c>
      <c r="B137" s="39">
        <v>7.5</v>
      </c>
      <c r="C137" s="39" t="s">
        <v>39</v>
      </c>
      <c r="D137" s="42">
        <v>43656</v>
      </c>
      <c r="E137" s="43" t="s">
        <v>352</v>
      </c>
      <c r="F137" s="42">
        <v>43659</v>
      </c>
      <c r="G137" s="43">
        <v>0.33333333333333331</v>
      </c>
      <c r="H137" s="39">
        <v>0</v>
      </c>
      <c r="I137" s="39">
        <v>0</v>
      </c>
      <c r="J137" s="39">
        <f t="shared" si="2"/>
        <v>0</v>
      </c>
      <c r="K137" s="39">
        <f>(J137*('Sample Collection'!M139/'Sample Collection'!R139))</f>
        <v>0</v>
      </c>
      <c r="L137" s="39">
        <v>0</v>
      </c>
    </row>
    <row r="138" spans="1:12" s="12" customFormat="1">
      <c r="A138" s="12" t="s">
        <v>189</v>
      </c>
      <c r="B138" s="12">
        <v>7.5</v>
      </c>
      <c r="C138" s="12" t="s">
        <v>24</v>
      </c>
      <c r="D138" s="40">
        <v>43656</v>
      </c>
      <c r="E138" s="41" t="s">
        <v>352</v>
      </c>
      <c r="F138" s="40">
        <v>43659</v>
      </c>
      <c r="G138" s="41">
        <v>0.33333333333333331</v>
      </c>
      <c r="H138" s="12">
        <v>0</v>
      </c>
      <c r="I138" s="12">
        <v>0</v>
      </c>
      <c r="J138" s="12">
        <f t="shared" si="2"/>
        <v>0</v>
      </c>
      <c r="K138" s="39">
        <f>(J138*('Sample Collection'!M140/'Sample Collection'!R140))</f>
        <v>0</v>
      </c>
      <c r="L138" s="12">
        <v>0</v>
      </c>
    </row>
    <row r="139" spans="1:12" s="12" customFormat="1">
      <c r="A139" s="12" t="s">
        <v>190</v>
      </c>
      <c r="B139" s="12">
        <v>7.5</v>
      </c>
      <c r="C139" s="12" t="s">
        <v>82</v>
      </c>
      <c r="D139" s="40">
        <v>43656</v>
      </c>
      <c r="E139" s="41" t="s">
        <v>352</v>
      </c>
      <c r="F139" s="40">
        <v>43659</v>
      </c>
      <c r="G139" s="41">
        <v>0.33333333333333331</v>
      </c>
      <c r="H139" s="12">
        <v>0</v>
      </c>
      <c r="I139" s="12">
        <v>0</v>
      </c>
      <c r="J139" s="12">
        <f t="shared" si="2"/>
        <v>0</v>
      </c>
      <c r="K139" s="39">
        <f>(J139*('Sample Collection'!M141/'Sample Collection'!R141))</f>
        <v>0</v>
      </c>
      <c r="L139" s="12">
        <v>0</v>
      </c>
    </row>
    <row r="140" spans="1:12" s="12" customFormat="1">
      <c r="A140" s="12" t="s">
        <v>191</v>
      </c>
      <c r="B140" s="12">
        <v>7.5</v>
      </c>
      <c r="C140" s="12" t="s">
        <v>128</v>
      </c>
      <c r="D140" s="40">
        <v>43656</v>
      </c>
      <c r="E140" s="41" t="s">
        <v>352</v>
      </c>
      <c r="F140" s="40">
        <v>43659</v>
      </c>
      <c r="G140" s="41">
        <v>0.33333333333333331</v>
      </c>
      <c r="H140" s="12">
        <v>0</v>
      </c>
      <c r="I140" s="12">
        <v>0</v>
      </c>
      <c r="J140" s="12">
        <f t="shared" si="2"/>
        <v>0</v>
      </c>
      <c r="K140" s="39">
        <f>(J140*('Sample Collection'!M142/'Sample Collection'!R142))</f>
        <v>0</v>
      </c>
      <c r="L140" s="12">
        <v>0</v>
      </c>
    </row>
    <row r="141" spans="1:12" s="12" customFormat="1">
      <c r="A141" s="12" t="s">
        <v>192</v>
      </c>
      <c r="B141" s="12">
        <v>7.5</v>
      </c>
      <c r="C141" s="12" t="s">
        <v>32</v>
      </c>
      <c r="D141" s="40">
        <v>43656</v>
      </c>
      <c r="E141" s="41" t="s">
        <v>352</v>
      </c>
      <c r="F141" s="40">
        <v>43659</v>
      </c>
      <c r="G141" s="41">
        <v>0.33333333333333331</v>
      </c>
      <c r="H141" s="12">
        <v>0</v>
      </c>
      <c r="I141" s="12">
        <v>0</v>
      </c>
      <c r="J141" s="12">
        <f t="shared" si="2"/>
        <v>0</v>
      </c>
      <c r="K141" s="39">
        <f>(J141*('Sample Collection'!M143/'Sample Collection'!R143))</f>
        <v>0</v>
      </c>
      <c r="L141" s="12">
        <v>0</v>
      </c>
    </row>
    <row r="142" spans="1:12" s="12" customFormat="1">
      <c r="A142" s="12" t="s">
        <v>193</v>
      </c>
      <c r="B142" s="12">
        <v>7.5</v>
      </c>
      <c r="C142" s="12" t="s">
        <v>34</v>
      </c>
      <c r="D142" s="40">
        <v>43656</v>
      </c>
      <c r="E142" s="41" t="s">
        <v>352</v>
      </c>
      <c r="F142" s="40">
        <v>43659</v>
      </c>
      <c r="G142" s="41">
        <v>0.33333333333333331</v>
      </c>
      <c r="H142" s="12">
        <v>0</v>
      </c>
      <c r="I142" s="12">
        <v>0</v>
      </c>
      <c r="J142" s="12">
        <f t="shared" si="2"/>
        <v>0</v>
      </c>
      <c r="K142" s="39">
        <f>(J142*('Sample Collection'!M144/'Sample Collection'!R144))</f>
        <v>0</v>
      </c>
      <c r="L142" s="12">
        <v>0</v>
      </c>
    </row>
    <row r="143" spans="1:12" s="12" customFormat="1">
      <c r="A143" s="12" t="s">
        <v>194</v>
      </c>
      <c r="B143" s="12">
        <v>7.5</v>
      </c>
      <c r="C143" s="12" t="s">
        <v>39</v>
      </c>
      <c r="D143" s="40">
        <v>43656</v>
      </c>
      <c r="E143" s="41" t="s">
        <v>352</v>
      </c>
      <c r="F143" s="40">
        <v>43659</v>
      </c>
      <c r="G143" s="41">
        <v>0.33333333333333331</v>
      </c>
      <c r="H143" s="12">
        <v>0</v>
      </c>
      <c r="I143" s="12">
        <v>0</v>
      </c>
      <c r="J143" s="12">
        <f t="shared" si="2"/>
        <v>0</v>
      </c>
      <c r="K143" s="39">
        <f>(J143*('Sample Collection'!M145/'Sample Collection'!R145))</f>
        <v>0</v>
      </c>
      <c r="L143" s="12">
        <v>0</v>
      </c>
    </row>
    <row r="144" spans="1:12" s="12" customFormat="1">
      <c r="A144" s="12" t="s">
        <v>195</v>
      </c>
      <c r="B144" s="12">
        <v>7.5</v>
      </c>
      <c r="C144" s="12" t="s">
        <v>361</v>
      </c>
      <c r="D144" s="40">
        <v>43656</v>
      </c>
      <c r="E144" s="41" t="s">
        <v>352</v>
      </c>
      <c r="F144" s="40">
        <v>43659</v>
      </c>
      <c r="G144" s="41">
        <v>0.33333333333333331</v>
      </c>
      <c r="H144" s="12">
        <v>0</v>
      </c>
      <c r="I144" s="12">
        <v>0</v>
      </c>
      <c r="J144" s="12">
        <f t="shared" si="2"/>
        <v>0</v>
      </c>
      <c r="K144" s="39">
        <f>(J144*('Sample Collection'!M146/'Sample Collection'!R146))</f>
        <v>0</v>
      </c>
      <c r="L144" s="12">
        <v>0</v>
      </c>
    </row>
    <row r="145" spans="1:12" s="39" customFormat="1">
      <c r="A145" s="39" t="s">
        <v>196</v>
      </c>
      <c r="B145" s="39">
        <v>7.5</v>
      </c>
      <c r="C145" s="39" t="s">
        <v>24</v>
      </c>
      <c r="D145" s="42">
        <v>43658</v>
      </c>
      <c r="E145" s="43" t="s">
        <v>352</v>
      </c>
      <c r="F145" s="42">
        <v>43660</v>
      </c>
      <c r="G145" s="43">
        <v>0.60416666666666663</v>
      </c>
      <c r="H145" s="39">
        <v>0</v>
      </c>
      <c r="I145" s="39">
        <v>0</v>
      </c>
      <c r="J145" s="39">
        <f t="shared" si="2"/>
        <v>0</v>
      </c>
      <c r="K145" s="39">
        <f>(J145*('Sample Collection'!M147/'Sample Collection'!R147))</f>
        <v>0</v>
      </c>
      <c r="L145" s="39">
        <v>0</v>
      </c>
    </row>
    <row r="146" spans="1:12" s="39" customFormat="1">
      <c r="A146" s="39" t="s">
        <v>197</v>
      </c>
      <c r="B146" s="39">
        <v>7.5</v>
      </c>
      <c r="C146" s="39" t="s">
        <v>82</v>
      </c>
      <c r="D146" s="42">
        <v>43658</v>
      </c>
      <c r="E146" s="43" t="s">
        <v>352</v>
      </c>
      <c r="F146" s="42">
        <v>43660</v>
      </c>
      <c r="G146" s="43">
        <v>0.60416666666666663</v>
      </c>
      <c r="H146" s="39">
        <v>0</v>
      </c>
      <c r="I146" s="39">
        <v>0</v>
      </c>
      <c r="J146" s="39">
        <f t="shared" si="2"/>
        <v>0</v>
      </c>
      <c r="K146" s="39">
        <f>(J146*('Sample Collection'!M148/'Sample Collection'!R148))</f>
        <v>0</v>
      </c>
      <c r="L146" s="39">
        <v>0</v>
      </c>
    </row>
    <row r="147" spans="1:12" s="39" customFormat="1">
      <c r="A147" s="39" t="s">
        <v>198</v>
      </c>
      <c r="B147" s="39">
        <v>7.5</v>
      </c>
      <c r="C147" s="39" t="s">
        <v>128</v>
      </c>
      <c r="D147" s="42">
        <v>43658</v>
      </c>
      <c r="E147" s="43" t="s">
        <v>352</v>
      </c>
      <c r="F147" s="42">
        <v>43660</v>
      </c>
      <c r="G147" s="43">
        <v>0.60416666666666663</v>
      </c>
      <c r="H147" s="39">
        <v>0</v>
      </c>
      <c r="I147" s="39">
        <v>0</v>
      </c>
      <c r="J147" s="39">
        <f t="shared" si="2"/>
        <v>0</v>
      </c>
      <c r="K147" s="39">
        <f>(J147*('Sample Collection'!M149/'Sample Collection'!R149))</f>
        <v>0</v>
      </c>
      <c r="L147" s="39">
        <v>0</v>
      </c>
    </row>
    <row r="148" spans="1:12" s="39" customFormat="1">
      <c r="A148" s="39" t="s">
        <v>199</v>
      </c>
      <c r="B148" s="39">
        <v>7.5</v>
      </c>
      <c r="C148" s="39" t="s">
        <v>32</v>
      </c>
      <c r="D148" s="42">
        <v>43658</v>
      </c>
      <c r="E148" s="43" t="s">
        <v>352</v>
      </c>
      <c r="F148" s="42">
        <v>43660</v>
      </c>
      <c r="G148" s="43">
        <v>0.60416666666666663</v>
      </c>
      <c r="H148" s="39">
        <v>0</v>
      </c>
      <c r="I148" s="39">
        <v>0</v>
      </c>
      <c r="J148" s="39">
        <f t="shared" si="2"/>
        <v>0</v>
      </c>
      <c r="K148" s="39">
        <f>(J148*('Sample Collection'!M150/'Sample Collection'!R150))</f>
        <v>0</v>
      </c>
      <c r="L148" s="39">
        <v>0</v>
      </c>
    </row>
    <row r="149" spans="1:12" s="39" customFormat="1">
      <c r="A149" s="39" t="s">
        <v>200</v>
      </c>
      <c r="B149" s="39">
        <v>7.5</v>
      </c>
      <c r="C149" s="39" t="s">
        <v>34</v>
      </c>
      <c r="D149" s="42">
        <v>43658</v>
      </c>
      <c r="E149" s="43" t="s">
        <v>352</v>
      </c>
      <c r="F149" s="42">
        <v>43660</v>
      </c>
      <c r="G149" s="43">
        <v>0.60416666666666663</v>
      </c>
      <c r="H149" s="39">
        <v>0</v>
      </c>
      <c r="I149" s="39">
        <v>0</v>
      </c>
      <c r="J149" s="39">
        <f t="shared" si="2"/>
        <v>0</v>
      </c>
      <c r="K149" s="39">
        <f>(J149*('Sample Collection'!M151/'Sample Collection'!R151))</f>
        <v>0</v>
      </c>
      <c r="L149" s="39">
        <v>0</v>
      </c>
    </row>
    <row r="150" spans="1:12" s="39" customFormat="1">
      <c r="A150" s="39" t="s">
        <v>201</v>
      </c>
      <c r="B150" s="39">
        <v>7.5</v>
      </c>
      <c r="C150" s="39" t="s">
        <v>39</v>
      </c>
      <c r="D150" s="42">
        <v>43658</v>
      </c>
      <c r="E150" s="43" t="s">
        <v>352</v>
      </c>
      <c r="F150" s="42">
        <v>43660</v>
      </c>
      <c r="G150" s="43">
        <v>0.60416666666666663</v>
      </c>
      <c r="H150" s="39">
        <v>0</v>
      </c>
      <c r="I150" s="39">
        <v>0</v>
      </c>
      <c r="J150" s="39">
        <f t="shared" si="2"/>
        <v>0</v>
      </c>
      <c r="K150" s="39">
        <f>(J150*('Sample Collection'!M152/'Sample Collection'!R152))</f>
        <v>0</v>
      </c>
      <c r="L150" s="39">
        <v>0</v>
      </c>
    </row>
    <row r="151" spans="1:12" s="12" customFormat="1">
      <c r="A151" s="12" t="s">
        <v>202</v>
      </c>
      <c r="B151" s="12">
        <v>7.5</v>
      </c>
      <c r="C151" s="12" t="s">
        <v>24</v>
      </c>
      <c r="D151" s="40">
        <v>43658</v>
      </c>
      <c r="E151" s="41" t="s">
        <v>352</v>
      </c>
      <c r="F151" s="40">
        <v>43660</v>
      </c>
      <c r="G151" s="41">
        <v>0.60416666666666663</v>
      </c>
      <c r="H151" s="12">
        <v>0</v>
      </c>
      <c r="I151" s="12">
        <v>0</v>
      </c>
      <c r="J151" s="12">
        <f t="shared" si="2"/>
        <v>0</v>
      </c>
      <c r="K151" s="39">
        <f>(J151*('Sample Collection'!M153/'Sample Collection'!R153))</f>
        <v>0</v>
      </c>
      <c r="L151" s="12">
        <v>0</v>
      </c>
    </row>
    <row r="152" spans="1:12" s="12" customFormat="1">
      <c r="A152" s="12" t="s">
        <v>203</v>
      </c>
      <c r="B152" s="12">
        <v>7.5</v>
      </c>
      <c r="C152" s="12" t="s">
        <v>82</v>
      </c>
      <c r="D152" s="40">
        <v>43658</v>
      </c>
      <c r="E152" s="41" t="s">
        <v>352</v>
      </c>
      <c r="F152" s="40">
        <v>43660</v>
      </c>
      <c r="G152" s="41">
        <v>0.60416666666666663</v>
      </c>
      <c r="H152" s="12">
        <v>0</v>
      </c>
      <c r="I152" s="12">
        <v>0</v>
      </c>
      <c r="J152" s="12">
        <f t="shared" si="2"/>
        <v>0</v>
      </c>
      <c r="K152" s="39">
        <f>(J152*('Sample Collection'!M154/'Sample Collection'!R154))</f>
        <v>0</v>
      </c>
      <c r="L152" s="12">
        <v>0</v>
      </c>
    </row>
    <row r="153" spans="1:12" s="12" customFormat="1">
      <c r="A153" s="12" t="s">
        <v>204</v>
      </c>
      <c r="B153" s="12">
        <v>7.5</v>
      </c>
      <c r="C153" s="12" t="s">
        <v>128</v>
      </c>
      <c r="D153" s="40">
        <v>43658</v>
      </c>
      <c r="E153" s="41" t="s">
        <v>352</v>
      </c>
      <c r="F153" s="40">
        <v>43660</v>
      </c>
      <c r="G153" s="41">
        <v>0.60416666666666663</v>
      </c>
      <c r="H153" s="12">
        <v>0</v>
      </c>
      <c r="I153" s="12">
        <v>0</v>
      </c>
      <c r="J153" s="12">
        <f t="shared" si="2"/>
        <v>0</v>
      </c>
      <c r="K153" s="39">
        <f>(J153*('Sample Collection'!M155/'Sample Collection'!R155))</f>
        <v>0</v>
      </c>
      <c r="L153" s="12">
        <v>0</v>
      </c>
    </row>
    <row r="154" spans="1:12" s="12" customFormat="1">
      <c r="A154" s="12" t="s">
        <v>205</v>
      </c>
      <c r="B154" s="12">
        <v>7.5</v>
      </c>
      <c r="C154" s="12" t="s">
        <v>32</v>
      </c>
      <c r="D154" s="40">
        <v>43658</v>
      </c>
      <c r="E154" s="41" t="s">
        <v>352</v>
      </c>
      <c r="F154" s="40">
        <v>43660</v>
      </c>
      <c r="G154" s="41">
        <v>0.60416666666666663</v>
      </c>
      <c r="H154" s="12">
        <v>0</v>
      </c>
      <c r="I154" s="12">
        <v>0</v>
      </c>
      <c r="J154" s="12">
        <f t="shared" si="2"/>
        <v>0</v>
      </c>
      <c r="K154" s="39">
        <f>(J154*('Sample Collection'!M156/'Sample Collection'!R156))</f>
        <v>0</v>
      </c>
      <c r="L154" s="12">
        <v>0</v>
      </c>
    </row>
    <row r="155" spans="1:12" s="12" customFormat="1">
      <c r="A155" s="12" t="s">
        <v>206</v>
      </c>
      <c r="B155" s="12">
        <v>7.5</v>
      </c>
      <c r="C155" s="12" t="s">
        <v>34</v>
      </c>
      <c r="D155" s="40">
        <v>43658</v>
      </c>
      <c r="E155" s="41" t="s">
        <v>352</v>
      </c>
      <c r="F155" s="40">
        <v>43660</v>
      </c>
      <c r="G155" s="41">
        <v>0.60416666666666663</v>
      </c>
      <c r="H155" s="12">
        <v>0</v>
      </c>
      <c r="I155" s="12">
        <v>0</v>
      </c>
      <c r="J155" s="12">
        <f t="shared" si="2"/>
        <v>0</v>
      </c>
      <c r="K155" s="39">
        <f>(J155*('Sample Collection'!M157/'Sample Collection'!R157))</f>
        <v>0</v>
      </c>
      <c r="L155" s="12">
        <v>0</v>
      </c>
    </row>
    <row r="156" spans="1:12" s="12" customFormat="1">
      <c r="A156" s="12" t="s">
        <v>207</v>
      </c>
      <c r="B156" s="12">
        <v>7.5</v>
      </c>
      <c r="C156" s="12" t="s">
        <v>39</v>
      </c>
      <c r="D156" s="40">
        <v>43658</v>
      </c>
      <c r="E156" s="41" t="s">
        <v>352</v>
      </c>
      <c r="F156" s="40">
        <v>43660</v>
      </c>
      <c r="G156" s="41">
        <v>0.60416666666666663</v>
      </c>
      <c r="H156" s="12">
        <v>0</v>
      </c>
      <c r="I156" s="12">
        <v>0</v>
      </c>
      <c r="J156" s="12">
        <f t="shared" si="2"/>
        <v>0</v>
      </c>
      <c r="K156" s="39">
        <f>(J156*('Sample Collection'!M158/'Sample Collection'!R158))</f>
        <v>0</v>
      </c>
      <c r="L156" s="12">
        <v>0</v>
      </c>
    </row>
    <row r="157" spans="1:12" s="12" customFormat="1">
      <c r="A157" s="12" t="s">
        <v>208</v>
      </c>
      <c r="B157" s="12">
        <v>7.5</v>
      </c>
      <c r="C157" s="12" t="s">
        <v>361</v>
      </c>
      <c r="D157" s="40">
        <v>43658</v>
      </c>
      <c r="E157" s="41" t="s">
        <v>352</v>
      </c>
      <c r="F157" s="40">
        <v>43660</v>
      </c>
      <c r="G157" s="41">
        <v>0.60416666666666663</v>
      </c>
      <c r="H157" s="12">
        <v>0</v>
      </c>
      <c r="I157" s="12">
        <v>0</v>
      </c>
      <c r="J157" s="12">
        <f t="shared" si="2"/>
        <v>0</v>
      </c>
      <c r="K157" s="39">
        <f>(J157*('Sample Collection'!M159/'Sample Collection'!R159))</f>
        <v>0</v>
      </c>
      <c r="L157" s="12">
        <v>0</v>
      </c>
    </row>
    <row r="158" spans="1:12" s="39" customFormat="1">
      <c r="A158" s="39" t="s">
        <v>209</v>
      </c>
      <c r="B158" s="39">
        <v>7.5</v>
      </c>
      <c r="C158" s="39" t="s">
        <v>24</v>
      </c>
      <c r="D158" s="42">
        <v>43663</v>
      </c>
      <c r="E158" s="43" t="s">
        <v>352</v>
      </c>
      <c r="F158" s="42">
        <v>43666</v>
      </c>
      <c r="G158" s="43">
        <v>0.45833333333333331</v>
      </c>
      <c r="H158" s="39">
        <v>0</v>
      </c>
      <c r="I158" s="39">
        <v>0</v>
      </c>
      <c r="J158" s="39">
        <f t="shared" si="2"/>
        <v>0</v>
      </c>
      <c r="K158" s="39">
        <f>(J158*('Sample Collection'!M160/'Sample Collection'!R160))</f>
        <v>0</v>
      </c>
      <c r="L158" s="39">
        <v>0</v>
      </c>
    </row>
    <row r="159" spans="1:12" s="39" customFormat="1">
      <c r="A159" s="39" t="s">
        <v>210</v>
      </c>
      <c r="B159" s="39">
        <v>7.5</v>
      </c>
      <c r="C159" s="39" t="s">
        <v>82</v>
      </c>
      <c r="D159" s="42">
        <v>43663</v>
      </c>
      <c r="E159" s="43" t="s">
        <v>352</v>
      </c>
      <c r="F159" s="42">
        <v>43666</v>
      </c>
      <c r="G159" s="43">
        <v>0.45833333333333331</v>
      </c>
      <c r="H159" s="39">
        <v>0</v>
      </c>
      <c r="I159" s="39">
        <v>0</v>
      </c>
      <c r="J159" s="39">
        <f t="shared" si="2"/>
        <v>0</v>
      </c>
      <c r="K159" s="39">
        <f>(J159*('Sample Collection'!M161/'Sample Collection'!R161))</f>
        <v>0</v>
      </c>
      <c r="L159" s="39">
        <v>0</v>
      </c>
    </row>
    <row r="160" spans="1:12" s="39" customFormat="1">
      <c r="A160" s="39" t="s">
        <v>211</v>
      </c>
      <c r="B160" s="39">
        <v>7.5</v>
      </c>
      <c r="C160" s="39" t="s">
        <v>128</v>
      </c>
      <c r="D160" s="42">
        <v>43663</v>
      </c>
      <c r="E160" s="43" t="s">
        <v>352</v>
      </c>
      <c r="F160" s="42">
        <v>43666</v>
      </c>
      <c r="G160" s="43">
        <v>0.45833333333333331</v>
      </c>
      <c r="H160" s="39">
        <v>0</v>
      </c>
      <c r="I160" s="39">
        <v>0</v>
      </c>
      <c r="J160" s="39">
        <f t="shared" si="2"/>
        <v>0</v>
      </c>
      <c r="K160" s="39">
        <f>(J160*('Sample Collection'!M162/'Sample Collection'!R162))</f>
        <v>0</v>
      </c>
      <c r="L160" s="39">
        <v>0</v>
      </c>
    </row>
    <row r="161" spans="1:15" s="39" customFormat="1">
      <c r="A161" s="39" t="s">
        <v>212</v>
      </c>
      <c r="B161" s="39">
        <v>7.5</v>
      </c>
      <c r="C161" s="39" t="s">
        <v>32</v>
      </c>
      <c r="D161" s="42">
        <v>43663</v>
      </c>
      <c r="E161" s="43" t="s">
        <v>352</v>
      </c>
      <c r="F161" s="42">
        <v>43666</v>
      </c>
      <c r="G161" s="43">
        <v>0.45833333333333331</v>
      </c>
      <c r="H161" s="39">
        <v>0</v>
      </c>
      <c r="I161" s="39">
        <v>0</v>
      </c>
      <c r="J161" s="39">
        <f t="shared" si="2"/>
        <v>0</v>
      </c>
      <c r="K161" s="39">
        <f>(J161*('Sample Collection'!M163/'Sample Collection'!R163))</f>
        <v>0</v>
      </c>
      <c r="L161" s="39">
        <v>0</v>
      </c>
    </row>
    <row r="162" spans="1:15" s="12" customFormat="1">
      <c r="A162" s="12" t="s">
        <v>213</v>
      </c>
      <c r="B162" s="12">
        <v>7.5</v>
      </c>
      <c r="C162" s="12" t="s">
        <v>34</v>
      </c>
      <c r="D162" s="40">
        <v>43663</v>
      </c>
      <c r="E162" s="41" t="s">
        <v>352</v>
      </c>
      <c r="F162" s="40">
        <v>43666</v>
      </c>
      <c r="G162" s="41">
        <v>0.45833333333333331</v>
      </c>
      <c r="H162" s="12">
        <v>7</v>
      </c>
      <c r="I162" s="12">
        <v>14</v>
      </c>
      <c r="J162" s="12">
        <f t="shared" si="2"/>
        <v>21</v>
      </c>
      <c r="K162" s="12">
        <f>(J162*('Sample Collection'!M164/'Sample Collection'!R164))</f>
        <v>1.575</v>
      </c>
      <c r="L162" s="12">
        <v>3</v>
      </c>
      <c r="M162" s="12">
        <v>2</v>
      </c>
      <c r="N162" s="12">
        <v>0</v>
      </c>
      <c r="O162" s="12">
        <v>0</v>
      </c>
    </row>
    <row r="163" spans="1:15" s="39" customFormat="1">
      <c r="A163" s="39" t="s">
        <v>214</v>
      </c>
      <c r="B163" s="39">
        <v>7.5</v>
      </c>
      <c r="C163" s="39" t="s">
        <v>39</v>
      </c>
      <c r="D163" s="42">
        <v>43663</v>
      </c>
      <c r="E163" s="43" t="s">
        <v>352</v>
      </c>
      <c r="F163" s="42">
        <v>43666</v>
      </c>
      <c r="G163" s="43">
        <v>0.45833333333333331</v>
      </c>
      <c r="H163" s="39">
        <v>0</v>
      </c>
      <c r="I163" s="39">
        <v>0</v>
      </c>
      <c r="J163" s="39">
        <f t="shared" si="2"/>
        <v>0</v>
      </c>
      <c r="K163" s="39">
        <f>(J163*('Sample Collection'!M165/'Sample Collection'!R165))</f>
        <v>0</v>
      </c>
      <c r="L163" s="39">
        <v>0</v>
      </c>
    </row>
    <row r="164" spans="1:15" s="39" customFormat="1">
      <c r="A164" s="39" t="s">
        <v>215</v>
      </c>
      <c r="B164" s="39">
        <v>7.5</v>
      </c>
      <c r="C164" s="39" t="s">
        <v>24</v>
      </c>
      <c r="D164" s="42">
        <v>43663</v>
      </c>
      <c r="E164" s="43" t="s">
        <v>352</v>
      </c>
      <c r="F164" s="42">
        <v>43666</v>
      </c>
      <c r="G164" s="43">
        <v>0.45833333333333331</v>
      </c>
      <c r="H164" s="39">
        <v>0</v>
      </c>
      <c r="I164" s="39">
        <v>0</v>
      </c>
      <c r="J164" s="39">
        <f t="shared" si="2"/>
        <v>0</v>
      </c>
      <c r="K164" s="39">
        <f>(J164*('Sample Collection'!M166/'Sample Collection'!R166))</f>
        <v>0</v>
      </c>
      <c r="L164" s="39">
        <v>0</v>
      </c>
    </row>
    <row r="165" spans="1:15" s="12" customFormat="1">
      <c r="A165" s="12" t="s">
        <v>216</v>
      </c>
      <c r="B165" s="12">
        <v>7.5</v>
      </c>
      <c r="C165" s="12" t="s">
        <v>82</v>
      </c>
      <c r="D165" s="40">
        <v>43663</v>
      </c>
      <c r="E165" s="41" t="s">
        <v>352</v>
      </c>
      <c r="F165" s="40">
        <v>43666</v>
      </c>
      <c r="G165" s="41">
        <v>0.45833333333333331</v>
      </c>
      <c r="H165" s="12">
        <v>0</v>
      </c>
      <c r="I165" s="12">
        <v>0</v>
      </c>
      <c r="J165" s="12">
        <f t="shared" si="2"/>
        <v>0</v>
      </c>
      <c r="K165" s="39">
        <f>(J165*('Sample Collection'!M167/'Sample Collection'!R167))</f>
        <v>0</v>
      </c>
      <c r="L165" s="12">
        <v>0</v>
      </c>
    </row>
    <row r="166" spans="1:15" s="12" customFormat="1">
      <c r="A166" s="12" t="s">
        <v>217</v>
      </c>
      <c r="B166" s="12">
        <v>7.5</v>
      </c>
      <c r="C166" s="12" t="s">
        <v>128</v>
      </c>
      <c r="D166" s="40">
        <v>43663</v>
      </c>
      <c r="E166" s="41" t="s">
        <v>352</v>
      </c>
      <c r="F166" s="40">
        <v>43666</v>
      </c>
      <c r="G166" s="41">
        <v>0.45833333333333331</v>
      </c>
      <c r="H166" s="12">
        <v>0</v>
      </c>
      <c r="I166" s="12">
        <v>0</v>
      </c>
      <c r="J166" s="12">
        <f t="shared" si="2"/>
        <v>0</v>
      </c>
      <c r="K166" s="39">
        <f>(J166*('Sample Collection'!M168/'Sample Collection'!R168))</f>
        <v>0</v>
      </c>
      <c r="L166" s="12">
        <v>0</v>
      </c>
    </row>
    <row r="167" spans="1:15" s="12" customFormat="1">
      <c r="A167" s="12" t="s">
        <v>218</v>
      </c>
      <c r="B167" s="12">
        <v>7.5</v>
      </c>
      <c r="C167" s="12" t="s">
        <v>32</v>
      </c>
      <c r="D167" s="40">
        <v>43663</v>
      </c>
      <c r="E167" s="41" t="s">
        <v>352</v>
      </c>
      <c r="F167" s="40">
        <v>43666</v>
      </c>
      <c r="G167" s="41">
        <v>0.45833333333333331</v>
      </c>
      <c r="H167" s="12">
        <v>0</v>
      </c>
      <c r="I167" s="12">
        <v>0</v>
      </c>
      <c r="J167" s="12">
        <f t="shared" si="2"/>
        <v>0</v>
      </c>
      <c r="K167" s="39">
        <f>(J167*('Sample Collection'!M169/'Sample Collection'!R169))</f>
        <v>0</v>
      </c>
      <c r="L167" s="12">
        <v>0</v>
      </c>
    </row>
    <row r="168" spans="1:15" s="12" customFormat="1">
      <c r="A168" s="12" t="s">
        <v>219</v>
      </c>
      <c r="B168" s="12">
        <v>7.5</v>
      </c>
      <c r="C168" s="12" t="s">
        <v>34</v>
      </c>
      <c r="D168" s="40">
        <v>43663</v>
      </c>
      <c r="E168" s="41" t="s">
        <v>352</v>
      </c>
      <c r="F168" s="40">
        <v>43666</v>
      </c>
      <c r="G168" s="41">
        <v>0.45833333333333331</v>
      </c>
      <c r="H168" s="12">
        <v>0</v>
      </c>
      <c r="I168" s="12">
        <v>0</v>
      </c>
      <c r="J168" s="12">
        <f t="shared" si="2"/>
        <v>0</v>
      </c>
      <c r="K168" s="39">
        <f>(J168*('Sample Collection'!M170/'Sample Collection'!R170))</f>
        <v>0</v>
      </c>
      <c r="L168" s="12">
        <v>0</v>
      </c>
    </row>
    <row r="169" spans="1:15" s="12" customFormat="1">
      <c r="A169" s="12" t="s">
        <v>220</v>
      </c>
      <c r="B169" s="12">
        <v>7.5</v>
      </c>
      <c r="C169" s="12" t="s">
        <v>39</v>
      </c>
      <c r="D169" s="40">
        <v>43663</v>
      </c>
      <c r="E169" s="41" t="s">
        <v>352</v>
      </c>
      <c r="F169" s="40">
        <v>43666</v>
      </c>
      <c r="G169" s="41">
        <v>0.45833333333333331</v>
      </c>
      <c r="H169" s="12">
        <v>0</v>
      </c>
      <c r="I169" s="12">
        <v>0</v>
      </c>
      <c r="J169" s="12">
        <f t="shared" si="2"/>
        <v>0</v>
      </c>
      <c r="K169" s="39">
        <f>(J169*('Sample Collection'!M171/'Sample Collection'!R171))</f>
        <v>0</v>
      </c>
      <c r="L169" s="12">
        <v>0</v>
      </c>
    </row>
    <row r="170" spans="1:15" s="12" customFormat="1">
      <c r="A170" s="12" t="s">
        <v>221</v>
      </c>
      <c r="B170" s="12">
        <v>7.5</v>
      </c>
      <c r="C170" s="12" t="s">
        <v>361</v>
      </c>
      <c r="D170" s="40">
        <v>43663</v>
      </c>
      <c r="E170" s="41" t="s">
        <v>352</v>
      </c>
      <c r="F170" s="40">
        <v>43666</v>
      </c>
      <c r="G170" s="41">
        <v>0.45833333333333331</v>
      </c>
      <c r="H170" s="12">
        <v>0</v>
      </c>
      <c r="I170" s="12">
        <v>0</v>
      </c>
      <c r="J170" s="12">
        <f t="shared" si="2"/>
        <v>0</v>
      </c>
      <c r="K170" s="39">
        <f>(J170*('Sample Collection'!M172/'Sample Collection'!R172))</f>
        <v>0</v>
      </c>
      <c r="L170" s="12">
        <v>0</v>
      </c>
    </row>
    <row r="171" spans="1:15" s="39" customFormat="1">
      <c r="A171" s="39" t="s">
        <v>222</v>
      </c>
      <c r="B171" s="39">
        <v>7.5</v>
      </c>
      <c r="C171" s="39" t="s">
        <v>24</v>
      </c>
      <c r="D171" s="42">
        <v>43665</v>
      </c>
      <c r="E171" s="43" t="s">
        <v>360</v>
      </c>
      <c r="F171" s="42">
        <v>43667</v>
      </c>
      <c r="G171" s="43">
        <v>0.54166666666666663</v>
      </c>
      <c r="H171" s="39">
        <v>0</v>
      </c>
      <c r="I171" s="39">
        <v>0</v>
      </c>
      <c r="J171" s="39">
        <f t="shared" si="2"/>
        <v>0</v>
      </c>
      <c r="K171" s="39">
        <f>(J171*('Sample Collection'!M173/'Sample Collection'!R173))</f>
        <v>0</v>
      </c>
      <c r="L171" s="39">
        <v>0</v>
      </c>
    </row>
    <row r="172" spans="1:15" s="39" customFormat="1">
      <c r="A172" s="39" t="s">
        <v>224</v>
      </c>
      <c r="B172" s="39">
        <v>7.5</v>
      </c>
      <c r="C172" s="39" t="s">
        <v>82</v>
      </c>
      <c r="D172" s="42">
        <v>43665</v>
      </c>
      <c r="E172" s="43" t="s">
        <v>360</v>
      </c>
      <c r="F172" s="42">
        <v>43667</v>
      </c>
      <c r="G172" s="43">
        <v>0.54166666666666663</v>
      </c>
      <c r="H172" s="39">
        <v>0</v>
      </c>
      <c r="I172" s="39">
        <v>0</v>
      </c>
      <c r="J172" s="39">
        <f t="shared" si="2"/>
        <v>0</v>
      </c>
      <c r="K172" s="39">
        <f>(J172*('Sample Collection'!M174/'Sample Collection'!R174))</f>
        <v>0</v>
      </c>
      <c r="L172" s="39">
        <v>0</v>
      </c>
    </row>
    <row r="173" spans="1:15" s="39" customFormat="1">
      <c r="A173" s="39" t="s">
        <v>225</v>
      </c>
      <c r="B173" s="39">
        <v>7.5</v>
      </c>
      <c r="C173" s="39" t="s">
        <v>128</v>
      </c>
      <c r="D173" s="42">
        <v>43665</v>
      </c>
      <c r="E173" s="43" t="s">
        <v>360</v>
      </c>
      <c r="F173" s="42">
        <v>43667</v>
      </c>
      <c r="G173" s="43">
        <v>0.54166666666666663</v>
      </c>
      <c r="H173" s="39">
        <v>0</v>
      </c>
      <c r="I173" s="39">
        <v>0</v>
      </c>
      <c r="J173" s="39">
        <f t="shared" si="2"/>
        <v>0</v>
      </c>
      <c r="K173" s="39">
        <f>(J173*('Sample Collection'!M175/'Sample Collection'!R175))</f>
        <v>0</v>
      </c>
      <c r="L173" s="39">
        <v>0</v>
      </c>
    </row>
    <row r="174" spans="1:15" s="39" customFormat="1">
      <c r="A174" s="39" t="s">
        <v>226</v>
      </c>
      <c r="B174" s="39">
        <v>7.5</v>
      </c>
      <c r="C174" s="39" t="s">
        <v>32</v>
      </c>
      <c r="D174" s="42">
        <v>43665</v>
      </c>
      <c r="E174" s="43" t="s">
        <v>360</v>
      </c>
      <c r="F174" s="42">
        <v>43667</v>
      </c>
      <c r="G174" s="43">
        <v>0.54166666666666663</v>
      </c>
      <c r="H174" s="39">
        <v>0</v>
      </c>
      <c r="I174" s="39">
        <v>0</v>
      </c>
      <c r="J174" s="39">
        <f t="shared" si="2"/>
        <v>0</v>
      </c>
      <c r="K174" s="39">
        <f>(J174*('Sample Collection'!M176/'Sample Collection'!R176))</f>
        <v>0</v>
      </c>
      <c r="L174" s="39">
        <v>0</v>
      </c>
    </row>
    <row r="175" spans="1:15" s="39" customFormat="1">
      <c r="A175" s="39" t="s">
        <v>227</v>
      </c>
      <c r="B175" s="39">
        <v>7.5</v>
      </c>
      <c r="C175" s="39" t="s">
        <v>34</v>
      </c>
      <c r="D175" s="42">
        <v>43665</v>
      </c>
      <c r="E175" s="43" t="s">
        <v>360</v>
      </c>
      <c r="F175" s="42">
        <v>43667</v>
      </c>
      <c r="G175" s="43">
        <v>0.54166666666666663</v>
      </c>
      <c r="H175" s="39">
        <v>0</v>
      </c>
      <c r="I175" s="39">
        <v>0</v>
      </c>
      <c r="J175" s="39">
        <f t="shared" si="2"/>
        <v>0</v>
      </c>
      <c r="K175" s="39">
        <f>(J175*('Sample Collection'!M177/'Sample Collection'!R177))</f>
        <v>0</v>
      </c>
      <c r="L175" s="39">
        <v>0</v>
      </c>
    </row>
    <row r="176" spans="1:15" s="39" customFormat="1">
      <c r="A176" s="39" t="s">
        <v>228</v>
      </c>
      <c r="B176" s="39">
        <v>7.5</v>
      </c>
      <c r="C176" s="39" t="s">
        <v>39</v>
      </c>
      <c r="D176" s="42">
        <v>43665</v>
      </c>
      <c r="E176" s="43" t="s">
        <v>360</v>
      </c>
      <c r="F176" s="42">
        <v>43667</v>
      </c>
      <c r="G176" s="43">
        <v>0.54166666666666663</v>
      </c>
      <c r="H176" s="39">
        <v>0</v>
      </c>
      <c r="I176" s="39">
        <v>0</v>
      </c>
      <c r="J176" s="39">
        <f t="shared" si="2"/>
        <v>0</v>
      </c>
      <c r="K176" s="39">
        <f>(J176*('Sample Collection'!M178/'Sample Collection'!R178))</f>
        <v>0</v>
      </c>
      <c r="L176" s="39">
        <v>0</v>
      </c>
    </row>
    <row r="177" spans="1:12" s="12" customFormat="1">
      <c r="A177" s="12" t="s">
        <v>229</v>
      </c>
      <c r="B177" s="12">
        <v>7.5</v>
      </c>
      <c r="C177" s="12" t="s">
        <v>24</v>
      </c>
      <c r="D177" s="40">
        <v>43665</v>
      </c>
      <c r="E177" s="41" t="s">
        <v>360</v>
      </c>
      <c r="F177" s="40">
        <v>43667</v>
      </c>
      <c r="G177" s="41">
        <v>0.54166666666666663</v>
      </c>
      <c r="H177" s="12">
        <v>0</v>
      </c>
      <c r="I177" s="12">
        <v>0</v>
      </c>
      <c r="J177" s="12">
        <f t="shared" si="2"/>
        <v>0</v>
      </c>
      <c r="K177" s="39">
        <f>(J177*('Sample Collection'!M179/'Sample Collection'!R179))</f>
        <v>0</v>
      </c>
      <c r="L177" s="12">
        <v>0</v>
      </c>
    </row>
    <row r="178" spans="1:12" s="12" customFormat="1">
      <c r="A178" s="12" t="s">
        <v>230</v>
      </c>
      <c r="B178" s="12">
        <v>7.5</v>
      </c>
      <c r="C178" s="12" t="s">
        <v>82</v>
      </c>
      <c r="D178" s="40">
        <v>43665</v>
      </c>
      <c r="E178" s="41" t="s">
        <v>360</v>
      </c>
      <c r="F178" s="40">
        <v>43667</v>
      </c>
      <c r="G178" s="41">
        <v>0.54166666666666663</v>
      </c>
      <c r="H178" s="12">
        <v>0</v>
      </c>
      <c r="I178" s="12">
        <v>0</v>
      </c>
      <c r="J178" s="12">
        <f t="shared" si="2"/>
        <v>0</v>
      </c>
      <c r="K178" s="39">
        <f>(J178*('Sample Collection'!M180/'Sample Collection'!R180))</f>
        <v>0</v>
      </c>
      <c r="L178" s="12">
        <v>0</v>
      </c>
    </row>
    <row r="179" spans="1:12" s="12" customFormat="1">
      <c r="A179" s="12" t="s">
        <v>231</v>
      </c>
      <c r="B179" s="12">
        <v>7.5</v>
      </c>
      <c r="C179" s="12" t="s">
        <v>128</v>
      </c>
      <c r="D179" s="40">
        <v>43665</v>
      </c>
      <c r="E179" s="41" t="s">
        <v>360</v>
      </c>
      <c r="F179" s="40">
        <v>43667</v>
      </c>
      <c r="G179" s="41">
        <v>0.54166666666666663</v>
      </c>
      <c r="H179" s="12">
        <v>0</v>
      </c>
      <c r="I179" s="12">
        <v>0</v>
      </c>
      <c r="J179" s="12">
        <f t="shared" si="2"/>
        <v>0</v>
      </c>
      <c r="K179" s="39">
        <f>(J179*('Sample Collection'!M181/'Sample Collection'!R181))</f>
        <v>0</v>
      </c>
      <c r="L179" s="12">
        <v>0</v>
      </c>
    </row>
    <row r="180" spans="1:12" s="12" customFormat="1">
      <c r="A180" s="12" t="s">
        <v>232</v>
      </c>
      <c r="B180" s="12">
        <v>7.5</v>
      </c>
      <c r="C180" s="12" t="s">
        <v>32</v>
      </c>
      <c r="D180" s="40">
        <v>43665</v>
      </c>
      <c r="E180" s="41" t="s">
        <v>360</v>
      </c>
      <c r="F180" s="40">
        <v>43667</v>
      </c>
      <c r="G180" s="41">
        <v>0.54166666666666663</v>
      </c>
      <c r="H180" s="12">
        <v>0</v>
      </c>
      <c r="I180" s="12">
        <v>0</v>
      </c>
      <c r="J180" s="12">
        <f t="shared" si="2"/>
        <v>0</v>
      </c>
      <c r="K180" s="39">
        <f>(J180*('Sample Collection'!M182/'Sample Collection'!R182))</f>
        <v>0</v>
      </c>
      <c r="L180" s="12">
        <v>0</v>
      </c>
    </row>
    <row r="181" spans="1:12" s="12" customFormat="1">
      <c r="A181" s="12" t="s">
        <v>233</v>
      </c>
      <c r="B181" s="12">
        <v>7.5</v>
      </c>
      <c r="C181" s="12" t="s">
        <v>34</v>
      </c>
      <c r="D181" s="40">
        <v>43665</v>
      </c>
      <c r="E181" s="41" t="s">
        <v>360</v>
      </c>
      <c r="F181" s="40">
        <v>43667</v>
      </c>
      <c r="G181" s="41">
        <v>0.54166666666666663</v>
      </c>
      <c r="H181" s="12">
        <v>0</v>
      </c>
      <c r="I181" s="12">
        <v>0</v>
      </c>
      <c r="J181" s="12">
        <f t="shared" si="2"/>
        <v>0</v>
      </c>
      <c r="K181" s="39">
        <f>(J181*('Sample Collection'!M183/'Sample Collection'!R183))</f>
        <v>0</v>
      </c>
      <c r="L181" s="12">
        <v>0</v>
      </c>
    </row>
    <row r="182" spans="1:12" s="12" customFormat="1">
      <c r="A182" s="12" t="s">
        <v>234</v>
      </c>
      <c r="B182" s="12">
        <v>7.5</v>
      </c>
      <c r="C182" s="12" t="s">
        <v>39</v>
      </c>
      <c r="D182" s="40">
        <v>43665</v>
      </c>
      <c r="E182" s="41" t="s">
        <v>360</v>
      </c>
      <c r="F182" s="40">
        <v>43667</v>
      </c>
      <c r="G182" s="41">
        <v>0.54166666666666663</v>
      </c>
      <c r="H182" s="12">
        <v>0</v>
      </c>
      <c r="I182" s="12">
        <v>0</v>
      </c>
      <c r="J182" s="12">
        <f t="shared" si="2"/>
        <v>0</v>
      </c>
      <c r="K182" s="39">
        <f>(J182*('Sample Collection'!M184/'Sample Collection'!R184))</f>
        <v>0</v>
      </c>
      <c r="L182" s="12">
        <v>0</v>
      </c>
    </row>
    <row r="183" spans="1:12" s="12" customFormat="1">
      <c r="A183" s="12" t="s">
        <v>235</v>
      </c>
      <c r="B183" s="12">
        <v>7.5</v>
      </c>
      <c r="C183" s="12" t="s">
        <v>361</v>
      </c>
      <c r="D183" s="40">
        <v>43665</v>
      </c>
      <c r="E183" s="41" t="s">
        <v>360</v>
      </c>
      <c r="F183" s="40">
        <v>43667</v>
      </c>
      <c r="G183" s="41">
        <v>0.54166666666666663</v>
      </c>
      <c r="H183" s="12">
        <v>0</v>
      </c>
      <c r="I183" s="12">
        <v>0</v>
      </c>
      <c r="J183" s="12">
        <f t="shared" si="2"/>
        <v>0</v>
      </c>
      <c r="K183" s="39">
        <f>(J183*('Sample Collection'!M185/'Sample Collection'!R185))</f>
        <v>0</v>
      </c>
      <c r="L183" s="12">
        <v>0</v>
      </c>
    </row>
    <row r="184" spans="1:12" s="39" customFormat="1" ht="14.25" customHeight="1">
      <c r="A184" s="39" t="s">
        <v>236</v>
      </c>
      <c r="B184" s="39">
        <v>7.5</v>
      </c>
      <c r="C184" s="48" t="s">
        <v>24</v>
      </c>
      <c r="D184" s="42">
        <v>43668</v>
      </c>
      <c r="E184" s="43" t="s">
        <v>352</v>
      </c>
      <c r="F184" s="42">
        <v>43671</v>
      </c>
      <c r="G184" s="43">
        <v>0.47916666666666669</v>
      </c>
      <c r="H184" s="39">
        <v>0</v>
      </c>
      <c r="I184" s="39">
        <v>0</v>
      </c>
      <c r="J184" s="39">
        <f t="shared" si="2"/>
        <v>0</v>
      </c>
      <c r="K184" s="39">
        <f>(J184*('Sample Collection'!M186/'Sample Collection'!R186))</f>
        <v>0</v>
      </c>
      <c r="L184" s="39">
        <v>0</v>
      </c>
    </row>
    <row r="185" spans="1:12" s="39" customFormat="1">
      <c r="A185" s="39" t="s">
        <v>237</v>
      </c>
      <c r="B185" s="39">
        <v>7.5</v>
      </c>
      <c r="C185" s="48" t="s">
        <v>82</v>
      </c>
      <c r="D185" s="42">
        <v>43668</v>
      </c>
      <c r="E185" s="43" t="s">
        <v>352</v>
      </c>
      <c r="F185" s="42">
        <v>43671</v>
      </c>
      <c r="G185" s="43">
        <v>0.47916666666666669</v>
      </c>
      <c r="H185" s="39">
        <v>0</v>
      </c>
      <c r="I185" s="39">
        <v>0</v>
      </c>
      <c r="J185" s="39">
        <f t="shared" si="2"/>
        <v>0</v>
      </c>
      <c r="K185" s="39">
        <f>(J185*('Sample Collection'!M187/'Sample Collection'!R187))</f>
        <v>0</v>
      </c>
      <c r="L185" s="39">
        <v>0</v>
      </c>
    </row>
    <row r="186" spans="1:12" s="39" customFormat="1">
      <c r="A186" s="39" t="s">
        <v>238</v>
      </c>
      <c r="B186" s="39">
        <v>7.5</v>
      </c>
      <c r="C186" s="48" t="s">
        <v>128</v>
      </c>
      <c r="D186" s="42">
        <v>43668</v>
      </c>
      <c r="E186" s="43" t="s">
        <v>352</v>
      </c>
      <c r="F186" s="42">
        <v>43671</v>
      </c>
      <c r="G186" s="43">
        <v>0.47916666666666669</v>
      </c>
      <c r="H186" s="39">
        <v>0</v>
      </c>
      <c r="I186" s="39">
        <v>0</v>
      </c>
      <c r="J186" s="39">
        <f t="shared" si="2"/>
        <v>0</v>
      </c>
      <c r="K186" s="39">
        <f>(J186*('Sample Collection'!M188/'Sample Collection'!R188))</f>
        <v>0</v>
      </c>
      <c r="L186" s="39">
        <v>0</v>
      </c>
    </row>
    <row r="187" spans="1:12" s="39" customFormat="1">
      <c r="A187" s="39" t="s">
        <v>239</v>
      </c>
      <c r="B187" s="39">
        <v>7.5</v>
      </c>
      <c r="C187" s="48" t="s">
        <v>32</v>
      </c>
      <c r="D187" s="42">
        <v>43668</v>
      </c>
      <c r="E187" s="43" t="s">
        <v>352</v>
      </c>
      <c r="F187" s="42">
        <v>43671</v>
      </c>
      <c r="G187" s="43">
        <v>0.47916666666666669</v>
      </c>
      <c r="H187" s="39">
        <v>0</v>
      </c>
      <c r="I187" s="39">
        <v>0</v>
      </c>
      <c r="J187" s="39">
        <f t="shared" si="2"/>
        <v>0</v>
      </c>
      <c r="K187" s="39">
        <f>(J187*('Sample Collection'!M189/'Sample Collection'!R189))</f>
        <v>0</v>
      </c>
      <c r="L187" s="39">
        <v>0</v>
      </c>
    </row>
    <row r="188" spans="1:12" s="39" customFormat="1" ht="15.75" customHeight="1">
      <c r="A188" s="39" t="s">
        <v>240</v>
      </c>
      <c r="B188" s="39">
        <v>7.5</v>
      </c>
      <c r="C188" s="48" t="s">
        <v>34</v>
      </c>
      <c r="D188" s="42">
        <v>43668</v>
      </c>
      <c r="E188" s="43" t="s">
        <v>352</v>
      </c>
      <c r="F188" s="42">
        <v>43671</v>
      </c>
      <c r="G188" s="43">
        <v>0.47916666666666669</v>
      </c>
      <c r="H188" s="39">
        <v>0</v>
      </c>
      <c r="I188" s="39">
        <v>0</v>
      </c>
      <c r="J188" s="39">
        <f t="shared" si="2"/>
        <v>0</v>
      </c>
      <c r="K188" s="39">
        <f>(J188*('Sample Collection'!M190/'Sample Collection'!R190))</f>
        <v>0</v>
      </c>
      <c r="L188" s="39">
        <v>0</v>
      </c>
    </row>
    <row r="189" spans="1:12" s="39" customFormat="1" ht="14.25" customHeight="1">
      <c r="A189" s="39" t="s">
        <v>241</v>
      </c>
      <c r="B189" s="39">
        <v>7.5</v>
      </c>
      <c r="C189" s="48" t="s">
        <v>39</v>
      </c>
      <c r="D189" s="42">
        <v>43668</v>
      </c>
      <c r="E189" s="43" t="s">
        <v>352</v>
      </c>
      <c r="F189" s="42">
        <v>43671</v>
      </c>
      <c r="G189" s="43">
        <v>0.47916666666666669</v>
      </c>
      <c r="H189" s="39">
        <v>0</v>
      </c>
      <c r="I189" s="39">
        <v>0</v>
      </c>
      <c r="J189" s="39">
        <f t="shared" si="2"/>
        <v>0</v>
      </c>
      <c r="K189" s="39">
        <f>(J189*('Sample Collection'!M191/'Sample Collection'!R191))</f>
        <v>0</v>
      </c>
      <c r="L189" s="39">
        <v>0</v>
      </c>
    </row>
    <row r="190" spans="1:12" s="12" customFormat="1" ht="16.5" customHeight="1">
      <c r="A190" s="12" t="s">
        <v>242</v>
      </c>
      <c r="B190" s="12">
        <v>7.5</v>
      </c>
      <c r="C190" s="49" t="s">
        <v>24</v>
      </c>
      <c r="D190" s="40">
        <v>43668</v>
      </c>
      <c r="E190" s="41" t="s">
        <v>352</v>
      </c>
      <c r="F190" s="40">
        <v>43671</v>
      </c>
      <c r="G190" s="41">
        <v>0.47916666666666669</v>
      </c>
      <c r="H190" s="12">
        <v>0</v>
      </c>
      <c r="I190" s="12">
        <v>0</v>
      </c>
      <c r="J190" s="12">
        <f t="shared" si="2"/>
        <v>0</v>
      </c>
      <c r="K190" s="39">
        <f>(J190*('Sample Collection'!M192/'Sample Collection'!R192))</f>
        <v>0</v>
      </c>
      <c r="L190" s="12">
        <v>0</v>
      </c>
    </row>
    <row r="191" spans="1:12" s="12" customFormat="1">
      <c r="A191" s="12" t="s">
        <v>243</v>
      </c>
      <c r="B191" s="12">
        <v>7.5</v>
      </c>
      <c r="C191" s="49" t="s">
        <v>82</v>
      </c>
      <c r="D191" s="40">
        <v>43668</v>
      </c>
      <c r="E191" s="41" t="s">
        <v>352</v>
      </c>
      <c r="F191" s="40">
        <v>43671</v>
      </c>
      <c r="G191" s="41">
        <v>0.47916666666666669</v>
      </c>
      <c r="H191" s="12">
        <v>0</v>
      </c>
      <c r="I191" s="12">
        <v>0</v>
      </c>
      <c r="J191" s="12">
        <f t="shared" si="2"/>
        <v>0</v>
      </c>
      <c r="K191" s="39">
        <f>(J191*('Sample Collection'!M193/'Sample Collection'!R193))</f>
        <v>0</v>
      </c>
      <c r="L191" s="12">
        <v>0</v>
      </c>
    </row>
    <row r="192" spans="1:12" s="12" customFormat="1">
      <c r="A192" s="12" t="s">
        <v>244</v>
      </c>
      <c r="B192" s="12">
        <v>7.5</v>
      </c>
      <c r="C192" s="49" t="s">
        <v>128</v>
      </c>
      <c r="D192" s="40">
        <v>43668</v>
      </c>
      <c r="E192" s="41" t="s">
        <v>352</v>
      </c>
      <c r="F192" s="40">
        <v>43671</v>
      </c>
      <c r="G192" s="41">
        <v>0.47916666666666669</v>
      </c>
      <c r="H192" s="12">
        <v>0</v>
      </c>
      <c r="I192" s="12">
        <v>0</v>
      </c>
      <c r="J192" s="12">
        <f t="shared" si="2"/>
        <v>0</v>
      </c>
      <c r="K192" s="39">
        <f>(J192*('Sample Collection'!M194/'Sample Collection'!R194))</f>
        <v>0</v>
      </c>
      <c r="L192" s="12">
        <v>0</v>
      </c>
    </row>
    <row r="193" spans="1:12" s="12" customFormat="1">
      <c r="A193" s="12" t="s">
        <v>245</v>
      </c>
      <c r="B193" s="12">
        <v>7.5</v>
      </c>
      <c r="C193" s="49" t="s">
        <v>32</v>
      </c>
      <c r="D193" s="40">
        <v>43668</v>
      </c>
      <c r="E193" s="41" t="s">
        <v>352</v>
      </c>
      <c r="F193" s="40">
        <v>43671</v>
      </c>
      <c r="G193" s="41">
        <v>0.47916666666666669</v>
      </c>
      <c r="H193" s="12">
        <v>0</v>
      </c>
      <c r="I193" s="12">
        <v>0</v>
      </c>
      <c r="J193" s="12">
        <f t="shared" si="2"/>
        <v>0</v>
      </c>
      <c r="K193" s="39">
        <f>(J193*('Sample Collection'!M195/'Sample Collection'!R195))</f>
        <v>0</v>
      </c>
      <c r="L193" s="12">
        <v>0</v>
      </c>
    </row>
    <row r="194" spans="1:12" s="12" customFormat="1" ht="15" customHeight="1">
      <c r="A194" s="12" t="s">
        <v>246</v>
      </c>
      <c r="B194" s="12">
        <v>7.5</v>
      </c>
      <c r="C194" s="49" t="s">
        <v>34</v>
      </c>
      <c r="D194" s="40">
        <v>43668</v>
      </c>
      <c r="E194" s="41" t="s">
        <v>352</v>
      </c>
      <c r="F194" s="40">
        <v>43671</v>
      </c>
      <c r="G194" s="41">
        <v>0.47916666666666669</v>
      </c>
      <c r="H194" s="12">
        <v>0</v>
      </c>
      <c r="I194" s="12">
        <v>0</v>
      </c>
      <c r="J194" s="12">
        <f t="shared" si="2"/>
        <v>0</v>
      </c>
      <c r="K194" s="39">
        <f>(J194*('Sample Collection'!M196/'Sample Collection'!R196))</f>
        <v>0</v>
      </c>
      <c r="L194" s="12">
        <v>0</v>
      </c>
    </row>
    <row r="195" spans="1:12" s="12" customFormat="1" ht="14.25" customHeight="1">
      <c r="A195" s="12" t="s">
        <v>247</v>
      </c>
      <c r="B195" s="12">
        <v>7.5</v>
      </c>
      <c r="C195" s="49" t="s">
        <v>39</v>
      </c>
      <c r="D195" s="40">
        <v>43668</v>
      </c>
      <c r="E195" s="41" t="s">
        <v>352</v>
      </c>
      <c r="F195" s="40">
        <v>43671</v>
      </c>
      <c r="G195" s="41">
        <v>0.47916666666666669</v>
      </c>
      <c r="H195" s="12">
        <v>0</v>
      </c>
      <c r="I195" s="12">
        <v>0</v>
      </c>
      <c r="J195" s="12">
        <f t="shared" ref="J195:J258" si="3">AVERAGE((H195*2),(I195*2))</f>
        <v>0</v>
      </c>
      <c r="K195" s="39">
        <f>(J195*('Sample Collection'!M197/'Sample Collection'!R197))</f>
        <v>0</v>
      </c>
      <c r="L195" s="12">
        <v>0</v>
      </c>
    </row>
    <row r="196" spans="1:12" s="12" customFormat="1">
      <c r="A196" s="12" t="s">
        <v>248</v>
      </c>
      <c r="B196" s="12">
        <v>7.5</v>
      </c>
      <c r="C196" s="49" t="s">
        <v>361</v>
      </c>
      <c r="D196" s="40">
        <v>43668</v>
      </c>
      <c r="E196" s="41" t="s">
        <v>352</v>
      </c>
      <c r="F196" s="40">
        <v>43671</v>
      </c>
      <c r="G196" s="41">
        <v>0.47916666666666669</v>
      </c>
      <c r="H196" s="12">
        <v>0</v>
      </c>
      <c r="I196" s="12">
        <v>0</v>
      </c>
      <c r="J196" s="12">
        <f t="shared" si="3"/>
        <v>0</v>
      </c>
      <c r="K196" s="39">
        <f>(J196*('Sample Collection'!M198/'Sample Collection'!R198))</f>
        <v>0</v>
      </c>
      <c r="L196" s="12">
        <v>0</v>
      </c>
    </row>
    <row r="197" spans="1:12" s="39" customFormat="1">
      <c r="A197" s="39" t="s">
        <v>249</v>
      </c>
      <c r="B197" s="39">
        <v>7.5</v>
      </c>
      <c r="C197" s="39" t="s">
        <v>24</v>
      </c>
      <c r="D197" s="42">
        <v>43677</v>
      </c>
      <c r="E197" s="43">
        <v>0.60416666666666663</v>
      </c>
      <c r="F197" s="42">
        <v>43679</v>
      </c>
      <c r="G197" s="43">
        <v>0.60416666666666663</v>
      </c>
      <c r="H197" s="39">
        <v>0</v>
      </c>
      <c r="I197" s="39">
        <v>0</v>
      </c>
      <c r="J197" s="39">
        <f t="shared" si="3"/>
        <v>0</v>
      </c>
      <c r="K197" s="39">
        <f>(J197*('Sample Collection'!M199/'Sample Collection'!R199))</f>
        <v>0</v>
      </c>
      <c r="L197" s="39">
        <v>0</v>
      </c>
    </row>
    <row r="198" spans="1:12" s="39" customFormat="1">
      <c r="A198" s="39" t="s">
        <v>250</v>
      </c>
      <c r="B198" s="39">
        <v>7.5</v>
      </c>
      <c r="C198" s="39" t="s">
        <v>82</v>
      </c>
      <c r="D198" s="42">
        <v>43677</v>
      </c>
      <c r="E198" s="43">
        <v>0.60416666666666663</v>
      </c>
      <c r="F198" s="42">
        <v>43679</v>
      </c>
      <c r="G198" s="43">
        <v>0.60416666666666663</v>
      </c>
      <c r="H198" s="39">
        <v>0</v>
      </c>
      <c r="I198" s="39">
        <v>0</v>
      </c>
      <c r="J198" s="39">
        <f t="shared" si="3"/>
        <v>0</v>
      </c>
      <c r="K198" s="39">
        <f>(J198*('Sample Collection'!M200/'Sample Collection'!R200))</f>
        <v>0</v>
      </c>
      <c r="L198" s="39">
        <v>0</v>
      </c>
    </row>
    <row r="199" spans="1:12" s="39" customFormat="1">
      <c r="A199" s="39" t="s">
        <v>251</v>
      </c>
      <c r="B199" s="39">
        <v>7.5</v>
      </c>
      <c r="C199" s="39" t="s">
        <v>128</v>
      </c>
      <c r="D199" s="42">
        <v>43677</v>
      </c>
      <c r="E199" s="43">
        <v>0.60416666666666663</v>
      </c>
      <c r="F199" s="42">
        <v>43679</v>
      </c>
      <c r="G199" s="43">
        <v>0.60416666666666663</v>
      </c>
      <c r="H199" s="39">
        <v>0</v>
      </c>
      <c r="I199" s="39">
        <v>0</v>
      </c>
      <c r="J199" s="39">
        <f t="shared" si="3"/>
        <v>0</v>
      </c>
      <c r="K199" s="39">
        <f>(J199*('Sample Collection'!M201/'Sample Collection'!R201))</f>
        <v>0</v>
      </c>
      <c r="L199" s="39">
        <v>0</v>
      </c>
    </row>
    <row r="200" spans="1:12" s="39" customFormat="1">
      <c r="A200" s="39" t="s">
        <v>252</v>
      </c>
      <c r="B200" s="39">
        <v>7.5</v>
      </c>
      <c r="C200" s="39" t="s">
        <v>32</v>
      </c>
      <c r="D200" s="42">
        <v>43677</v>
      </c>
      <c r="E200" s="43">
        <v>0.60416666666666663</v>
      </c>
      <c r="F200" s="42">
        <v>43679</v>
      </c>
      <c r="G200" s="43">
        <v>0.60416666666666663</v>
      </c>
      <c r="H200" s="39">
        <v>0</v>
      </c>
      <c r="I200" s="39">
        <v>0</v>
      </c>
      <c r="J200" s="39">
        <f t="shared" si="3"/>
        <v>0</v>
      </c>
      <c r="K200" s="39">
        <f>(J200*('Sample Collection'!M202/'Sample Collection'!R202))</f>
        <v>0</v>
      </c>
      <c r="L200" s="39">
        <v>0</v>
      </c>
    </row>
    <row r="201" spans="1:12" s="39" customFormat="1">
      <c r="A201" s="39" t="s">
        <v>253</v>
      </c>
      <c r="B201" s="39">
        <v>7.5</v>
      </c>
      <c r="C201" s="39" t="s">
        <v>34</v>
      </c>
      <c r="D201" s="42">
        <v>43677</v>
      </c>
      <c r="E201" s="43">
        <v>0.60416666666666663</v>
      </c>
      <c r="F201" s="42">
        <v>43679</v>
      </c>
      <c r="G201" s="43">
        <v>0.60416666666666663</v>
      </c>
      <c r="H201" s="39">
        <v>0</v>
      </c>
      <c r="I201" s="39">
        <v>0</v>
      </c>
      <c r="J201" s="39">
        <f t="shared" si="3"/>
        <v>0</v>
      </c>
      <c r="K201" s="39">
        <f>(J201*('Sample Collection'!M203/'Sample Collection'!R203))</f>
        <v>0</v>
      </c>
      <c r="L201" s="39">
        <v>0</v>
      </c>
    </row>
    <row r="202" spans="1:12" s="39" customFormat="1">
      <c r="A202" s="39" t="s">
        <v>254</v>
      </c>
      <c r="B202" s="39">
        <v>7.5</v>
      </c>
      <c r="C202" s="39" t="s">
        <v>39</v>
      </c>
      <c r="D202" s="42">
        <v>43677</v>
      </c>
      <c r="E202" s="43">
        <v>0.60416666666666663</v>
      </c>
      <c r="F202" s="42">
        <v>43679</v>
      </c>
      <c r="G202" s="43">
        <v>0.60416666666666663</v>
      </c>
      <c r="H202" s="39">
        <v>0</v>
      </c>
      <c r="I202" s="39">
        <v>0</v>
      </c>
      <c r="J202" s="39">
        <f t="shared" si="3"/>
        <v>0</v>
      </c>
      <c r="K202" s="39">
        <f>(J202*('Sample Collection'!M204/'Sample Collection'!R204))</f>
        <v>0</v>
      </c>
      <c r="L202" s="39">
        <v>0</v>
      </c>
    </row>
    <row r="203" spans="1:12" s="12" customFormat="1">
      <c r="A203" s="12" t="s">
        <v>255</v>
      </c>
      <c r="B203" s="12">
        <v>7.5</v>
      </c>
      <c r="C203" s="12" t="s">
        <v>24</v>
      </c>
      <c r="D203" s="40">
        <v>43677</v>
      </c>
      <c r="E203" s="41">
        <v>0.60416666666666663</v>
      </c>
      <c r="F203" s="40">
        <v>43679</v>
      </c>
      <c r="G203" s="41">
        <v>0.60416666666666663</v>
      </c>
      <c r="H203" s="12">
        <v>0</v>
      </c>
      <c r="I203" s="12">
        <v>0</v>
      </c>
      <c r="J203" s="12">
        <f t="shared" si="3"/>
        <v>0</v>
      </c>
      <c r="K203" s="39">
        <f>(J203*('Sample Collection'!M205/'Sample Collection'!R205))</f>
        <v>0</v>
      </c>
      <c r="L203" s="12">
        <v>0</v>
      </c>
    </row>
    <row r="204" spans="1:12" s="12" customFormat="1">
      <c r="A204" s="12" t="s">
        <v>256</v>
      </c>
      <c r="B204" s="12">
        <v>7.5</v>
      </c>
      <c r="C204" s="12" t="s">
        <v>82</v>
      </c>
      <c r="D204" s="40">
        <v>43677</v>
      </c>
      <c r="E204" s="41">
        <v>0.60416666666666663</v>
      </c>
      <c r="F204" s="40">
        <v>43679</v>
      </c>
      <c r="G204" s="41">
        <v>0.60416666666666663</v>
      </c>
      <c r="H204" s="12">
        <v>0</v>
      </c>
      <c r="I204" s="12">
        <v>0</v>
      </c>
      <c r="J204" s="12">
        <f t="shared" si="3"/>
        <v>0</v>
      </c>
      <c r="K204" s="39">
        <f>(J204*('Sample Collection'!M206/'Sample Collection'!R206))</f>
        <v>0</v>
      </c>
      <c r="L204" s="12">
        <v>0</v>
      </c>
    </row>
    <row r="205" spans="1:12" s="12" customFormat="1">
      <c r="A205" s="12" t="s">
        <v>257</v>
      </c>
      <c r="B205" s="12">
        <v>7.5</v>
      </c>
      <c r="C205" s="12" t="s">
        <v>128</v>
      </c>
      <c r="D205" s="40">
        <v>43677</v>
      </c>
      <c r="E205" s="41">
        <v>0.60416666666666663</v>
      </c>
      <c r="F205" s="40">
        <v>43679</v>
      </c>
      <c r="G205" s="41">
        <v>0.60416666666666663</v>
      </c>
      <c r="H205" s="12">
        <v>0</v>
      </c>
      <c r="I205" s="12">
        <v>0</v>
      </c>
      <c r="J205" s="12">
        <f t="shared" si="3"/>
        <v>0</v>
      </c>
      <c r="K205" s="39">
        <f>(J205*('Sample Collection'!M207/'Sample Collection'!R207))</f>
        <v>0</v>
      </c>
      <c r="L205" s="12">
        <v>0</v>
      </c>
    </row>
    <row r="206" spans="1:12" s="12" customFormat="1">
      <c r="A206" s="12" t="s">
        <v>258</v>
      </c>
      <c r="B206" s="12">
        <v>7.5</v>
      </c>
      <c r="C206" s="12" t="s">
        <v>32</v>
      </c>
      <c r="D206" s="40">
        <v>43677</v>
      </c>
      <c r="E206" s="41">
        <v>0.60416666666666663</v>
      </c>
      <c r="F206" s="40">
        <v>43679</v>
      </c>
      <c r="G206" s="41">
        <v>0.60416666666666663</v>
      </c>
      <c r="H206" s="12">
        <v>0</v>
      </c>
      <c r="I206" s="12">
        <v>0</v>
      </c>
      <c r="J206" s="12">
        <f t="shared" si="3"/>
        <v>0</v>
      </c>
      <c r="K206" s="39">
        <f>(J206*('Sample Collection'!M208/'Sample Collection'!R208))</f>
        <v>0</v>
      </c>
      <c r="L206" s="12">
        <v>0</v>
      </c>
    </row>
    <row r="207" spans="1:12" s="12" customFormat="1">
      <c r="A207" s="12" t="s">
        <v>259</v>
      </c>
      <c r="B207" s="12">
        <v>7.5</v>
      </c>
      <c r="C207" s="12" t="s">
        <v>34</v>
      </c>
      <c r="D207" s="40">
        <v>43677</v>
      </c>
      <c r="E207" s="41">
        <v>0.60416666666666663</v>
      </c>
      <c r="F207" s="40">
        <v>43679</v>
      </c>
      <c r="G207" s="41">
        <v>0.60416666666666663</v>
      </c>
      <c r="H207" s="12">
        <v>0</v>
      </c>
      <c r="I207" s="12">
        <v>0</v>
      </c>
      <c r="J207" s="12">
        <f t="shared" si="3"/>
        <v>0</v>
      </c>
      <c r="K207" s="39">
        <f>(J207*('Sample Collection'!M209/'Sample Collection'!R209))</f>
        <v>0</v>
      </c>
      <c r="L207" s="12">
        <v>0</v>
      </c>
    </row>
    <row r="208" spans="1:12" s="12" customFormat="1">
      <c r="A208" s="12" t="s">
        <v>260</v>
      </c>
      <c r="B208" s="12">
        <v>7.5</v>
      </c>
      <c r="C208" s="12" t="s">
        <v>39</v>
      </c>
      <c r="D208" s="40">
        <v>43677</v>
      </c>
      <c r="E208" s="41">
        <v>0.60416666666666663</v>
      </c>
      <c r="F208" s="40">
        <v>43679</v>
      </c>
      <c r="G208" s="41">
        <v>0.60416666666666663</v>
      </c>
      <c r="H208" s="12">
        <v>0</v>
      </c>
      <c r="I208" s="12">
        <v>0</v>
      </c>
      <c r="J208" s="12">
        <f t="shared" si="3"/>
        <v>0</v>
      </c>
      <c r="K208" s="39">
        <f>(J208*('Sample Collection'!M210/'Sample Collection'!R210))</f>
        <v>0</v>
      </c>
      <c r="L208" s="12">
        <v>0</v>
      </c>
    </row>
    <row r="209" spans="1:12" s="12" customFormat="1">
      <c r="A209" s="12" t="s">
        <v>261</v>
      </c>
      <c r="B209" s="12">
        <v>7.5</v>
      </c>
      <c r="C209" s="12" t="s">
        <v>361</v>
      </c>
      <c r="D209" s="40">
        <v>43677</v>
      </c>
      <c r="E209" s="41">
        <v>0.60416666666666663</v>
      </c>
      <c r="F209" s="40">
        <v>43679</v>
      </c>
      <c r="G209" s="41">
        <v>0.60416666666666663</v>
      </c>
      <c r="H209" s="12">
        <v>0</v>
      </c>
      <c r="I209" s="12">
        <v>0</v>
      </c>
      <c r="J209" s="12">
        <f t="shared" si="3"/>
        <v>0</v>
      </c>
      <c r="K209" s="39">
        <f>(J209*('Sample Collection'!M211/'Sample Collection'!R211))</f>
        <v>0</v>
      </c>
      <c r="L209" s="12">
        <v>0</v>
      </c>
    </row>
    <row r="210" spans="1:12" s="39" customFormat="1">
      <c r="A210" s="39" t="s">
        <v>262</v>
      </c>
      <c r="B210" s="39">
        <v>7.5</v>
      </c>
      <c r="C210" s="39" t="s">
        <v>24</v>
      </c>
      <c r="D210" s="42">
        <v>43684</v>
      </c>
      <c r="E210" s="43">
        <v>0.54166666666666663</v>
      </c>
      <c r="F210" s="42">
        <v>43686</v>
      </c>
      <c r="G210" s="43">
        <v>0.54166666666666663</v>
      </c>
      <c r="H210" s="39">
        <v>0</v>
      </c>
      <c r="I210" s="39">
        <v>0</v>
      </c>
      <c r="J210" s="39">
        <f t="shared" si="3"/>
        <v>0</v>
      </c>
      <c r="K210" s="39">
        <f>(J210*('Sample Collection'!M212/'Sample Collection'!R212))</f>
        <v>0</v>
      </c>
      <c r="L210" s="39">
        <v>0</v>
      </c>
    </row>
    <row r="211" spans="1:12" s="39" customFormat="1">
      <c r="A211" s="39" t="s">
        <v>263</v>
      </c>
      <c r="B211" s="39">
        <v>7.5</v>
      </c>
      <c r="C211" s="39" t="s">
        <v>82</v>
      </c>
      <c r="D211" s="42">
        <v>43684</v>
      </c>
      <c r="E211" s="43">
        <v>0.54166666666666663</v>
      </c>
      <c r="F211" s="42">
        <v>43686</v>
      </c>
      <c r="G211" s="43">
        <v>0.54166666666666663</v>
      </c>
      <c r="H211" s="39">
        <v>0</v>
      </c>
      <c r="I211" s="39">
        <v>0</v>
      </c>
      <c r="J211" s="39">
        <f t="shared" si="3"/>
        <v>0</v>
      </c>
      <c r="K211" s="39">
        <f>(J211*('Sample Collection'!M213/'Sample Collection'!R213))</f>
        <v>0</v>
      </c>
      <c r="L211" s="39">
        <v>0</v>
      </c>
    </row>
    <row r="212" spans="1:12" s="39" customFormat="1">
      <c r="A212" s="39" t="s">
        <v>264</v>
      </c>
      <c r="B212" s="39">
        <v>7.5</v>
      </c>
      <c r="C212" s="39" t="s">
        <v>128</v>
      </c>
      <c r="D212" s="42">
        <v>43684</v>
      </c>
      <c r="E212" s="43">
        <v>0.54166666666666663</v>
      </c>
      <c r="F212" s="42">
        <v>43686</v>
      </c>
      <c r="G212" s="43">
        <v>0.54166666666666663</v>
      </c>
      <c r="H212" s="39">
        <v>0</v>
      </c>
      <c r="I212" s="39">
        <v>0</v>
      </c>
      <c r="J212" s="39">
        <f t="shared" si="3"/>
        <v>0</v>
      </c>
      <c r="K212" s="39">
        <f>(J212*('Sample Collection'!M214/'Sample Collection'!R214))</f>
        <v>0</v>
      </c>
      <c r="L212" s="39">
        <v>0</v>
      </c>
    </row>
    <row r="213" spans="1:12" s="39" customFormat="1">
      <c r="A213" s="39" t="s">
        <v>265</v>
      </c>
      <c r="B213" s="39">
        <v>7.5</v>
      </c>
      <c r="C213" s="39" t="s">
        <v>32</v>
      </c>
      <c r="D213" s="42">
        <v>43684</v>
      </c>
      <c r="E213" s="43">
        <v>0.54166666666666663</v>
      </c>
      <c r="F213" s="42">
        <v>43686</v>
      </c>
      <c r="G213" s="43">
        <v>0.54166666666666663</v>
      </c>
      <c r="H213" s="39">
        <v>0</v>
      </c>
      <c r="I213" s="39">
        <v>0</v>
      </c>
      <c r="J213" s="39">
        <f t="shared" si="3"/>
        <v>0</v>
      </c>
      <c r="K213" s="39">
        <f>(J213*('Sample Collection'!M215/'Sample Collection'!R215))</f>
        <v>0</v>
      </c>
      <c r="L213" s="39">
        <v>0</v>
      </c>
    </row>
    <row r="214" spans="1:12" s="39" customFormat="1">
      <c r="A214" s="39" t="s">
        <v>266</v>
      </c>
      <c r="B214" s="39">
        <v>7.5</v>
      </c>
      <c r="C214" s="39" t="s">
        <v>34</v>
      </c>
      <c r="D214" s="42">
        <v>43684</v>
      </c>
      <c r="E214" s="43">
        <v>0.54166666666666663</v>
      </c>
      <c r="F214" s="42">
        <v>43686</v>
      </c>
      <c r="G214" s="43">
        <v>0.54166666666666663</v>
      </c>
      <c r="H214" s="39">
        <v>0</v>
      </c>
      <c r="I214" s="39">
        <v>0</v>
      </c>
      <c r="J214" s="39">
        <f t="shared" si="3"/>
        <v>0</v>
      </c>
      <c r="K214" s="39">
        <f>(J214*('Sample Collection'!M216/'Sample Collection'!R216))</f>
        <v>0</v>
      </c>
      <c r="L214" s="39">
        <v>0</v>
      </c>
    </row>
    <row r="215" spans="1:12" s="39" customFormat="1">
      <c r="A215" s="39" t="s">
        <v>267</v>
      </c>
      <c r="B215" s="39">
        <v>7.5</v>
      </c>
      <c r="C215" s="39" t="s">
        <v>39</v>
      </c>
      <c r="D215" s="42">
        <v>43684</v>
      </c>
      <c r="E215" s="43">
        <v>0.54166666666666663</v>
      </c>
      <c r="F215" s="42">
        <v>43686</v>
      </c>
      <c r="G215" s="43">
        <v>0.54166666666666663</v>
      </c>
      <c r="H215" s="39">
        <v>0</v>
      </c>
      <c r="I215" s="39">
        <v>0</v>
      </c>
      <c r="J215" s="39">
        <f t="shared" si="3"/>
        <v>0</v>
      </c>
      <c r="K215" s="39">
        <f>(J215*('Sample Collection'!M217/'Sample Collection'!R217))</f>
        <v>0</v>
      </c>
      <c r="L215" s="39">
        <v>0</v>
      </c>
    </row>
    <row r="216" spans="1:12" s="12" customFormat="1">
      <c r="A216" s="12" t="s">
        <v>268</v>
      </c>
      <c r="B216" s="12">
        <v>7.5</v>
      </c>
      <c r="C216" s="12" t="s">
        <v>24</v>
      </c>
      <c r="D216" s="40">
        <v>43684</v>
      </c>
      <c r="E216" s="41">
        <v>0.54166666666666663</v>
      </c>
      <c r="F216" s="40">
        <v>43686</v>
      </c>
      <c r="G216" s="41">
        <v>0.54166666666666663</v>
      </c>
      <c r="H216" s="12">
        <v>0</v>
      </c>
      <c r="I216" s="12">
        <v>0</v>
      </c>
      <c r="J216" s="12">
        <f t="shared" si="3"/>
        <v>0</v>
      </c>
      <c r="K216" s="39">
        <f>(J216*('Sample Collection'!M218/'Sample Collection'!R218))</f>
        <v>0</v>
      </c>
      <c r="L216" s="12">
        <v>0</v>
      </c>
    </row>
    <row r="217" spans="1:12" s="12" customFormat="1">
      <c r="A217" s="12" t="s">
        <v>269</v>
      </c>
      <c r="B217" s="12">
        <v>7.5</v>
      </c>
      <c r="C217" s="12" t="s">
        <v>82</v>
      </c>
      <c r="D217" s="40">
        <v>43684</v>
      </c>
      <c r="E217" s="41">
        <v>0.54166666666666663</v>
      </c>
      <c r="F217" s="40">
        <v>43686</v>
      </c>
      <c r="G217" s="41">
        <v>0.54166666666666663</v>
      </c>
      <c r="H217" s="12">
        <v>0</v>
      </c>
      <c r="I217" s="12">
        <v>0</v>
      </c>
      <c r="J217" s="12">
        <f t="shared" si="3"/>
        <v>0</v>
      </c>
      <c r="K217" s="39">
        <f>(J217*('Sample Collection'!M219/'Sample Collection'!R219))</f>
        <v>0</v>
      </c>
      <c r="L217" s="12">
        <v>0</v>
      </c>
    </row>
    <row r="218" spans="1:12" s="12" customFormat="1">
      <c r="A218" s="12" t="s">
        <v>270</v>
      </c>
      <c r="B218" s="12">
        <v>7.5</v>
      </c>
      <c r="C218" s="12" t="s">
        <v>128</v>
      </c>
      <c r="D218" s="40">
        <v>43684</v>
      </c>
      <c r="E218" s="41">
        <v>0.54166666666666663</v>
      </c>
      <c r="F218" s="40">
        <v>43686</v>
      </c>
      <c r="G218" s="41">
        <v>0.54166666666666663</v>
      </c>
      <c r="H218" s="12">
        <v>0</v>
      </c>
      <c r="I218" s="12">
        <v>0</v>
      </c>
      <c r="J218" s="12">
        <f t="shared" si="3"/>
        <v>0</v>
      </c>
      <c r="K218" s="39">
        <f>(J218*('Sample Collection'!M220/'Sample Collection'!R220))</f>
        <v>0</v>
      </c>
      <c r="L218" s="12">
        <v>0</v>
      </c>
    </row>
    <row r="219" spans="1:12" s="12" customFormat="1">
      <c r="A219" s="12" t="s">
        <v>271</v>
      </c>
      <c r="B219" s="12">
        <v>7.5</v>
      </c>
      <c r="C219" s="12" t="s">
        <v>32</v>
      </c>
      <c r="D219" s="40">
        <v>43684</v>
      </c>
      <c r="E219" s="41">
        <v>0.54166666666666663</v>
      </c>
      <c r="F219" s="40">
        <v>43686</v>
      </c>
      <c r="G219" s="41">
        <v>0.54166666666666663</v>
      </c>
      <c r="H219" s="12">
        <v>0</v>
      </c>
      <c r="I219" s="12">
        <v>0</v>
      </c>
      <c r="J219" s="12">
        <f t="shared" si="3"/>
        <v>0</v>
      </c>
      <c r="K219" s="39">
        <f>(J219*('Sample Collection'!M221/'Sample Collection'!R221))</f>
        <v>0</v>
      </c>
      <c r="L219" s="12">
        <v>0</v>
      </c>
    </row>
    <row r="220" spans="1:12" s="12" customFormat="1">
      <c r="A220" s="12" t="s">
        <v>272</v>
      </c>
      <c r="B220" s="12">
        <v>7.5</v>
      </c>
      <c r="C220" s="12" t="s">
        <v>34</v>
      </c>
      <c r="D220" s="40">
        <v>43684</v>
      </c>
      <c r="E220" s="41">
        <v>0.54166666666666663</v>
      </c>
      <c r="F220" s="40">
        <v>43686</v>
      </c>
      <c r="G220" s="41">
        <v>0.54166666666666663</v>
      </c>
      <c r="H220" s="12">
        <v>0</v>
      </c>
      <c r="I220" s="12">
        <v>0</v>
      </c>
      <c r="J220" s="12">
        <f t="shared" si="3"/>
        <v>0</v>
      </c>
      <c r="K220" s="39">
        <f>(J220*('Sample Collection'!M222/'Sample Collection'!R222))</f>
        <v>0</v>
      </c>
      <c r="L220" s="12">
        <v>0</v>
      </c>
    </row>
    <row r="221" spans="1:12" s="12" customFormat="1">
      <c r="A221" s="12" t="s">
        <v>273</v>
      </c>
      <c r="B221" s="12">
        <v>7.5</v>
      </c>
      <c r="C221" s="12" t="s">
        <v>39</v>
      </c>
      <c r="D221" s="40">
        <v>43684</v>
      </c>
      <c r="E221" s="41">
        <v>0.54166666666666663</v>
      </c>
      <c r="F221" s="40">
        <v>43686</v>
      </c>
      <c r="G221" s="41">
        <v>0.54166666666666663</v>
      </c>
      <c r="H221" s="12">
        <v>0</v>
      </c>
      <c r="I221" s="12">
        <v>0</v>
      </c>
      <c r="J221" s="12">
        <f t="shared" si="3"/>
        <v>0</v>
      </c>
      <c r="K221" s="39">
        <f>(J221*('Sample Collection'!M223/'Sample Collection'!R223))</f>
        <v>0</v>
      </c>
      <c r="L221" s="12">
        <v>0</v>
      </c>
    </row>
    <row r="222" spans="1:12" s="12" customFormat="1">
      <c r="A222" s="12" t="s">
        <v>274</v>
      </c>
      <c r="B222" s="12">
        <v>7.5</v>
      </c>
      <c r="C222" s="12" t="s">
        <v>361</v>
      </c>
      <c r="D222" s="40">
        <v>43684</v>
      </c>
      <c r="E222" s="41">
        <v>0.54166666666666663</v>
      </c>
      <c r="F222" s="40">
        <v>43686</v>
      </c>
      <c r="G222" s="41">
        <v>0.54166666666666663</v>
      </c>
      <c r="H222" s="12">
        <v>0</v>
      </c>
      <c r="I222" s="12">
        <v>0</v>
      </c>
      <c r="J222" s="12">
        <f t="shared" si="3"/>
        <v>0</v>
      </c>
      <c r="K222" s="39">
        <f>(J222*('Sample Collection'!M224/'Sample Collection'!R224))</f>
        <v>0</v>
      </c>
      <c r="L222" s="12">
        <v>0</v>
      </c>
    </row>
    <row r="223" spans="1:12" s="39" customFormat="1">
      <c r="A223" s="39" t="s">
        <v>275</v>
      </c>
      <c r="B223" s="39">
        <v>7.5</v>
      </c>
      <c r="C223" s="39" t="s">
        <v>24</v>
      </c>
      <c r="D223" s="42">
        <v>43692</v>
      </c>
      <c r="E223" s="43">
        <v>0.58333333333333337</v>
      </c>
      <c r="F223" s="42">
        <v>43694</v>
      </c>
      <c r="G223" s="43">
        <v>0.58333333333333337</v>
      </c>
      <c r="H223" s="39">
        <v>0</v>
      </c>
      <c r="I223" s="39">
        <v>0</v>
      </c>
      <c r="J223" s="39">
        <f t="shared" si="3"/>
        <v>0</v>
      </c>
      <c r="K223" s="39">
        <f>(J223*('Sample Collection'!M225/'Sample Collection'!R225))</f>
        <v>0</v>
      </c>
      <c r="L223" s="39">
        <v>0</v>
      </c>
    </row>
    <row r="224" spans="1:12" s="39" customFormat="1">
      <c r="A224" s="39" t="s">
        <v>276</v>
      </c>
      <c r="B224" s="39">
        <v>7.5</v>
      </c>
      <c r="C224" s="39" t="s">
        <v>82</v>
      </c>
      <c r="D224" s="42">
        <v>43692</v>
      </c>
      <c r="E224" s="43">
        <v>0.58333333333333337</v>
      </c>
      <c r="F224" s="42">
        <v>43694</v>
      </c>
      <c r="G224" s="43">
        <v>0.58333333333333337</v>
      </c>
      <c r="H224" s="39">
        <v>0</v>
      </c>
      <c r="I224" s="39">
        <v>0</v>
      </c>
      <c r="J224" s="39">
        <f t="shared" si="3"/>
        <v>0</v>
      </c>
      <c r="K224" s="39">
        <f>(J224*('Sample Collection'!M226/'Sample Collection'!R226))</f>
        <v>0</v>
      </c>
      <c r="L224" s="39">
        <v>0</v>
      </c>
    </row>
    <row r="225" spans="1:12" s="39" customFormat="1">
      <c r="A225" s="39" t="s">
        <v>277</v>
      </c>
      <c r="B225" s="39">
        <v>7.5</v>
      </c>
      <c r="C225" s="39" t="s">
        <v>128</v>
      </c>
      <c r="D225" s="42">
        <v>43692</v>
      </c>
      <c r="E225" s="43">
        <v>0.58333333333333337</v>
      </c>
      <c r="F225" s="42">
        <v>43694</v>
      </c>
      <c r="G225" s="43">
        <v>0.58333333333333337</v>
      </c>
      <c r="H225" s="39">
        <v>0</v>
      </c>
      <c r="I225" s="39">
        <v>0</v>
      </c>
      <c r="J225" s="39">
        <f t="shared" si="3"/>
        <v>0</v>
      </c>
      <c r="K225" s="39">
        <f>(J225*('Sample Collection'!M227/'Sample Collection'!R227))</f>
        <v>0</v>
      </c>
      <c r="L225" s="39">
        <v>0</v>
      </c>
    </row>
    <row r="226" spans="1:12" s="39" customFormat="1">
      <c r="A226" s="39" t="s">
        <v>278</v>
      </c>
      <c r="B226" s="39">
        <v>7.5</v>
      </c>
      <c r="C226" s="39" t="s">
        <v>32</v>
      </c>
      <c r="D226" s="42">
        <v>43692</v>
      </c>
      <c r="E226" s="43">
        <v>0.58333333333333337</v>
      </c>
      <c r="F226" s="42">
        <v>43694</v>
      </c>
      <c r="G226" s="43">
        <v>0.58333333333333337</v>
      </c>
      <c r="H226" s="39">
        <v>0</v>
      </c>
      <c r="I226" s="39">
        <v>0</v>
      </c>
      <c r="J226" s="39">
        <f t="shared" si="3"/>
        <v>0</v>
      </c>
      <c r="K226" s="39">
        <f>(J226*('Sample Collection'!M228/'Sample Collection'!R228))</f>
        <v>0</v>
      </c>
      <c r="L226" s="39">
        <v>0</v>
      </c>
    </row>
    <row r="227" spans="1:12" s="39" customFormat="1">
      <c r="A227" s="39" t="s">
        <v>279</v>
      </c>
      <c r="B227" s="39">
        <v>7.5</v>
      </c>
      <c r="C227" s="39" t="s">
        <v>34</v>
      </c>
      <c r="D227" s="42">
        <v>43692</v>
      </c>
      <c r="E227" s="43">
        <v>0.58333333333333337</v>
      </c>
      <c r="F227" s="42">
        <v>43694</v>
      </c>
      <c r="G227" s="43">
        <v>0.58333333333333337</v>
      </c>
      <c r="H227" s="39">
        <v>0</v>
      </c>
      <c r="I227" s="39">
        <v>0</v>
      </c>
      <c r="J227" s="39">
        <f t="shared" si="3"/>
        <v>0</v>
      </c>
      <c r="K227" s="39">
        <f>(J227*('Sample Collection'!M229/'Sample Collection'!R229))</f>
        <v>0</v>
      </c>
      <c r="L227" s="39">
        <v>0</v>
      </c>
    </row>
    <row r="228" spans="1:12" s="39" customFormat="1">
      <c r="A228" s="39" t="s">
        <v>280</v>
      </c>
      <c r="B228" s="39">
        <v>7.5</v>
      </c>
      <c r="C228" s="39" t="s">
        <v>39</v>
      </c>
      <c r="D228" s="42">
        <v>43692</v>
      </c>
      <c r="E228" s="43">
        <v>0.58333333333333337</v>
      </c>
      <c r="F228" s="42">
        <v>43694</v>
      </c>
      <c r="G228" s="43">
        <v>0.58333333333333337</v>
      </c>
      <c r="H228" s="39">
        <v>0</v>
      </c>
      <c r="I228" s="39">
        <v>0</v>
      </c>
      <c r="J228" s="39">
        <f t="shared" si="3"/>
        <v>0</v>
      </c>
      <c r="K228" s="39">
        <f>(J228*('Sample Collection'!M230/'Sample Collection'!R230))</f>
        <v>0</v>
      </c>
      <c r="L228" s="39">
        <v>0</v>
      </c>
    </row>
    <row r="229" spans="1:12" s="12" customFormat="1">
      <c r="A229" s="12" t="s">
        <v>281</v>
      </c>
      <c r="B229" s="12">
        <v>7.5</v>
      </c>
      <c r="C229" s="12" t="s">
        <v>24</v>
      </c>
      <c r="D229" s="40">
        <v>43692</v>
      </c>
      <c r="E229" s="41">
        <v>0.58333333333333337</v>
      </c>
      <c r="F229" s="40">
        <v>43694</v>
      </c>
      <c r="G229" s="41">
        <v>0.58333333333333337</v>
      </c>
      <c r="H229" s="12">
        <v>0</v>
      </c>
      <c r="I229" s="12">
        <v>0</v>
      </c>
      <c r="J229" s="12">
        <f t="shared" si="3"/>
        <v>0</v>
      </c>
      <c r="K229" s="39">
        <f>(J229*('Sample Collection'!M231/'Sample Collection'!R231))</f>
        <v>0</v>
      </c>
      <c r="L229" s="12">
        <v>0</v>
      </c>
    </row>
    <row r="230" spans="1:12" s="12" customFormat="1">
      <c r="A230" s="12" t="s">
        <v>282</v>
      </c>
      <c r="B230" s="12">
        <v>7.5</v>
      </c>
      <c r="C230" s="12" t="s">
        <v>82</v>
      </c>
      <c r="D230" s="40">
        <v>43692</v>
      </c>
      <c r="E230" s="41">
        <v>0.58333333333333337</v>
      </c>
      <c r="F230" s="40">
        <v>43694</v>
      </c>
      <c r="G230" s="41">
        <v>0.58333333333333337</v>
      </c>
      <c r="H230" s="12">
        <v>0</v>
      </c>
      <c r="I230" s="12">
        <v>0</v>
      </c>
      <c r="J230" s="12">
        <f t="shared" si="3"/>
        <v>0</v>
      </c>
      <c r="K230" s="39">
        <f>(J230*('Sample Collection'!M232/'Sample Collection'!R232))</f>
        <v>0</v>
      </c>
      <c r="L230" s="12">
        <v>0</v>
      </c>
    </row>
    <row r="231" spans="1:12" s="12" customFormat="1">
      <c r="A231" s="12" t="s">
        <v>283</v>
      </c>
      <c r="B231" s="12">
        <v>7.5</v>
      </c>
      <c r="C231" s="12" t="s">
        <v>128</v>
      </c>
      <c r="D231" s="40">
        <v>43692</v>
      </c>
      <c r="E231" s="41">
        <v>0.58333333333333337</v>
      </c>
      <c r="F231" s="40">
        <v>43694</v>
      </c>
      <c r="G231" s="41">
        <v>0.58333333333333337</v>
      </c>
      <c r="H231" s="12">
        <v>0</v>
      </c>
      <c r="I231" s="12">
        <v>0</v>
      </c>
      <c r="J231" s="12">
        <f t="shared" si="3"/>
        <v>0</v>
      </c>
      <c r="K231" s="39">
        <f>(J231*('Sample Collection'!M233/'Sample Collection'!R233))</f>
        <v>0</v>
      </c>
      <c r="L231" s="12">
        <v>0</v>
      </c>
    </row>
    <row r="232" spans="1:12" s="12" customFormat="1">
      <c r="A232" s="12" t="s">
        <v>284</v>
      </c>
      <c r="B232" s="12">
        <v>7.5</v>
      </c>
      <c r="C232" s="12" t="s">
        <v>32</v>
      </c>
      <c r="D232" s="40">
        <v>43692</v>
      </c>
      <c r="E232" s="41">
        <v>0.58333333333333337</v>
      </c>
      <c r="F232" s="40">
        <v>43694</v>
      </c>
      <c r="G232" s="41">
        <v>0.58333333333333337</v>
      </c>
      <c r="H232" s="12">
        <v>0</v>
      </c>
      <c r="I232" s="12">
        <v>0</v>
      </c>
      <c r="J232" s="12">
        <f t="shared" si="3"/>
        <v>0</v>
      </c>
      <c r="K232" s="39">
        <f>(J232*('Sample Collection'!M234/'Sample Collection'!R234))</f>
        <v>0</v>
      </c>
      <c r="L232" s="12">
        <v>0</v>
      </c>
    </row>
    <row r="233" spans="1:12" s="12" customFormat="1">
      <c r="A233" s="12" t="s">
        <v>285</v>
      </c>
      <c r="B233" s="12">
        <v>7.5</v>
      </c>
      <c r="C233" s="12" t="s">
        <v>34</v>
      </c>
      <c r="D233" s="40">
        <v>43692</v>
      </c>
      <c r="E233" s="41">
        <v>0.58333333333333337</v>
      </c>
      <c r="F233" s="40">
        <v>43694</v>
      </c>
      <c r="G233" s="41">
        <v>0.58333333333333337</v>
      </c>
      <c r="H233" s="12">
        <v>0</v>
      </c>
      <c r="I233" s="12">
        <v>0</v>
      </c>
      <c r="J233" s="12">
        <f t="shared" si="3"/>
        <v>0</v>
      </c>
      <c r="K233" s="39">
        <f>(J233*('Sample Collection'!M235/'Sample Collection'!R235))</f>
        <v>0</v>
      </c>
      <c r="L233" s="12">
        <v>0</v>
      </c>
    </row>
    <row r="234" spans="1:12" s="12" customFormat="1">
      <c r="A234" s="12" t="s">
        <v>286</v>
      </c>
      <c r="B234" s="12">
        <v>7.5</v>
      </c>
      <c r="C234" s="12" t="s">
        <v>39</v>
      </c>
      <c r="D234" s="40">
        <v>43692</v>
      </c>
      <c r="E234" s="41">
        <v>0.58333333333333337</v>
      </c>
      <c r="F234" s="40">
        <v>43694</v>
      </c>
      <c r="G234" s="41">
        <v>0.58333333333333337</v>
      </c>
      <c r="H234" s="12">
        <v>0</v>
      </c>
      <c r="I234" s="12">
        <v>0</v>
      </c>
      <c r="J234" s="12">
        <f t="shared" si="3"/>
        <v>0</v>
      </c>
      <c r="K234" s="39">
        <f>(J234*('Sample Collection'!M236/'Sample Collection'!R236))</f>
        <v>0</v>
      </c>
      <c r="L234" s="12">
        <v>0</v>
      </c>
    </row>
    <row r="235" spans="1:12" s="12" customFormat="1">
      <c r="A235" s="12" t="s">
        <v>287</v>
      </c>
      <c r="B235" s="12">
        <v>7.5</v>
      </c>
      <c r="C235" s="12" t="s">
        <v>361</v>
      </c>
      <c r="D235" s="40">
        <v>43692</v>
      </c>
      <c r="E235" s="41">
        <v>0.58333333333333337</v>
      </c>
      <c r="F235" s="40">
        <v>43694</v>
      </c>
      <c r="G235" s="41">
        <v>0.58333333333333337</v>
      </c>
      <c r="H235" s="12">
        <v>0</v>
      </c>
      <c r="I235" s="12">
        <v>0</v>
      </c>
      <c r="J235" s="12">
        <f t="shared" si="3"/>
        <v>0</v>
      </c>
      <c r="K235" s="39">
        <f>(J235*('Sample Collection'!M237/'Sample Collection'!R237))</f>
        <v>0</v>
      </c>
      <c r="L235" s="12">
        <v>0</v>
      </c>
    </row>
    <row r="236" spans="1:12" s="39" customFormat="1">
      <c r="A236" s="39" t="s">
        <v>288</v>
      </c>
      <c r="B236" s="39">
        <v>7.5</v>
      </c>
      <c r="C236" s="39" t="s">
        <v>24</v>
      </c>
      <c r="D236" s="42">
        <v>43712</v>
      </c>
      <c r="E236" s="43">
        <v>0.52083333333333337</v>
      </c>
      <c r="F236" s="42">
        <v>43714</v>
      </c>
      <c r="G236" s="43">
        <v>0.60416666666666663</v>
      </c>
      <c r="H236" s="39">
        <v>0</v>
      </c>
      <c r="I236" s="39">
        <v>0</v>
      </c>
      <c r="J236" s="39">
        <f t="shared" si="3"/>
        <v>0</v>
      </c>
      <c r="K236" s="39">
        <f>(J236*('Sample Collection'!M238/'Sample Collection'!R238))</f>
        <v>0</v>
      </c>
      <c r="L236" s="39">
        <v>0</v>
      </c>
    </row>
    <row r="237" spans="1:12" s="39" customFormat="1">
      <c r="A237" s="39" t="s">
        <v>289</v>
      </c>
      <c r="B237" s="39">
        <v>7.5</v>
      </c>
      <c r="C237" s="39" t="s">
        <v>82</v>
      </c>
      <c r="D237" s="42">
        <v>43712</v>
      </c>
      <c r="E237" s="43">
        <v>0.52083333333333337</v>
      </c>
      <c r="F237" s="42">
        <v>43714</v>
      </c>
      <c r="G237" s="43">
        <v>0.60416666666666663</v>
      </c>
      <c r="H237" s="39">
        <v>0</v>
      </c>
      <c r="I237" s="39">
        <v>0</v>
      </c>
      <c r="J237" s="39">
        <f t="shared" si="3"/>
        <v>0</v>
      </c>
      <c r="K237" s="39">
        <f>(J237*('Sample Collection'!M239/'Sample Collection'!R239))</f>
        <v>0</v>
      </c>
      <c r="L237" s="39">
        <v>0</v>
      </c>
    </row>
    <row r="238" spans="1:12" s="39" customFormat="1">
      <c r="A238" s="39" t="s">
        <v>290</v>
      </c>
      <c r="B238" s="39">
        <v>7.5</v>
      </c>
      <c r="C238" s="39" t="s">
        <v>128</v>
      </c>
      <c r="D238" s="42">
        <v>43712</v>
      </c>
      <c r="E238" s="43">
        <v>0.52083333333333337</v>
      </c>
      <c r="F238" s="42">
        <v>43714</v>
      </c>
      <c r="G238" s="43">
        <v>0.60416666666666663</v>
      </c>
      <c r="H238" s="39">
        <v>0</v>
      </c>
      <c r="I238" s="39">
        <v>0</v>
      </c>
      <c r="J238" s="39">
        <f t="shared" si="3"/>
        <v>0</v>
      </c>
      <c r="K238" s="39">
        <f>(J238*('Sample Collection'!M240/'Sample Collection'!R240))</f>
        <v>0</v>
      </c>
      <c r="L238" s="39">
        <v>0</v>
      </c>
    </row>
    <row r="239" spans="1:12" s="39" customFormat="1">
      <c r="A239" s="39" t="s">
        <v>291</v>
      </c>
      <c r="B239" s="39">
        <v>7.5</v>
      </c>
      <c r="C239" s="39" t="s">
        <v>32</v>
      </c>
      <c r="D239" s="42">
        <v>43712</v>
      </c>
      <c r="E239" s="43">
        <v>0.52083333333333337</v>
      </c>
      <c r="F239" s="42">
        <v>43714</v>
      </c>
      <c r="G239" s="43">
        <v>0.60416666666666663</v>
      </c>
      <c r="H239" s="39">
        <v>0</v>
      </c>
      <c r="I239" s="39">
        <v>0</v>
      </c>
      <c r="J239" s="39">
        <f t="shared" si="3"/>
        <v>0</v>
      </c>
      <c r="K239" s="39">
        <f>(J239*('Sample Collection'!M241/'Sample Collection'!R241))</f>
        <v>0</v>
      </c>
      <c r="L239" s="39">
        <v>0</v>
      </c>
    </row>
    <row r="240" spans="1:12" s="39" customFormat="1">
      <c r="A240" s="39" t="s">
        <v>292</v>
      </c>
      <c r="B240" s="39">
        <v>7.5</v>
      </c>
      <c r="C240" s="39" t="s">
        <v>34</v>
      </c>
      <c r="D240" s="42">
        <v>43712</v>
      </c>
      <c r="E240" s="43">
        <v>0.52083333333333337</v>
      </c>
      <c r="F240" s="42">
        <v>43714</v>
      </c>
      <c r="G240" s="43">
        <v>0.60416666666666663</v>
      </c>
      <c r="H240" s="39">
        <v>0</v>
      </c>
      <c r="I240" s="39">
        <v>0</v>
      </c>
      <c r="J240" s="39">
        <f t="shared" si="3"/>
        <v>0</v>
      </c>
      <c r="K240" s="39">
        <f>(J240*('Sample Collection'!M242/'Sample Collection'!R242))</f>
        <v>0</v>
      </c>
      <c r="L240" s="39">
        <v>0</v>
      </c>
    </row>
    <row r="241" spans="1:15" s="39" customFormat="1">
      <c r="A241" s="39" t="s">
        <v>293</v>
      </c>
      <c r="B241" s="39">
        <v>7.5</v>
      </c>
      <c r="C241" s="39" t="s">
        <v>39</v>
      </c>
      <c r="D241" s="42">
        <v>43712</v>
      </c>
      <c r="E241" s="43">
        <v>0.52083333333333337</v>
      </c>
      <c r="F241" s="42">
        <v>43714</v>
      </c>
      <c r="G241" s="43">
        <v>0.60416666666666663</v>
      </c>
      <c r="H241" s="39">
        <v>0</v>
      </c>
      <c r="I241" s="39">
        <v>0</v>
      </c>
      <c r="J241" s="39">
        <f t="shared" si="3"/>
        <v>0</v>
      </c>
      <c r="K241" s="39">
        <f>(J241*('Sample Collection'!M243/'Sample Collection'!R243))</f>
        <v>0</v>
      </c>
      <c r="L241" s="39">
        <v>0</v>
      </c>
    </row>
    <row r="242" spans="1:15" s="12" customFormat="1">
      <c r="A242" s="12" t="s">
        <v>294</v>
      </c>
      <c r="B242" s="12">
        <v>7.5</v>
      </c>
      <c r="C242" s="12" t="s">
        <v>24</v>
      </c>
      <c r="D242" s="40">
        <v>43712</v>
      </c>
      <c r="E242" s="41">
        <v>0.52083333333333337</v>
      </c>
      <c r="F242" s="40">
        <v>43714</v>
      </c>
      <c r="G242" s="41">
        <v>0.60416666666666663</v>
      </c>
      <c r="H242" s="12">
        <v>0</v>
      </c>
      <c r="I242" s="12">
        <v>0</v>
      </c>
      <c r="J242" s="12">
        <f t="shared" si="3"/>
        <v>0</v>
      </c>
      <c r="K242" s="39">
        <f>(J242*('Sample Collection'!M244/'Sample Collection'!R244))</f>
        <v>0</v>
      </c>
      <c r="L242" s="12">
        <v>0</v>
      </c>
    </row>
    <row r="243" spans="1:15" s="45" customFormat="1">
      <c r="A243" s="45" t="s">
        <v>295</v>
      </c>
      <c r="B243" s="45">
        <v>7.5</v>
      </c>
      <c r="C243" s="45" t="s">
        <v>82</v>
      </c>
      <c r="D243" s="46">
        <v>43712</v>
      </c>
      <c r="E243" s="47">
        <v>0.52083333333333337</v>
      </c>
      <c r="F243" s="46">
        <v>43714</v>
      </c>
      <c r="G243" s="47">
        <v>0.60416666666666663</v>
      </c>
      <c r="H243" s="45">
        <v>4</v>
      </c>
      <c r="I243" s="45">
        <v>0</v>
      </c>
      <c r="J243" s="45">
        <f t="shared" si="3"/>
        <v>4</v>
      </c>
      <c r="K243" s="39">
        <f>(J243*('Sample Collection'!M245/'Sample Collection'!R245))</f>
        <v>0.3</v>
      </c>
      <c r="L243" s="45">
        <v>3</v>
      </c>
      <c r="M243" s="45">
        <v>3</v>
      </c>
      <c r="N243" s="45">
        <v>0</v>
      </c>
      <c r="O243" s="45">
        <v>0</v>
      </c>
    </row>
    <row r="244" spans="1:15" s="12" customFormat="1">
      <c r="A244" s="12" t="s">
        <v>296</v>
      </c>
      <c r="B244" s="12">
        <v>7.5</v>
      </c>
      <c r="C244" s="12" t="s">
        <v>128</v>
      </c>
      <c r="D244" s="40">
        <v>43712</v>
      </c>
      <c r="E244" s="41">
        <v>0.52083333333333337</v>
      </c>
      <c r="F244" s="40">
        <v>43714</v>
      </c>
      <c r="G244" s="41">
        <v>0.60416666666666663</v>
      </c>
      <c r="H244" s="12">
        <v>0</v>
      </c>
      <c r="I244" s="12">
        <v>0</v>
      </c>
      <c r="J244" s="12">
        <f t="shared" si="3"/>
        <v>0</v>
      </c>
      <c r="K244" s="39">
        <f>(J244*('Sample Collection'!M246/'Sample Collection'!R246))</f>
        <v>0</v>
      </c>
      <c r="L244" s="12">
        <v>0</v>
      </c>
    </row>
    <row r="245" spans="1:15" s="12" customFormat="1">
      <c r="A245" s="12" t="s">
        <v>297</v>
      </c>
      <c r="B245" s="12">
        <v>7.5</v>
      </c>
      <c r="C245" s="12" t="s">
        <v>32</v>
      </c>
      <c r="D245" s="40">
        <v>43712</v>
      </c>
      <c r="E245" s="41">
        <v>0.52083333333333337</v>
      </c>
      <c r="F245" s="40">
        <v>43714</v>
      </c>
      <c r="G245" s="41">
        <v>0.60416666666666663</v>
      </c>
      <c r="H245" s="12">
        <v>0</v>
      </c>
      <c r="I245" s="12">
        <v>0</v>
      </c>
      <c r="J245" s="12">
        <f t="shared" si="3"/>
        <v>0</v>
      </c>
      <c r="K245" s="39">
        <f>(J245*('Sample Collection'!M247/'Sample Collection'!R247))</f>
        <v>0</v>
      </c>
      <c r="L245" s="12">
        <v>0</v>
      </c>
    </row>
    <row r="246" spans="1:15" s="12" customFormat="1">
      <c r="A246" s="12" t="s">
        <v>298</v>
      </c>
      <c r="B246" s="12">
        <v>7.5</v>
      </c>
      <c r="C246" s="12" t="s">
        <v>34</v>
      </c>
      <c r="D246" s="40">
        <v>43712</v>
      </c>
      <c r="E246" s="41">
        <v>0.52083333333333337</v>
      </c>
      <c r="F246" s="40">
        <v>43714</v>
      </c>
      <c r="G246" s="41">
        <v>0.60416666666666663</v>
      </c>
      <c r="H246" s="12">
        <v>0</v>
      </c>
      <c r="I246" s="12">
        <v>0</v>
      </c>
      <c r="J246" s="12">
        <f t="shared" si="3"/>
        <v>0</v>
      </c>
      <c r="K246" s="39">
        <f>(J246*('Sample Collection'!M248/'Sample Collection'!R248))</f>
        <v>0</v>
      </c>
      <c r="L246" s="12">
        <v>0</v>
      </c>
    </row>
    <row r="247" spans="1:15" s="12" customFormat="1">
      <c r="A247" s="12" t="s">
        <v>299</v>
      </c>
      <c r="B247" s="12">
        <v>7.5</v>
      </c>
      <c r="C247" s="12" t="s">
        <v>39</v>
      </c>
      <c r="D247" s="40">
        <v>43712</v>
      </c>
      <c r="E247" s="41">
        <v>0.52083333333333337</v>
      </c>
      <c r="F247" s="40">
        <v>43714</v>
      </c>
      <c r="G247" s="41">
        <v>0.60416666666666663</v>
      </c>
      <c r="H247" s="12">
        <v>0</v>
      </c>
      <c r="I247" s="12">
        <v>0</v>
      </c>
      <c r="J247" s="12">
        <f t="shared" si="3"/>
        <v>0</v>
      </c>
      <c r="K247" s="39">
        <f>(J247*('Sample Collection'!M249/'Sample Collection'!R249))</f>
        <v>0</v>
      </c>
      <c r="L247" s="12">
        <v>0</v>
      </c>
    </row>
    <row r="248" spans="1:15" s="12" customFormat="1">
      <c r="A248" s="12" t="s">
        <v>300</v>
      </c>
      <c r="B248" s="12">
        <v>7.5</v>
      </c>
      <c r="C248" s="12" t="s">
        <v>361</v>
      </c>
      <c r="D248" s="40">
        <v>43712</v>
      </c>
      <c r="E248" s="41">
        <v>0.52083333333333337</v>
      </c>
      <c r="F248" s="40">
        <v>43714</v>
      </c>
      <c r="G248" s="41">
        <v>0.60416666666666663</v>
      </c>
      <c r="H248" s="12">
        <v>0</v>
      </c>
      <c r="I248" s="12">
        <v>0</v>
      </c>
      <c r="J248" s="12">
        <f t="shared" si="3"/>
        <v>0</v>
      </c>
      <c r="K248" s="39">
        <f>(J248*('Sample Collection'!M250/'Sample Collection'!R250))</f>
        <v>0</v>
      </c>
      <c r="L248" s="12">
        <v>0</v>
      </c>
    </row>
    <row r="249" spans="1:15" s="39" customFormat="1">
      <c r="A249" s="39" t="s">
        <v>301</v>
      </c>
      <c r="B249" s="39">
        <v>7.5</v>
      </c>
      <c r="C249" s="39" t="s">
        <v>24</v>
      </c>
      <c r="D249" s="42">
        <v>43714</v>
      </c>
      <c r="E249" s="43">
        <v>0.39583333333333331</v>
      </c>
      <c r="F249" s="42">
        <v>43716</v>
      </c>
      <c r="G249" s="43">
        <v>0.39583333333333331</v>
      </c>
      <c r="H249" s="39">
        <v>0</v>
      </c>
      <c r="I249" s="39">
        <v>0</v>
      </c>
      <c r="J249" s="39">
        <f t="shared" si="3"/>
        <v>0</v>
      </c>
      <c r="K249" s="39">
        <f>(J249*('Sample Collection'!M251/'Sample Collection'!R251))</f>
        <v>0</v>
      </c>
      <c r="L249" s="39">
        <v>0</v>
      </c>
    </row>
    <row r="250" spans="1:15" s="39" customFormat="1">
      <c r="A250" s="39" t="s">
        <v>302</v>
      </c>
      <c r="B250" s="39">
        <v>7.5</v>
      </c>
      <c r="C250" s="39" t="s">
        <v>82</v>
      </c>
      <c r="D250" s="42">
        <v>43714</v>
      </c>
      <c r="E250" s="43">
        <v>0.39583333333333331</v>
      </c>
      <c r="F250" s="42">
        <v>43716</v>
      </c>
      <c r="G250" s="43">
        <v>0.39583333333333331</v>
      </c>
      <c r="H250" s="39">
        <v>0</v>
      </c>
      <c r="I250" s="39">
        <v>0</v>
      </c>
      <c r="J250" s="39">
        <f t="shared" si="3"/>
        <v>0</v>
      </c>
      <c r="K250" s="39">
        <f>(J250*('Sample Collection'!M252/'Sample Collection'!R252))</f>
        <v>0</v>
      </c>
      <c r="L250" s="39">
        <v>0</v>
      </c>
    </row>
    <row r="251" spans="1:15" s="39" customFormat="1">
      <c r="A251" s="39" t="s">
        <v>303</v>
      </c>
      <c r="B251" s="39">
        <v>7.5</v>
      </c>
      <c r="C251" s="39" t="s">
        <v>128</v>
      </c>
      <c r="D251" s="42">
        <v>43714</v>
      </c>
      <c r="E251" s="43">
        <v>0.39583333333333331</v>
      </c>
      <c r="F251" s="42">
        <v>43716</v>
      </c>
      <c r="G251" s="43">
        <v>0.39583333333333331</v>
      </c>
      <c r="H251" s="39">
        <v>0</v>
      </c>
      <c r="I251" s="39">
        <v>0</v>
      </c>
      <c r="J251" s="39">
        <f t="shared" si="3"/>
        <v>0</v>
      </c>
      <c r="K251" s="39">
        <f>(J251*('Sample Collection'!M253/'Sample Collection'!R253))</f>
        <v>0</v>
      </c>
      <c r="L251" s="39">
        <v>0</v>
      </c>
    </row>
    <row r="252" spans="1:15" s="39" customFormat="1">
      <c r="A252" s="39" t="s">
        <v>304</v>
      </c>
      <c r="B252" s="39">
        <v>7.5</v>
      </c>
      <c r="C252" s="39" t="s">
        <v>32</v>
      </c>
      <c r="D252" s="42">
        <v>43714</v>
      </c>
      <c r="E252" s="43">
        <v>0.39583333333333331</v>
      </c>
      <c r="F252" s="42">
        <v>43716</v>
      </c>
      <c r="G252" s="43">
        <v>0.39583333333333331</v>
      </c>
      <c r="H252" s="39">
        <v>0</v>
      </c>
      <c r="I252" s="39">
        <v>0</v>
      </c>
      <c r="J252" s="39">
        <f t="shared" si="3"/>
        <v>0</v>
      </c>
      <c r="K252" s="39">
        <f>(J252*('Sample Collection'!M254/'Sample Collection'!R254))</f>
        <v>0</v>
      </c>
      <c r="L252" s="39">
        <v>0</v>
      </c>
    </row>
    <row r="253" spans="1:15" s="39" customFormat="1">
      <c r="A253" s="39" t="s">
        <v>305</v>
      </c>
      <c r="B253" s="39">
        <v>7.5</v>
      </c>
      <c r="C253" s="39" t="s">
        <v>34</v>
      </c>
      <c r="D253" s="42">
        <v>43714</v>
      </c>
      <c r="E253" s="43">
        <v>0.39583333333333331</v>
      </c>
      <c r="F253" s="42">
        <v>43716</v>
      </c>
      <c r="G253" s="43">
        <v>0.39583333333333331</v>
      </c>
      <c r="H253" s="39">
        <v>0</v>
      </c>
      <c r="I253" s="39">
        <v>0</v>
      </c>
      <c r="J253" s="39">
        <f t="shared" si="3"/>
        <v>0</v>
      </c>
      <c r="K253" s="39">
        <f>(J253*('Sample Collection'!M255/'Sample Collection'!R255))</f>
        <v>0</v>
      </c>
      <c r="L253" s="39">
        <v>0</v>
      </c>
    </row>
    <row r="254" spans="1:15" s="39" customFormat="1">
      <c r="A254" s="39" t="s">
        <v>306</v>
      </c>
      <c r="B254" s="39">
        <v>7.5</v>
      </c>
      <c r="C254" s="39" t="s">
        <v>39</v>
      </c>
      <c r="D254" s="42">
        <v>43714</v>
      </c>
      <c r="E254" s="43">
        <v>0.39583333333333331</v>
      </c>
      <c r="F254" s="42">
        <v>43716</v>
      </c>
      <c r="G254" s="43">
        <v>0.39583333333333331</v>
      </c>
      <c r="H254" s="39">
        <v>0</v>
      </c>
      <c r="I254" s="39">
        <v>0</v>
      </c>
      <c r="J254" s="39">
        <f t="shared" si="3"/>
        <v>0</v>
      </c>
      <c r="K254" s="39">
        <f>(J254*('Sample Collection'!M256/'Sample Collection'!R256))</f>
        <v>0</v>
      </c>
      <c r="L254" s="39">
        <v>0</v>
      </c>
    </row>
    <row r="255" spans="1:15" s="12" customFormat="1">
      <c r="A255" s="12" t="s">
        <v>307</v>
      </c>
      <c r="B255" s="12">
        <v>7.5</v>
      </c>
      <c r="C255" s="12" t="s">
        <v>24</v>
      </c>
      <c r="D255" s="40">
        <v>43714</v>
      </c>
      <c r="E255" s="41">
        <v>0.39583333333333331</v>
      </c>
      <c r="F255" s="40">
        <v>43716</v>
      </c>
      <c r="G255" s="41">
        <v>0.39583333333333331</v>
      </c>
      <c r="H255" s="12">
        <v>0</v>
      </c>
      <c r="I255" s="12">
        <v>0</v>
      </c>
      <c r="J255" s="12">
        <f t="shared" si="3"/>
        <v>0</v>
      </c>
      <c r="K255" s="39">
        <f>(J255*('Sample Collection'!M257/'Sample Collection'!R257))</f>
        <v>0</v>
      </c>
      <c r="L255" s="12">
        <v>0</v>
      </c>
    </row>
    <row r="256" spans="1:15" s="12" customFormat="1">
      <c r="A256" s="12" t="s">
        <v>308</v>
      </c>
      <c r="B256" s="12">
        <v>7.5</v>
      </c>
      <c r="C256" s="12" t="s">
        <v>82</v>
      </c>
      <c r="D256" s="40">
        <v>43714</v>
      </c>
      <c r="E256" s="41">
        <v>0.39583333333333331</v>
      </c>
      <c r="F256" s="40">
        <v>43716</v>
      </c>
      <c r="G256" s="41">
        <v>0.39583333333333331</v>
      </c>
      <c r="H256" s="12">
        <v>0</v>
      </c>
      <c r="I256" s="12">
        <v>0</v>
      </c>
      <c r="J256" s="12">
        <f t="shared" si="3"/>
        <v>0</v>
      </c>
      <c r="K256" s="39">
        <f>(J256*('Sample Collection'!M258/'Sample Collection'!R258))</f>
        <v>0</v>
      </c>
      <c r="L256" s="12">
        <v>0</v>
      </c>
    </row>
    <row r="257" spans="1:12" s="12" customFormat="1">
      <c r="A257" s="12" t="s">
        <v>309</v>
      </c>
      <c r="B257" s="12">
        <v>7.5</v>
      </c>
      <c r="C257" s="12" t="s">
        <v>128</v>
      </c>
      <c r="D257" s="40">
        <v>43714</v>
      </c>
      <c r="E257" s="41">
        <v>0.39583333333333331</v>
      </c>
      <c r="F257" s="40">
        <v>43716</v>
      </c>
      <c r="G257" s="41">
        <v>0.39583333333333331</v>
      </c>
      <c r="H257" s="12">
        <v>0</v>
      </c>
      <c r="I257" s="12">
        <v>0</v>
      </c>
      <c r="J257" s="12">
        <f t="shared" si="3"/>
        <v>0</v>
      </c>
      <c r="K257" s="39">
        <f>(J257*('Sample Collection'!M259/'Sample Collection'!R259))</f>
        <v>0</v>
      </c>
      <c r="L257" s="12">
        <v>0</v>
      </c>
    </row>
    <row r="258" spans="1:12" s="12" customFormat="1">
      <c r="A258" s="12" t="s">
        <v>310</v>
      </c>
      <c r="B258" s="12">
        <v>7.5</v>
      </c>
      <c r="C258" s="12" t="s">
        <v>32</v>
      </c>
      <c r="D258" s="40">
        <v>43714</v>
      </c>
      <c r="E258" s="41">
        <v>0.39583333333333331</v>
      </c>
      <c r="F258" s="40">
        <v>43716</v>
      </c>
      <c r="G258" s="41">
        <v>0.39583333333333331</v>
      </c>
      <c r="H258" s="12">
        <v>0</v>
      </c>
      <c r="I258" s="12">
        <v>0</v>
      </c>
      <c r="J258" s="12">
        <f t="shared" si="3"/>
        <v>0</v>
      </c>
      <c r="K258" s="39">
        <f>(J258*('Sample Collection'!M260/'Sample Collection'!R260))</f>
        <v>0</v>
      </c>
      <c r="L258" s="12">
        <v>0</v>
      </c>
    </row>
    <row r="259" spans="1:12" s="12" customFormat="1">
      <c r="A259" s="12" t="s">
        <v>311</v>
      </c>
      <c r="B259" s="12">
        <v>7.5</v>
      </c>
      <c r="C259" s="12" t="s">
        <v>34</v>
      </c>
      <c r="D259" s="40">
        <v>43714</v>
      </c>
      <c r="E259" s="41">
        <v>0.39583333333333331</v>
      </c>
      <c r="F259" s="40">
        <v>43716</v>
      </c>
      <c r="G259" s="41">
        <v>0.39583333333333331</v>
      </c>
      <c r="H259" s="12">
        <v>0</v>
      </c>
      <c r="I259" s="12">
        <v>0</v>
      </c>
      <c r="J259" s="12">
        <f t="shared" ref="J259:J287" si="4">AVERAGE((H259*2),(I259*2))</f>
        <v>0</v>
      </c>
      <c r="K259" s="39">
        <f>(J259*('Sample Collection'!M261/'Sample Collection'!R261))</f>
        <v>0</v>
      </c>
      <c r="L259" s="12">
        <v>0</v>
      </c>
    </row>
    <row r="260" spans="1:12" s="12" customFormat="1">
      <c r="A260" s="12" t="s">
        <v>312</v>
      </c>
      <c r="B260" s="12">
        <v>7.5</v>
      </c>
      <c r="C260" s="12" t="s">
        <v>39</v>
      </c>
      <c r="D260" s="40">
        <v>43714</v>
      </c>
      <c r="E260" s="41">
        <v>0.39583333333333331</v>
      </c>
      <c r="F260" s="40">
        <v>43716</v>
      </c>
      <c r="G260" s="41">
        <v>0.39583333333333331</v>
      </c>
      <c r="H260" s="12">
        <v>0</v>
      </c>
      <c r="I260" s="12">
        <v>0</v>
      </c>
      <c r="J260" s="12">
        <f t="shared" si="4"/>
        <v>0</v>
      </c>
      <c r="K260" s="39">
        <f>(J260*('Sample Collection'!M262/'Sample Collection'!R262))</f>
        <v>0</v>
      </c>
      <c r="L260" s="12">
        <v>0</v>
      </c>
    </row>
    <row r="261" spans="1:12" s="12" customFormat="1">
      <c r="A261" s="12" t="s">
        <v>313</v>
      </c>
      <c r="B261" s="12">
        <v>7.5</v>
      </c>
      <c r="C261" s="12" t="s">
        <v>361</v>
      </c>
      <c r="D261" s="40">
        <v>43714</v>
      </c>
      <c r="E261" s="41">
        <v>0.39583333333333331</v>
      </c>
      <c r="F261" s="40">
        <v>43716</v>
      </c>
      <c r="G261" s="41">
        <v>0.39583333333333331</v>
      </c>
      <c r="H261" s="12">
        <v>0</v>
      </c>
      <c r="I261" s="12">
        <v>0</v>
      </c>
      <c r="J261" s="12">
        <f t="shared" si="4"/>
        <v>0</v>
      </c>
      <c r="K261" s="39">
        <f>(J261*('Sample Collection'!M263/'Sample Collection'!R263))</f>
        <v>0</v>
      </c>
      <c r="L261" s="12">
        <v>0</v>
      </c>
    </row>
    <row r="262" spans="1:12" s="39" customFormat="1">
      <c r="A262" s="39" t="s">
        <v>314</v>
      </c>
      <c r="B262" s="39">
        <v>7.5</v>
      </c>
      <c r="C262" s="39" t="s">
        <v>24</v>
      </c>
      <c r="D262" s="42">
        <v>43719</v>
      </c>
      <c r="E262" s="43">
        <v>0.5</v>
      </c>
      <c r="F262" s="42">
        <v>43721</v>
      </c>
      <c r="G262" s="43">
        <v>0.41666666666666669</v>
      </c>
      <c r="H262" s="39">
        <v>0</v>
      </c>
      <c r="I262" s="39">
        <v>0</v>
      </c>
      <c r="J262" s="39">
        <f t="shared" si="4"/>
        <v>0</v>
      </c>
      <c r="K262" s="39">
        <f>(J262*('Sample Collection'!M264/'Sample Collection'!R264))</f>
        <v>0</v>
      </c>
      <c r="L262" s="39">
        <v>0</v>
      </c>
    </row>
    <row r="263" spans="1:12" s="39" customFormat="1">
      <c r="A263" s="39" t="s">
        <v>315</v>
      </c>
      <c r="B263" s="39">
        <v>7.5</v>
      </c>
      <c r="C263" s="39" t="s">
        <v>82</v>
      </c>
      <c r="D263" s="42">
        <v>43719</v>
      </c>
      <c r="E263" s="43">
        <v>0.5</v>
      </c>
      <c r="F263" s="42">
        <v>43721</v>
      </c>
      <c r="G263" s="43">
        <v>0.41666666666666669</v>
      </c>
      <c r="H263" s="39">
        <v>0</v>
      </c>
      <c r="I263" s="39">
        <v>0</v>
      </c>
      <c r="J263" s="39">
        <f t="shared" si="4"/>
        <v>0</v>
      </c>
      <c r="K263" s="39">
        <f>(J263*('Sample Collection'!M265/'Sample Collection'!R265))</f>
        <v>0</v>
      </c>
      <c r="L263" s="39">
        <v>0</v>
      </c>
    </row>
    <row r="264" spans="1:12" s="39" customFormat="1">
      <c r="A264" s="39" t="s">
        <v>316</v>
      </c>
      <c r="B264" s="39">
        <v>7.5</v>
      </c>
      <c r="C264" s="39" t="s">
        <v>128</v>
      </c>
      <c r="D264" s="42">
        <v>43719</v>
      </c>
      <c r="E264" s="43">
        <v>0.5</v>
      </c>
      <c r="F264" s="42">
        <v>43721</v>
      </c>
      <c r="G264" s="43">
        <v>0.41666666666666669</v>
      </c>
      <c r="H264" s="39">
        <v>0</v>
      </c>
      <c r="I264" s="39">
        <v>0</v>
      </c>
      <c r="J264" s="39">
        <f t="shared" si="4"/>
        <v>0</v>
      </c>
      <c r="K264" s="39">
        <f>(J264*('Sample Collection'!M266/'Sample Collection'!R266))</f>
        <v>0</v>
      </c>
      <c r="L264" s="39">
        <v>0</v>
      </c>
    </row>
    <row r="265" spans="1:12" s="39" customFormat="1">
      <c r="A265" s="39" t="s">
        <v>317</v>
      </c>
      <c r="B265" s="39">
        <v>7.5</v>
      </c>
      <c r="C265" s="39" t="s">
        <v>32</v>
      </c>
      <c r="D265" s="42">
        <v>43719</v>
      </c>
      <c r="E265" s="43">
        <v>0.5</v>
      </c>
      <c r="F265" s="42">
        <v>43721</v>
      </c>
      <c r="G265" s="43">
        <v>0.41666666666666669</v>
      </c>
      <c r="H265" s="39">
        <v>0</v>
      </c>
      <c r="I265" s="39">
        <v>0</v>
      </c>
      <c r="J265" s="39">
        <f t="shared" si="4"/>
        <v>0</v>
      </c>
      <c r="K265" s="39">
        <f>(J265*('Sample Collection'!M267/'Sample Collection'!R267))</f>
        <v>0</v>
      </c>
      <c r="L265" s="39">
        <v>0</v>
      </c>
    </row>
    <row r="266" spans="1:12" s="39" customFormat="1">
      <c r="A266" s="39" t="s">
        <v>318</v>
      </c>
      <c r="B266" s="39">
        <v>7.5</v>
      </c>
      <c r="C266" s="39" t="s">
        <v>34</v>
      </c>
      <c r="D266" s="42">
        <v>43719</v>
      </c>
      <c r="E266" s="43">
        <v>0.5</v>
      </c>
      <c r="F266" s="42">
        <v>43721</v>
      </c>
      <c r="G266" s="43">
        <v>0.41666666666666669</v>
      </c>
      <c r="H266" s="39">
        <v>0</v>
      </c>
      <c r="I266" s="39">
        <v>0</v>
      </c>
      <c r="J266" s="39">
        <f t="shared" si="4"/>
        <v>0</v>
      </c>
      <c r="K266" s="39">
        <f>(J266*('Sample Collection'!M268/'Sample Collection'!R268))</f>
        <v>0</v>
      </c>
      <c r="L266" s="39">
        <v>0</v>
      </c>
    </row>
    <row r="267" spans="1:12" s="39" customFormat="1">
      <c r="A267" s="39" t="s">
        <v>319</v>
      </c>
      <c r="B267" s="39">
        <v>7.5</v>
      </c>
      <c r="C267" s="39" t="s">
        <v>39</v>
      </c>
      <c r="D267" s="42">
        <v>43719</v>
      </c>
      <c r="E267" s="43">
        <v>0.5</v>
      </c>
      <c r="F267" s="42">
        <v>43721</v>
      </c>
      <c r="G267" s="43">
        <v>0.41666666666666669</v>
      </c>
      <c r="H267" s="39">
        <v>0</v>
      </c>
      <c r="I267" s="39">
        <v>0</v>
      </c>
      <c r="J267" s="39">
        <f t="shared" si="4"/>
        <v>0</v>
      </c>
      <c r="K267" s="39">
        <f>(J267*('Sample Collection'!M269/'Sample Collection'!R269))</f>
        <v>0</v>
      </c>
      <c r="L267" s="39">
        <v>0</v>
      </c>
    </row>
    <row r="268" spans="1:12" s="12" customFormat="1">
      <c r="A268" s="12" t="s">
        <v>320</v>
      </c>
      <c r="B268" s="12">
        <v>7.5</v>
      </c>
      <c r="C268" s="12" t="s">
        <v>24</v>
      </c>
      <c r="D268" s="40">
        <v>43719</v>
      </c>
      <c r="E268" s="41">
        <v>0.5</v>
      </c>
      <c r="F268" s="40">
        <v>43721</v>
      </c>
      <c r="G268" s="41">
        <v>0.41666666666666669</v>
      </c>
      <c r="H268" s="12">
        <v>0</v>
      </c>
      <c r="I268" s="12">
        <v>0</v>
      </c>
      <c r="J268" s="12">
        <f t="shared" si="4"/>
        <v>0</v>
      </c>
      <c r="K268" s="39">
        <f>(J268*('Sample Collection'!M270/'Sample Collection'!R270))</f>
        <v>0</v>
      </c>
      <c r="L268" s="12">
        <v>0</v>
      </c>
    </row>
    <row r="269" spans="1:12" s="12" customFormat="1">
      <c r="A269" s="12" t="s">
        <v>321</v>
      </c>
      <c r="B269" s="12">
        <v>7.5</v>
      </c>
      <c r="C269" s="12" t="s">
        <v>82</v>
      </c>
      <c r="D269" s="40">
        <v>43719</v>
      </c>
      <c r="E269" s="41">
        <v>0.5</v>
      </c>
      <c r="F269" s="40">
        <v>43721</v>
      </c>
      <c r="G269" s="41">
        <v>0.41666666666666669</v>
      </c>
      <c r="H269" s="12">
        <v>0</v>
      </c>
      <c r="I269" s="12">
        <v>0</v>
      </c>
      <c r="J269" s="12">
        <f t="shared" si="4"/>
        <v>0</v>
      </c>
      <c r="K269" s="39">
        <f>(J269*('Sample Collection'!M271/'Sample Collection'!R271))</f>
        <v>0</v>
      </c>
      <c r="L269" s="12">
        <v>0</v>
      </c>
    </row>
    <row r="270" spans="1:12" s="12" customFormat="1">
      <c r="A270" s="12" t="s">
        <v>322</v>
      </c>
      <c r="B270" s="12">
        <v>7.5</v>
      </c>
      <c r="C270" s="12" t="s">
        <v>128</v>
      </c>
      <c r="D270" s="40">
        <v>43719</v>
      </c>
      <c r="E270" s="41">
        <v>0.5</v>
      </c>
      <c r="F270" s="40">
        <v>43721</v>
      </c>
      <c r="G270" s="41">
        <v>0.41666666666666669</v>
      </c>
      <c r="H270" s="12">
        <v>0</v>
      </c>
      <c r="I270" s="12">
        <v>0</v>
      </c>
      <c r="J270" s="12">
        <f t="shared" si="4"/>
        <v>0</v>
      </c>
      <c r="K270" s="39">
        <f>(J270*('Sample Collection'!M272/'Sample Collection'!R272))</f>
        <v>0</v>
      </c>
      <c r="L270" s="12">
        <v>0</v>
      </c>
    </row>
    <row r="271" spans="1:12" s="12" customFormat="1">
      <c r="A271" s="12" t="s">
        <v>323</v>
      </c>
      <c r="B271" s="12">
        <v>7.5</v>
      </c>
      <c r="C271" s="12" t="s">
        <v>32</v>
      </c>
      <c r="D271" s="40">
        <v>43719</v>
      </c>
      <c r="E271" s="41">
        <v>0.5</v>
      </c>
      <c r="F271" s="40">
        <v>43721</v>
      </c>
      <c r="G271" s="41">
        <v>0.41666666666666669</v>
      </c>
      <c r="H271" s="12">
        <v>0</v>
      </c>
      <c r="I271" s="12">
        <v>0</v>
      </c>
      <c r="J271" s="12">
        <f t="shared" si="4"/>
        <v>0</v>
      </c>
      <c r="K271" s="39">
        <f>(J271*('Sample Collection'!M273/'Sample Collection'!R273))</f>
        <v>0</v>
      </c>
      <c r="L271" s="12">
        <v>0</v>
      </c>
    </row>
    <row r="272" spans="1:12" s="12" customFormat="1">
      <c r="A272" s="12" t="s">
        <v>324</v>
      </c>
      <c r="B272" s="12">
        <v>7.5</v>
      </c>
      <c r="C272" s="12" t="s">
        <v>34</v>
      </c>
      <c r="D272" s="40">
        <v>43719</v>
      </c>
      <c r="E272" s="41">
        <v>0.5</v>
      </c>
      <c r="F272" s="40">
        <v>43721</v>
      </c>
      <c r="G272" s="41">
        <v>0.41666666666666669</v>
      </c>
      <c r="H272" s="12">
        <v>0</v>
      </c>
      <c r="I272" s="12">
        <v>0</v>
      </c>
      <c r="J272" s="12">
        <f t="shared" si="4"/>
        <v>0</v>
      </c>
      <c r="K272" s="39">
        <f>(J272*('Sample Collection'!M274/'Sample Collection'!R274))</f>
        <v>0</v>
      </c>
      <c r="L272" s="12">
        <v>0</v>
      </c>
    </row>
    <row r="273" spans="1:12" s="12" customFormat="1">
      <c r="A273" s="12" t="s">
        <v>325</v>
      </c>
      <c r="B273" s="12">
        <v>7.5</v>
      </c>
      <c r="C273" s="12" t="s">
        <v>39</v>
      </c>
      <c r="D273" s="40">
        <v>43719</v>
      </c>
      <c r="E273" s="41">
        <v>0.5</v>
      </c>
      <c r="F273" s="40">
        <v>43721</v>
      </c>
      <c r="G273" s="41">
        <v>0.41666666666666669</v>
      </c>
      <c r="H273" s="12">
        <v>0</v>
      </c>
      <c r="I273" s="12">
        <v>0</v>
      </c>
      <c r="J273" s="12">
        <f t="shared" si="4"/>
        <v>0</v>
      </c>
      <c r="K273" s="39">
        <f>(J273*('Sample Collection'!M275/'Sample Collection'!R275))</f>
        <v>0</v>
      </c>
      <c r="L273" s="12">
        <v>0</v>
      </c>
    </row>
    <row r="274" spans="1:12" s="12" customFormat="1">
      <c r="A274" s="12" t="s">
        <v>326</v>
      </c>
      <c r="B274" s="12">
        <v>7.5</v>
      </c>
      <c r="C274" s="12" t="s">
        <v>361</v>
      </c>
      <c r="D274" s="40">
        <v>43719</v>
      </c>
      <c r="E274" s="41">
        <v>0.5</v>
      </c>
      <c r="F274" s="40">
        <v>43721</v>
      </c>
      <c r="G274" s="41">
        <v>0.41666666666666669</v>
      </c>
      <c r="H274" s="12">
        <v>0</v>
      </c>
      <c r="I274" s="12">
        <v>0</v>
      </c>
      <c r="J274" s="12">
        <f t="shared" si="4"/>
        <v>0</v>
      </c>
      <c r="K274" s="39">
        <f>(J274*('Sample Collection'!M276/'Sample Collection'!R276))</f>
        <v>0</v>
      </c>
      <c r="L274" s="12">
        <v>0</v>
      </c>
    </row>
    <row r="275" spans="1:12" s="39" customFormat="1">
      <c r="A275" s="39" t="s">
        <v>327</v>
      </c>
      <c r="B275" s="39">
        <v>7.5</v>
      </c>
      <c r="C275" s="39" t="s">
        <v>24</v>
      </c>
      <c r="D275" s="42">
        <v>43734</v>
      </c>
      <c r="E275" s="43">
        <v>0.625</v>
      </c>
      <c r="F275" s="42">
        <v>43736</v>
      </c>
      <c r="G275" s="43">
        <v>0.4375</v>
      </c>
      <c r="H275" s="39">
        <v>0</v>
      </c>
      <c r="I275" s="39">
        <v>0</v>
      </c>
      <c r="J275" s="39">
        <f t="shared" si="4"/>
        <v>0</v>
      </c>
      <c r="K275" s="39">
        <f>(J275*('Sample Collection'!M277/'Sample Collection'!R277))</f>
        <v>0</v>
      </c>
      <c r="L275" s="39">
        <v>0</v>
      </c>
    </row>
    <row r="276" spans="1:12" s="39" customFormat="1">
      <c r="A276" s="39" t="s">
        <v>328</v>
      </c>
      <c r="B276" s="39">
        <v>7.5</v>
      </c>
      <c r="C276" s="39" t="s">
        <v>82</v>
      </c>
      <c r="D276" s="42">
        <v>43734</v>
      </c>
      <c r="E276" s="43">
        <v>0.625</v>
      </c>
      <c r="F276" s="42">
        <v>43736</v>
      </c>
      <c r="G276" s="43">
        <v>0.4375</v>
      </c>
      <c r="H276" s="39">
        <v>0</v>
      </c>
      <c r="I276" s="39">
        <v>0</v>
      </c>
      <c r="J276" s="39">
        <f t="shared" si="4"/>
        <v>0</v>
      </c>
      <c r="K276" s="39">
        <f>(J276*('Sample Collection'!M278/'Sample Collection'!R278))</f>
        <v>0</v>
      </c>
      <c r="L276" s="39">
        <v>0</v>
      </c>
    </row>
    <row r="277" spans="1:12" s="39" customFormat="1">
      <c r="A277" s="39" t="s">
        <v>329</v>
      </c>
      <c r="B277" s="39">
        <v>7.5</v>
      </c>
      <c r="C277" s="39" t="s">
        <v>128</v>
      </c>
      <c r="D277" s="42">
        <v>43734</v>
      </c>
      <c r="E277" s="43">
        <v>0.625</v>
      </c>
      <c r="F277" s="42">
        <v>43736</v>
      </c>
      <c r="G277" s="43">
        <v>0.4375</v>
      </c>
      <c r="H277" s="39">
        <v>0</v>
      </c>
      <c r="I277" s="39">
        <v>0</v>
      </c>
      <c r="J277" s="39">
        <f t="shared" si="4"/>
        <v>0</v>
      </c>
      <c r="K277" s="39">
        <f>(J277*('Sample Collection'!M279/'Sample Collection'!R279))</f>
        <v>0</v>
      </c>
      <c r="L277" s="39">
        <v>0</v>
      </c>
    </row>
    <row r="278" spans="1:12" s="39" customFormat="1">
      <c r="A278" s="39" t="s">
        <v>330</v>
      </c>
      <c r="B278" s="39">
        <v>7.5</v>
      </c>
      <c r="C278" s="39" t="s">
        <v>32</v>
      </c>
      <c r="D278" s="42">
        <v>43734</v>
      </c>
      <c r="E278" s="43">
        <v>0.625</v>
      </c>
      <c r="F278" s="42">
        <v>43736</v>
      </c>
      <c r="G278" s="43">
        <v>0.4375</v>
      </c>
      <c r="H278" s="39">
        <v>0</v>
      </c>
      <c r="I278" s="39">
        <v>0</v>
      </c>
      <c r="J278" s="39">
        <f t="shared" si="4"/>
        <v>0</v>
      </c>
      <c r="K278" s="39">
        <f>(J278*('Sample Collection'!M280/'Sample Collection'!R280))</f>
        <v>0</v>
      </c>
      <c r="L278" s="39">
        <v>0</v>
      </c>
    </row>
    <row r="279" spans="1:12" s="39" customFormat="1">
      <c r="A279" s="39" t="s">
        <v>331</v>
      </c>
      <c r="B279" s="39">
        <v>7.5</v>
      </c>
      <c r="C279" s="39" t="s">
        <v>34</v>
      </c>
      <c r="D279" s="42">
        <v>43734</v>
      </c>
      <c r="E279" s="43">
        <v>0.625</v>
      </c>
      <c r="F279" s="42">
        <v>43736</v>
      </c>
      <c r="G279" s="43">
        <v>0.4375</v>
      </c>
      <c r="H279" s="39">
        <v>0</v>
      </c>
      <c r="I279" s="39">
        <v>0</v>
      </c>
      <c r="J279" s="39">
        <f t="shared" si="4"/>
        <v>0</v>
      </c>
      <c r="K279" s="39">
        <f>(J279*('Sample Collection'!M281/'Sample Collection'!R281))</f>
        <v>0</v>
      </c>
      <c r="L279" s="39">
        <v>0</v>
      </c>
    </row>
    <row r="280" spans="1:12" s="39" customFormat="1">
      <c r="A280" s="39" t="s">
        <v>332</v>
      </c>
      <c r="B280" s="39">
        <v>7.5</v>
      </c>
      <c r="C280" s="39" t="s">
        <v>39</v>
      </c>
      <c r="D280" s="42">
        <v>43734</v>
      </c>
      <c r="E280" s="43">
        <v>0.625</v>
      </c>
      <c r="F280" s="42">
        <v>43736</v>
      </c>
      <c r="G280" s="43">
        <v>0.4375</v>
      </c>
      <c r="H280" s="39">
        <v>0</v>
      </c>
      <c r="I280" s="39">
        <v>0</v>
      </c>
      <c r="J280" s="39">
        <f t="shared" si="4"/>
        <v>0</v>
      </c>
      <c r="K280" s="39">
        <f>(J280*('Sample Collection'!M282/'Sample Collection'!R282))</f>
        <v>0</v>
      </c>
      <c r="L280" s="39">
        <v>0</v>
      </c>
    </row>
    <row r="281" spans="1:12" s="12" customFormat="1">
      <c r="A281" s="12" t="s">
        <v>333</v>
      </c>
      <c r="B281" s="12">
        <v>7.5</v>
      </c>
      <c r="C281" s="12" t="s">
        <v>24</v>
      </c>
      <c r="D281" s="40">
        <v>43734</v>
      </c>
      <c r="E281" s="41">
        <v>0.625</v>
      </c>
      <c r="F281" s="40">
        <v>43736</v>
      </c>
      <c r="G281" s="41">
        <v>0.4375</v>
      </c>
      <c r="H281" s="12">
        <v>0</v>
      </c>
      <c r="I281" s="12">
        <v>0</v>
      </c>
      <c r="J281" s="12">
        <f t="shared" si="4"/>
        <v>0</v>
      </c>
      <c r="K281" s="39">
        <f>(J281*('Sample Collection'!M283/'Sample Collection'!R283))</f>
        <v>0</v>
      </c>
      <c r="L281" s="12">
        <v>0</v>
      </c>
    </row>
    <row r="282" spans="1:12" s="12" customFormat="1">
      <c r="A282" s="12" t="s">
        <v>334</v>
      </c>
      <c r="B282" s="12">
        <v>7.5</v>
      </c>
      <c r="C282" s="12" t="s">
        <v>82</v>
      </c>
      <c r="D282" s="40">
        <v>43734</v>
      </c>
      <c r="E282" s="41">
        <v>0.625</v>
      </c>
      <c r="F282" s="40">
        <v>43736</v>
      </c>
      <c r="G282" s="41">
        <v>0.4375</v>
      </c>
      <c r="H282" s="12">
        <v>0</v>
      </c>
      <c r="I282" s="12">
        <v>0</v>
      </c>
      <c r="J282" s="12">
        <f t="shared" si="4"/>
        <v>0</v>
      </c>
      <c r="K282" s="39">
        <f>(J282*('Sample Collection'!M284/'Sample Collection'!R284))</f>
        <v>0</v>
      </c>
      <c r="L282" s="12">
        <v>0</v>
      </c>
    </row>
    <row r="283" spans="1:12" s="12" customFormat="1">
      <c r="A283" s="12" t="s">
        <v>335</v>
      </c>
      <c r="B283" s="12">
        <v>7.5</v>
      </c>
      <c r="C283" s="12" t="s">
        <v>128</v>
      </c>
      <c r="D283" s="40">
        <v>43734</v>
      </c>
      <c r="E283" s="41">
        <v>0.625</v>
      </c>
      <c r="F283" s="40">
        <v>43736</v>
      </c>
      <c r="G283" s="41">
        <v>0.4375</v>
      </c>
      <c r="H283" s="12">
        <v>0</v>
      </c>
      <c r="I283" s="12">
        <v>0</v>
      </c>
      <c r="J283" s="12">
        <f t="shared" si="4"/>
        <v>0</v>
      </c>
      <c r="K283" s="39">
        <f>(J283*('Sample Collection'!M285/'Sample Collection'!R285))</f>
        <v>0</v>
      </c>
      <c r="L283" s="12">
        <v>0</v>
      </c>
    </row>
    <row r="284" spans="1:12" s="12" customFormat="1">
      <c r="A284" s="12" t="s">
        <v>336</v>
      </c>
      <c r="B284" s="12">
        <v>7.5</v>
      </c>
      <c r="C284" s="12" t="s">
        <v>32</v>
      </c>
      <c r="D284" s="40">
        <v>43734</v>
      </c>
      <c r="E284" s="41">
        <v>0.625</v>
      </c>
      <c r="F284" s="40">
        <v>43736</v>
      </c>
      <c r="G284" s="41">
        <v>0.4375</v>
      </c>
      <c r="H284" s="12">
        <v>0</v>
      </c>
      <c r="I284" s="12">
        <v>0</v>
      </c>
      <c r="J284" s="12">
        <f t="shared" si="4"/>
        <v>0</v>
      </c>
      <c r="K284" s="39">
        <f>(J284*('Sample Collection'!M286/'Sample Collection'!R286))</f>
        <v>0</v>
      </c>
      <c r="L284" s="12">
        <v>0</v>
      </c>
    </row>
    <row r="285" spans="1:12" s="12" customFormat="1">
      <c r="A285" s="12" t="s">
        <v>337</v>
      </c>
      <c r="B285" s="12">
        <v>7.5</v>
      </c>
      <c r="C285" s="12" t="s">
        <v>34</v>
      </c>
      <c r="D285" s="40">
        <v>43734</v>
      </c>
      <c r="E285" s="41">
        <v>0.625</v>
      </c>
      <c r="F285" s="40">
        <v>43736</v>
      </c>
      <c r="G285" s="41">
        <v>0.4375</v>
      </c>
      <c r="H285" s="12">
        <v>0</v>
      </c>
      <c r="I285" s="12">
        <v>0</v>
      </c>
      <c r="J285" s="12">
        <f t="shared" si="4"/>
        <v>0</v>
      </c>
      <c r="K285" s="39">
        <f>(J285*('Sample Collection'!M287/'Sample Collection'!R287))</f>
        <v>0</v>
      </c>
      <c r="L285" s="12">
        <v>0</v>
      </c>
    </row>
    <row r="286" spans="1:12" s="12" customFormat="1">
      <c r="A286" s="12" t="s">
        <v>338</v>
      </c>
      <c r="B286" s="12">
        <v>7.5</v>
      </c>
      <c r="C286" s="12" t="s">
        <v>39</v>
      </c>
      <c r="D286" s="40">
        <v>43734</v>
      </c>
      <c r="E286" s="41">
        <v>0.625</v>
      </c>
      <c r="F286" s="40">
        <v>43736</v>
      </c>
      <c r="G286" s="41">
        <v>0.4375</v>
      </c>
      <c r="H286" s="12">
        <v>0</v>
      </c>
      <c r="I286" s="12">
        <v>0</v>
      </c>
      <c r="J286" s="12">
        <f t="shared" si="4"/>
        <v>0</v>
      </c>
      <c r="K286" s="39">
        <f>(J286*('Sample Collection'!M288/'Sample Collection'!R288))</f>
        <v>0</v>
      </c>
      <c r="L286" s="12">
        <v>0</v>
      </c>
    </row>
    <row r="287" spans="1:12" s="12" customFormat="1">
      <c r="A287" s="12" t="s">
        <v>339</v>
      </c>
      <c r="B287" s="12">
        <v>7.5</v>
      </c>
      <c r="C287" s="12" t="s">
        <v>361</v>
      </c>
      <c r="D287" s="40">
        <v>43734</v>
      </c>
      <c r="E287" s="41">
        <v>0.625</v>
      </c>
      <c r="F287" s="40">
        <v>43736</v>
      </c>
      <c r="G287" s="41">
        <v>0.4375</v>
      </c>
      <c r="H287" s="12">
        <v>0</v>
      </c>
      <c r="I287" s="12">
        <v>0</v>
      </c>
      <c r="J287" s="12">
        <f t="shared" si="4"/>
        <v>0</v>
      </c>
      <c r="K287" s="39">
        <f>(J287*('Sample Collection'!M289/'Sample Collection'!R289))</f>
        <v>0</v>
      </c>
      <c r="L287" s="12">
        <v>0</v>
      </c>
    </row>
    <row r="288" spans="1:12" s="12" customFormat="1">
      <c r="E288" s="41"/>
      <c r="F288" s="40"/>
      <c r="G288" s="41"/>
    </row>
    <row r="289" spans="1:15" s="12" customFormat="1">
      <c r="A289" s="12" t="s">
        <v>670</v>
      </c>
      <c r="C289" s="87" t="s">
        <v>24</v>
      </c>
      <c r="E289" s="41"/>
      <c r="F289" s="40"/>
      <c r="G289" s="41"/>
      <c r="J289" s="12">
        <v>0</v>
      </c>
      <c r="K289" s="12">
        <f>J289*(1/100)</f>
        <v>0</v>
      </c>
    </row>
    <row r="290" spans="1:15">
      <c r="A290" s="28" t="s">
        <v>671</v>
      </c>
      <c r="C290" s="87" t="s">
        <v>24</v>
      </c>
      <c r="J290" s="12">
        <v>0</v>
      </c>
      <c r="K290" s="12">
        <f t="shared" ref="K290:K346" si="5">J290*(1/100)</f>
        <v>0</v>
      </c>
    </row>
    <row r="291" spans="1:15">
      <c r="A291" s="28" t="s">
        <v>672</v>
      </c>
      <c r="C291" s="217" t="s">
        <v>384</v>
      </c>
      <c r="J291" s="12">
        <v>0</v>
      </c>
      <c r="K291" s="12">
        <f t="shared" si="5"/>
        <v>0</v>
      </c>
    </row>
    <row r="292" spans="1:15">
      <c r="A292" s="28" t="s">
        <v>673</v>
      </c>
      <c r="C292" s="217" t="s">
        <v>384</v>
      </c>
      <c r="J292" s="12">
        <v>0</v>
      </c>
      <c r="K292" s="12">
        <f t="shared" si="5"/>
        <v>0</v>
      </c>
    </row>
    <row r="293" spans="1:15">
      <c r="A293" s="28" t="s">
        <v>674</v>
      </c>
      <c r="C293" s="217" t="s">
        <v>838</v>
      </c>
      <c r="J293" s="12">
        <v>0</v>
      </c>
      <c r="K293" s="12">
        <f t="shared" si="5"/>
        <v>0</v>
      </c>
    </row>
    <row r="294" spans="1:15">
      <c r="A294" s="28" t="s">
        <v>675</v>
      </c>
      <c r="C294" s="217" t="s">
        <v>838</v>
      </c>
      <c r="J294" s="12">
        <v>0</v>
      </c>
      <c r="K294" s="12">
        <f t="shared" si="5"/>
        <v>0</v>
      </c>
    </row>
    <row r="295" spans="1:15">
      <c r="A295" s="28" t="s">
        <v>676</v>
      </c>
      <c r="C295" t="s">
        <v>839</v>
      </c>
      <c r="J295" s="12">
        <v>0</v>
      </c>
      <c r="K295" s="12">
        <f t="shared" si="5"/>
        <v>0</v>
      </c>
    </row>
    <row r="296" spans="1:15">
      <c r="A296" s="28" t="s">
        <v>677</v>
      </c>
      <c r="C296" t="s">
        <v>839</v>
      </c>
      <c r="J296" s="12">
        <v>0</v>
      </c>
      <c r="K296" s="12">
        <f t="shared" si="5"/>
        <v>0</v>
      </c>
    </row>
    <row r="297" spans="1:15">
      <c r="A297" s="28" t="s">
        <v>678</v>
      </c>
      <c r="C297" t="s">
        <v>386</v>
      </c>
      <c r="J297" s="12">
        <v>170</v>
      </c>
      <c r="K297" s="12">
        <f t="shared" si="5"/>
        <v>1.7</v>
      </c>
      <c r="L297" s="28">
        <v>3</v>
      </c>
      <c r="M297" s="28">
        <v>0</v>
      </c>
      <c r="N297" s="12">
        <v>0</v>
      </c>
      <c r="O297" s="12">
        <v>0</v>
      </c>
    </row>
    <row r="298" spans="1:15">
      <c r="A298" s="28" t="s">
        <v>679</v>
      </c>
      <c r="C298" t="s">
        <v>386</v>
      </c>
      <c r="J298" s="12">
        <v>0</v>
      </c>
      <c r="K298" s="12">
        <f t="shared" si="5"/>
        <v>0</v>
      </c>
    </row>
    <row r="299" spans="1:15">
      <c r="A299" s="28" t="s">
        <v>680</v>
      </c>
      <c r="C299" t="s">
        <v>387</v>
      </c>
      <c r="J299" s="12">
        <v>0</v>
      </c>
      <c r="K299" s="12">
        <f t="shared" si="5"/>
        <v>0</v>
      </c>
    </row>
    <row r="300" spans="1:15">
      <c r="A300" s="28" t="s">
        <v>681</v>
      </c>
      <c r="C300" t="s">
        <v>387</v>
      </c>
      <c r="J300" s="12">
        <v>130</v>
      </c>
      <c r="K300" s="12">
        <f t="shared" si="5"/>
        <v>1.3</v>
      </c>
      <c r="L300" s="28">
        <v>3</v>
      </c>
      <c r="M300" s="28">
        <v>0</v>
      </c>
      <c r="N300" s="12">
        <v>0</v>
      </c>
      <c r="O300" s="12">
        <v>0</v>
      </c>
    </row>
    <row r="301" spans="1:15">
      <c r="A301" s="28" t="s">
        <v>682</v>
      </c>
      <c r="C301" s="87" t="s">
        <v>24</v>
      </c>
      <c r="J301" s="12">
        <v>0</v>
      </c>
      <c r="K301" s="12">
        <f t="shared" si="5"/>
        <v>0</v>
      </c>
    </row>
    <row r="302" spans="1:15">
      <c r="A302" s="28" t="s">
        <v>683</v>
      </c>
      <c r="C302" s="87" t="s">
        <v>24</v>
      </c>
      <c r="J302" s="12">
        <v>0</v>
      </c>
      <c r="K302" s="12">
        <f t="shared" si="5"/>
        <v>0</v>
      </c>
    </row>
    <row r="303" spans="1:15">
      <c r="A303" s="28" t="s">
        <v>684</v>
      </c>
      <c r="C303" s="217" t="s">
        <v>384</v>
      </c>
      <c r="J303" s="12">
        <v>0</v>
      </c>
      <c r="K303" s="12">
        <f t="shared" si="5"/>
        <v>0</v>
      </c>
    </row>
    <row r="304" spans="1:15">
      <c r="A304" s="28" t="s">
        <v>685</v>
      </c>
      <c r="C304" s="217" t="s">
        <v>384</v>
      </c>
      <c r="J304" s="12">
        <v>0</v>
      </c>
      <c r="K304" s="12">
        <f t="shared" si="5"/>
        <v>0</v>
      </c>
    </row>
    <row r="305" spans="1:15">
      <c r="A305" s="28" t="s">
        <v>686</v>
      </c>
      <c r="C305" s="217" t="s">
        <v>838</v>
      </c>
      <c r="J305" s="12">
        <v>0</v>
      </c>
      <c r="K305" s="12">
        <f t="shared" si="5"/>
        <v>0</v>
      </c>
    </row>
    <row r="306" spans="1:15">
      <c r="A306" s="28" t="s">
        <v>687</v>
      </c>
      <c r="C306" s="217" t="s">
        <v>838</v>
      </c>
      <c r="J306" s="12">
        <v>0</v>
      </c>
      <c r="K306" s="12">
        <f t="shared" si="5"/>
        <v>0</v>
      </c>
    </row>
    <row r="307" spans="1:15">
      <c r="A307" s="28" t="s">
        <v>688</v>
      </c>
      <c r="C307" t="s">
        <v>839</v>
      </c>
      <c r="J307" s="12">
        <v>0</v>
      </c>
      <c r="K307" s="12">
        <f t="shared" si="5"/>
        <v>0</v>
      </c>
    </row>
    <row r="308" spans="1:15">
      <c r="A308" s="28" t="s">
        <v>689</v>
      </c>
      <c r="C308" t="s">
        <v>839</v>
      </c>
      <c r="J308" s="12">
        <v>0</v>
      </c>
      <c r="K308" s="12">
        <f t="shared" si="5"/>
        <v>0</v>
      </c>
    </row>
    <row r="309" spans="1:15">
      <c r="A309" s="28" t="s">
        <v>690</v>
      </c>
      <c r="C309" t="s">
        <v>386</v>
      </c>
      <c r="J309" s="12">
        <v>900</v>
      </c>
      <c r="K309" s="12">
        <f t="shared" si="5"/>
        <v>9</v>
      </c>
      <c r="L309" s="28">
        <v>3</v>
      </c>
      <c r="M309" s="28">
        <v>0</v>
      </c>
      <c r="N309" s="12">
        <v>0</v>
      </c>
      <c r="O309" s="12">
        <v>0</v>
      </c>
    </row>
    <row r="310" spans="1:15">
      <c r="A310" s="28" t="s">
        <v>691</v>
      </c>
      <c r="C310" t="s">
        <v>386</v>
      </c>
      <c r="J310" s="12">
        <v>0</v>
      </c>
      <c r="K310" s="12">
        <f t="shared" si="5"/>
        <v>0</v>
      </c>
    </row>
    <row r="311" spans="1:15">
      <c r="A311" s="28" t="s">
        <v>692</v>
      </c>
      <c r="C311" t="s">
        <v>387</v>
      </c>
      <c r="J311" s="12">
        <v>5</v>
      </c>
      <c r="K311" s="12">
        <f t="shared" si="5"/>
        <v>0.05</v>
      </c>
      <c r="L311" s="28">
        <v>3</v>
      </c>
      <c r="M311" s="28">
        <v>0</v>
      </c>
      <c r="N311" s="12">
        <v>0</v>
      </c>
      <c r="O311" s="12">
        <v>0</v>
      </c>
    </row>
    <row r="312" spans="1:15">
      <c r="A312" s="28" t="s">
        <v>693</v>
      </c>
      <c r="C312" t="s">
        <v>387</v>
      </c>
      <c r="J312" s="12">
        <v>0</v>
      </c>
      <c r="K312" s="12">
        <f t="shared" si="5"/>
        <v>0</v>
      </c>
    </row>
    <row r="313" spans="1:15">
      <c r="A313" s="28" t="s">
        <v>694</v>
      </c>
      <c r="C313" s="87" t="s">
        <v>24</v>
      </c>
      <c r="J313" s="12">
        <v>0</v>
      </c>
      <c r="K313" s="12">
        <f t="shared" si="5"/>
        <v>0</v>
      </c>
    </row>
    <row r="314" spans="1:15">
      <c r="A314" s="28" t="s">
        <v>695</v>
      </c>
      <c r="C314" s="87" t="s">
        <v>24</v>
      </c>
      <c r="J314" s="12">
        <v>0</v>
      </c>
      <c r="K314" s="12">
        <f t="shared" si="5"/>
        <v>0</v>
      </c>
    </row>
    <row r="315" spans="1:15">
      <c r="A315" s="28" t="s">
        <v>696</v>
      </c>
      <c r="C315" s="217" t="s">
        <v>384</v>
      </c>
      <c r="J315" s="12">
        <v>0</v>
      </c>
      <c r="K315" s="12">
        <f t="shared" si="5"/>
        <v>0</v>
      </c>
    </row>
    <row r="316" spans="1:15">
      <c r="A316" s="28" t="s">
        <v>697</v>
      </c>
      <c r="C316" s="217" t="s">
        <v>384</v>
      </c>
      <c r="J316" s="12">
        <v>0</v>
      </c>
      <c r="K316" s="12">
        <f t="shared" si="5"/>
        <v>0</v>
      </c>
    </row>
    <row r="317" spans="1:15">
      <c r="A317" s="28" t="s">
        <v>698</v>
      </c>
      <c r="C317" s="217" t="s">
        <v>838</v>
      </c>
      <c r="J317" s="12">
        <v>0</v>
      </c>
      <c r="K317" s="12">
        <f t="shared" si="5"/>
        <v>0</v>
      </c>
    </row>
    <row r="318" spans="1:15">
      <c r="A318" s="28" t="s">
        <v>699</v>
      </c>
      <c r="C318" s="217" t="s">
        <v>838</v>
      </c>
      <c r="J318" s="12">
        <v>0</v>
      </c>
      <c r="K318" s="12">
        <f t="shared" si="5"/>
        <v>0</v>
      </c>
    </row>
    <row r="319" spans="1:15">
      <c r="A319" s="28" t="s">
        <v>700</v>
      </c>
      <c r="C319" t="s">
        <v>839</v>
      </c>
      <c r="J319" s="12">
        <v>0</v>
      </c>
      <c r="K319" s="12">
        <f t="shared" si="5"/>
        <v>0</v>
      </c>
    </row>
    <row r="320" spans="1:15">
      <c r="A320" s="28" t="s">
        <v>701</v>
      </c>
      <c r="C320" t="s">
        <v>839</v>
      </c>
      <c r="J320" s="12">
        <v>0</v>
      </c>
      <c r="K320" s="12">
        <f t="shared" si="5"/>
        <v>0</v>
      </c>
    </row>
    <row r="321" spans="1:15">
      <c r="A321" s="28" t="s">
        <v>702</v>
      </c>
      <c r="C321" t="s">
        <v>386</v>
      </c>
      <c r="J321" s="12">
        <v>0</v>
      </c>
      <c r="K321" s="12">
        <f t="shared" si="5"/>
        <v>0</v>
      </c>
    </row>
    <row r="322" spans="1:15">
      <c r="A322" s="28" t="s">
        <v>703</v>
      </c>
      <c r="C322" t="s">
        <v>386</v>
      </c>
      <c r="J322" s="12">
        <v>0</v>
      </c>
      <c r="K322" s="12">
        <f t="shared" si="5"/>
        <v>0</v>
      </c>
    </row>
    <row r="323" spans="1:15">
      <c r="A323" s="28" t="s">
        <v>704</v>
      </c>
      <c r="C323" t="s">
        <v>387</v>
      </c>
      <c r="J323" s="12">
        <v>0</v>
      </c>
      <c r="K323" s="12">
        <f t="shared" si="5"/>
        <v>0</v>
      </c>
    </row>
    <row r="324" spans="1:15">
      <c r="A324" s="28" t="s">
        <v>705</v>
      </c>
      <c r="C324" t="s">
        <v>387</v>
      </c>
      <c r="J324" s="12">
        <v>0</v>
      </c>
      <c r="K324" s="12">
        <f t="shared" si="5"/>
        <v>0</v>
      </c>
    </row>
    <row r="325" spans="1:15">
      <c r="A325" s="28" t="s">
        <v>706</v>
      </c>
      <c r="C325" s="87" t="s">
        <v>24</v>
      </c>
      <c r="J325" s="12">
        <v>0</v>
      </c>
      <c r="K325" s="12">
        <f t="shared" si="5"/>
        <v>0</v>
      </c>
    </row>
    <row r="326" spans="1:15">
      <c r="A326" s="28" t="s">
        <v>707</v>
      </c>
      <c r="C326" s="87" t="s">
        <v>24</v>
      </c>
      <c r="J326" s="12">
        <v>0</v>
      </c>
      <c r="K326" s="12">
        <f t="shared" si="5"/>
        <v>0</v>
      </c>
    </row>
    <row r="327" spans="1:15">
      <c r="A327" s="28" t="s">
        <v>708</v>
      </c>
      <c r="C327" s="217" t="s">
        <v>384</v>
      </c>
      <c r="J327" s="12">
        <v>30</v>
      </c>
      <c r="K327" s="12">
        <f t="shared" si="5"/>
        <v>0.3</v>
      </c>
      <c r="L327" s="28">
        <v>3</v>
      </c>
      <c r="M327" s="28">
        <v>0</v>
      </c>
      <c r="N327" s="12">
        <v>0</v>
      </c>
      <c r="O327" s="12">
        <v>0</v>
      </c>
    </row>
    <row r="328" spans="1:15">
      <c r="A328" s="28" t="s">
        <v>709</v>
      </c>
      <c r="C328" s="217" t="s">
        <v>384</v>
      </c>
      <c r="J328" s="12">
        <v>0</v>
      </c>
      <c r="K328" s="12">
        <f t="shared" si="5"/>
        <v>0</v>
      </c>
    </row>
    <row r="329" spans="1:15">
      <c r="A329" s="28" t="s">
        <v>710</v>
      </c>
      <c r="C329" s="217" t="s">
        <v>838</v>
      </c>
      <c r="J329" s="12">
        <v>0</v>
      </c>
      <c r="K329" s="12">
        <f t="shared" si="5"/>
        <v>0</v>
      </c>
    </row>
    <row r="330" spans="1:15">
      <c r="A330" s="28" t="s">
        <v>711</v>
      </c>
      <c r="C330" s="217" t="s">
        <v>838</v>
      </c>
      <c r="J330" s="12">
        <v>0</v>
      </c>
      <c r="K330" s="12">
        <f t="shared" si="5"/>
        <v>0</v>
      </c>
    </row>
    <row r="331" spans="1:15">
      <c r="A331" s="28" t="s">
        <v>712</v>
      </c>
      <c r="C331" t="s">
        <v>839</v>
      </c>
      <c r="J331" s="12">
        <v>0</v>
      </c>
      <c r="K331" s="12">
        <f t="shared" si="5"/>
        <v>0</v>
      </c>
    </row>
    <row r="332" spans="1:15">
      <c r="A332" s="28" t="s">
        <v>713</v>
      </c>
      <c r="C332" t="s">
        <v>839</v>
      </c>
      <c r="J332" s="12">
        <v>0</v>
      </c>
      <c r="K332" s="12">
        <f t="shared" si="5"/>
        <v>0</v>
      </c>
    </row>
    <row r="333" spans="1:15">
      <c r="A333" s="28" t="s">
        <v>714</v>
      </c>
      <c r="C333" t="s">
        <v>386</v>
      </c>
      <c r="J333" s="12">
        <v>0</v>
      </c>
      <c r="K333" s="12">
        <f t="shared" si="5"/>
        <v>0</v>
      </c>
    </row>
    <row r="334" spans="1:15">
      <c r="A334" s="28" t="s">
        <v>715</v>
      </c>
      <c r="C334" t="s">
        <v>386</v>
      </c>
      <c r="J334" s="12">
        <v>0</v>
      </c>
      <c r="K334" s="12">
        <f t="shared" si="5"/>
        <v>0</v>
      </c>
    </row>
    <row r="335" spans="1:15">
      <c r="A335" s="28" t="s">
        <v>716</v>
      </c>
      <c r="C335" t="s">
        <v>387</v>
      </c>
      <c r="J335" s="12">
        <v>0</v>
      </c>
      <c r="K335" s="12">
        <f t="shared" si="5"/>
        <v>0</v>
      </c>
    </row>
    <row r="336" spans="1:15">
      <c r="A336" s="28" t="s">
        <v>717</v>
      </c>
      <c r="C336" t="s">
        <v>387</v>
      </c>
      <c r="J336" s="12">
        <v>0</v>
      </c>
      <c r="K336" s="12">
        <f t="shared" si="5"/>
        <v>0</v>
      </c>
    </row>
    <row r="337" spans="1:15">
      <c r="A337" s="28" t="s">
        <v>718</v>
      </c>
      <c r="C337" s="87" t="s">
        <v>24</v>
      </c>
      <c r="J337" s="12">
        <v>0</v>
      </c>
      <c r="K337" s="12">
        <f t="shared" si="5"/>
        <v>0</v>
      </c>
    </row>
    <row r="338" spans="1:15">
      <c r="A338" s="28" t="s">
        <v>719</v>
      </c>
      <c r="C338" s="87" t="s">
        <v>24</v>
      </c>
      <c r="J338" s="12">
        <v>0</v>
      </c>
      <c r="K338" s="12">
        <f t="shared" si="5"/>
        <v>0</v>
      </c>
    </row>
    <row r="339" spans="1:15">
      <c r="A339" s="28" t="s">
        <v>720</v>
      </c>
      <c r="C339" s="217" t="s">
        <v>384</v>
      </c>
      <c r="J339" s="12">
        <v>0</v>
      </c>
      <c r="K339" s="12">
        <f t="shared" si="5"/>
        <v>0</v>
      </c>
    </row>
    <row r="340" spans="1:15">
      <c r="A340" s="28" t="s">
        <v>721</v>
      </c>
      <c r="C340" s="217" t="s">
        <v>384</v>
      </c>
      <c r="J340" s="12">
        <v>15</v>
      </c>
      <c r="K340" s="12">
        <f t="shared" si="5"/>
        <v>0.15</v>
      </c>
      <c r="L340" s="28">
        <v>3</v>
      </c>
      <c r="M340" s="28">
        <v>0</v>
      </c>
      <c r="N340" s="12">
        <v>0</v>
      </c>
      <c r="O340" s="12">
        <v>0</v>
      </c>
    </row>
    <row r="341" spans="1:15">
      <c r="A341" s="28" t="s">
        <v>722</v>
      </c>
      <c r="C341" s="217" t="s">
        <v>838</v>
      </c>
      <c r="J341" s="12">
        <v>0</v>
      </c>
      <c r="K341" s="12">
        <f t="shared" si="5"/>
        <v>0</v>
      </c>
    </row>
    <row r="342" spans="1:15">
      <c r="A342" s="28" t="s">
        <v>723</v>
      </c>
      <c r="C342" s="217" t="s">
        <v>838</v>
      </c>
      <c r="J342" s="12">
        <v>0</v>
      </c>
      <c r="K342" s="12">
        <f t="shared" si="5"/>
        <v>0</v>
      </c>
    </row>
    <row r="343" spans="1:15">
      <c r="A343" s="28" t="s">
        <v>724</v>
      </c>
      <c r="C343" t="s">
        <v>839</v>
      </c>
      <c r="J343" s="12">
        <v>0</v>
      </c>
      <c r="K343" s="12">
        <f t="shared" si="5"/>
        <v>0</v>
      </c>
    </row>
    <row r="344" spans="1:15">
      <c r="A344" s="28" t="s">
        <v>725</v>
      </c>
      <c r="C344" t="s">
        <v>839</v>
      </c>
      <c r="J344" s="12">
        <v>0</v>
      </c>
      <c r="K344" s="12">
        <f t="shared" si="5"/>
        <v>0</v>
      </c>
    </row>
    <row r="345" spans="1:15">
      <c r="A345" s="28" t="s">
        <v>728</v>
      </c>
      <c r="C345" t="s">
        <v>387</v>
      </c>
      <c r="J345" s="12">
        <v>0</v>
      </c>
      <c r="K345" s="12">
        <f t="shared" si="5"/>
        <v>0</v>
      </c>
    </row>
    <row r="346" spans="1:15">
      <c r="A346" s="28" t="s">
        <v>729</v>
      </c>
      <c r="C346" t="s">
        <v>387</v>
      </c>
      <c r="J346" s="12">
        <v>0</v>
      </c>
      <c r="K346" s="12">
        <f t="shared" si="5"/>
        <v>0</v>
      </c>
    </row>
    <row r="347" spans="1:15">
      <c r="A347" s="28" t="s">
        <v>730</v>
      </c>
      <c r="C347" s="87" t="s">
        <v>24</v>
      </c>
      <c r="J347" s="12">
        <v>0</v>
      </c>
      <c r="K347" s="12">
        <f t="shared" ref="K347:K401" si="6">J347*(1/100)</f>
        <v>0</v>
      </c>
    </row>
    <row r="348" spans="1:15">
      <c r="A348" s="28" t="s">
        <v>731</v>
      </c>
      <c r="C348" s="217" t="s">
        <v>838</v>
      </c>
      <c r="J348" s="12">
        <v>0</v>
      </c>
      <c r="K348" s="12">
        <f t="shared" si="6"/>
        <v>0</v>
      </c>
    </row>
    <row r="349" spans="1:15">
      <c r="A349" s="28" t="s">
        <v>732</v>
      </c>
      <c r="C349" s="217" t="s">
        <v>838</v>
      </c>
      <c r="J349" s="12">
        <v>0</v>
      </c>
      <c r="K349" s="12">
        <f t="shared" si="6"/>
        <v>0</v>
      </c>
    </row>
    <row r="350" spans="1:15">
      <c r="A350" s="28" t="s">
        <v>733</v>
      </c>
      <c r="C350" t="s">
        <v>839</v>
      </c>
      <c r="J350" s="12">
        <v>0</v>
      </c>
      <c r="K350" s="12">
        <f t="shared" si="6"/>
        <v>0</v>
      </c>
    </row>
    <row r="351" spans="1:15">
      <c r="A351" s="28" t="s">
        <v>734</v>
      </c>
      <c r="C351" t="s">
        <v>839</v>
      </c>
      <c r="J351" s="12">
        <v>0</v>
      </c>
      <c r="K351" s="12">
        <f t="shared" si="6"/>
        <v>0</v>
      </c>
    </row>
    <row r="352" spans="1:15">
      <c r="A352" s="28" t="s">
        <v>735</v>
      </c>
      <c r="C352" t="s">
        <v>386</v>
      </c>
      <c r="J352" s="12">
        <v>0</v>
      </c>
      <c r="K352" s="12">
        <f t="shared" si="6"/>
        <v>0</v>
      </c>
    </row>
    <row r="353" spans="1:15">
      <c r="A353" s="28" t="s">
        <v>736</v>
      </c>
      <c r="C353" t="s">
        <v>386</v>
      </c>
      <c r="J353" s="12">
        <v>0</v>
      </c>
      <c r="K353" s="12">
        <f t="shared" si="6"/>
        <v>0</v>
      </c>
    </row>
    <row r="354" spans="1:15">
      <c r="A354" s="28" t="s">
        <v>737</v>
      </c>
      <c r="C354" t="s">
        <v>387</v>
      </c>
      <c r="J354" s="12">
        <v>7.5</v>
      </c>
      <c r="K354" s="12">
        <f t="shared" si="6"/>
        <v>7.4999999999999997E-2</v>
      </c>
      <c r="L354" s="28">
        <v>3</v>
      </c>
      <c r="M354" s="28">
        <v>0</v>
      </c>
      <c r="N354" s="12">
        <v>0</v>
      </c>
      <c r="O354" s="12">
        <v>0</v>
      </c>
    </row>
    <row r="355" spans="1:15">
      <c r="A355" s="28" t="s">
        <v>738</v>
      </c>
      <c r="C355" t="s">
        <v>387</v>
      </c>
      <c r="J355" s="12">
        <v>0</v>
      </c>
      <c r="K355" s="12">
        <f t="shared" si="6"/>
        <v>0</v>
      </c>
    </row>
    <row r="356" spans="1:15">
      <c r="A356" s="28" t="s">
        <v>739</v>
      </c>
      <c r="C356" s="87" t="s">
        <v>24</v>
      </c>
      <c r="J356" s="12">
        <v>0</v>
      </c>
      <c r="K356" s="12">
        <f t="shared" si="6"/>
        <v>0</v>
      </c>
    </row>
    <row r="357" spans="1:15">
      <c r="A357" s="28" t="s">
        <v>740</v>
      </c>
      <c r="C357" s="87" t="s">
        <v>24</v>
      </c>
      <c r="J357" s="12">
        <v>0</v>
      </c>
      <c r="K357" s="12">
        <f t="shared" si="6"/>
        <v>0</v>
      </c>
    </row>
    <row r="358" spans="1:15">
      <c r="A358" s="28" t="s">
        <v>741</v>
      </c>
      <c r="C358" s="217" t="s">
        <v>384</v>
      </c>
      <c r="J358" s="12">
        <v>7.5</v>
      </c>
      <c r="K358" s="12">
        <f t="shared" si="6"/>
        <v>7.4999999999999997E-2</v>
      </c>
      <c r="L358" s="28">
        <v>3</v>
      </c>
      <c r="M358" s="28">
        <v>0</v>
      </c>
      <c r="N358" s="12">
        <v>0</v>
      </c>
      <c r="O358" s="12">
        <v>0</v>
      </c>
    </row>
    <row r="359" spans="1:15">
      <c r="A359" s="28" t="s">
        <v>742</v>
      </c>
      <c r="C359" s="217" t="s">
        <v>384</v>
      </c>
      <c r="J359" s="12">
        <v>0</v>
      </c>
      <c r="K359" s="12">
        <f t="shared" si="6"/>
        <v>0</v>
      </c>
    </row>
    <row r="360" spans="1:15">
      <c r="A360" s="28" t="s">
        <v>743</v>
      </c>
      <c r="C360" s="217" t="s">
        <v>838</v>
      </c>
      <c r="J360" s="12">
        <v>0</v>
      </c>
      <c r="K360" s="12">
        <f t="shared" si="6"/>
        <v>0</v>
      </c>
    </row>
    <row r="361" spans="1:15">
      <c r="A361" s="28" t="s">
        <v>744</v>
      </c>
      <c r="C361" s="217" t="s">
        <v>838</v>
      </c>
      <c r="J361" s="12">
        <v>0</v>
      </c>
      <c r="K361" s="12">
        <f t="shared" si="6"/>
        <v>0</v>
      </c>
    </row>
    <row r="362" spans="1:15">
      <c r="A362" s="28" t="s">
        <v>745</v>
      </c>
      <c r="C362" t="s">
        <v>839</v>
      </c>
      <c r="J362" s="12">
        <v>0</v>
      </c>
      <c r="K362" s="12">
        <f t="shared" si="6"/>
        <v>0</v>
      </c>
    </row>
    <row r="363" spans="1:15">
      <c r="A363" s="28" t="s">
        <v>746</v>
      </c>
      <c r="C363" t="s">
        <v>839</v>
      </c>
      <c r="J363" s="12">
        <v>0</v>
      </c>
      <c r="K363" s="12">
        <f t="shared" si="6"/>
        <v>0</v>
      </c>
    </row>
    <row r="364" spans="1:15">
      <c r="A364" s="28" t="s">
        <v>747</v>
      </c>
      <c r="C364" t="s">
        <v>386</v>
      </c>
      <c r="J364" s="12">
        <v>0</v>
      </c>
      <c r="K364" s="12">
        <f t="shared" si="6"/>
        <v>0</v>
      </c>
    </row>
    <row r="365" spans="1:15">
      <c r="A365" s="28" t="s">
        <v>748</v>
      </c>
      <c r="C365" t="s">
        <v>386</v>
      </c>
      <c r="J365" s="12">
        <v>0</v>
      </c>
      <c r="K365" s="12">
        <f t="shared" si="6"/>
        <v>0</v>
      </c>
    </row>
    <row r="366" spans="1:15">
      <c r="A366" s="28" t="s">
        <v>749</v>
      </c>
      <c r="C366" t="s">
        <v>387</v>
      </c>
      <c r="J366" s="12">
        <v>0</v>
      </c>
      <c r="K366" s="12">
        <f t="shared" si="6"/>
        <v>0</v>
      </c>
    </row>
    <row r="367" spans="1:15">
      <c r="A367" s="28" t="s">
        <v>750</v>
      </c>
      <c r="C367" t="s">
        <v>387</v>
      </c>
      <c r="J367" s="12">
        <v>0</v>
      </c>
      <c r="K367" s="12">
        <f t="shared" si="6"/>
        <v>0</v>
      </c>
    </row>
    <row r="368" spans="1:15">
      <c r="A368" s="28" t="s">
        <v>751</v>
      </c>
      <c r="C368" s="87" t="s">
        <v>24</v>
      </c>
      <c r="J368" s="12">
        <v>0</v>
      </c>
      <c r="K368" s="12">
        <f t="shared" si="6"/>
        <v>0</v>
      </c>
    </row>
    <row r="369" spans="1:15">
      <c r="A369" s="28" t="s">
        <v>752</v>
      </c>
      <c r="C369" s="87" t="s">
        <v>24</v>
      </c>
      <c r="J369" s="12">
        <v>0</v>
      </c>
      <c r="K369" s="12">
        <f t="shared" si="6"/>
        <v>0</v>
      </c>
    </row>
    <row r="370" spans="1:15">
      <c r="A370" s="28" t="s">
        <v>753</v>
      </c>
      <c r="C370" s="217" t="s">
        <v>384</v>
      </c>
      <c r="J370" s="12">
        <v>0</v>
      </c>
      <c r="K370" s="12">
        <f t="shared" si="6"/>
        <v>0</v>
      </c>
    </row>
    <row r="371" spans="1:15">
      <c r="A371" s="28" t="s">
        <v>754</v>
      </c>
      <c r="C371" s="217" t="s">
        <v>838</v>
      </c>
      <c r="J371" s="12">
        <v>7.5</v>
      </c>
      <c r="K371" s="12">
        <f t="shared" si="6"/>
        <v>7.4999999999999997E-2</v>
      </c>
      <c r="L371" s="28">
        <v>3</v>
      </c>
      <c r="M371" s="28">
        <v>0</v>
      </c>
      <c r="N371" s="12">
        <v>0</v>
      </c>
      <c r="O371" s="12">
        <v>0</v>
      </c>
    </row>
    <row r="372" spans="1:15">
      <c r="A372" s="28" t="s">
        <v>755</v>
      </c>
      <c r="C372" t="s">
        <v>839</v>
      </c>
      <c r="J372" s="12">
        <v>0</v>
      </c>
      <c r="K372" s="12">
        <f t="shared" si="6"/>
        <v>0</v>
      </c>
    </row>
    <row r="373" spans="1:15">
      <c r="A373" s="28" t="s">
        <v>756</v>
      </c>
      <c r="C373" t="s">
        <v>839</v>
      </c>
      <c r="J373" s="12">
        <v>0</v>
      </c>
      <c r="K373" s="12">
        <f t="shared" si="6"/>
        <v>0</v>
      </c>
    </row>
    <row r="374" spans="1:15">
      <c r="A374" s="28" t="s">
        <v>757</v>
      </c>
      <c r="C374" t="s">
        <v>386</v>
      </c>
      <c r="J374" s="12">
        <v>0</v>
      </c>
      <c r="K374" s="12">
        <f t="shared" si="6"/>
        <v>0</v>
      </c>
    </row>
    <row r="375" spans="1:15">
      <c r="A375" s="28" t="s">
        <v>758</v>
      </c>
      <c r="C375" t="s">
        <v>386</v>
      </c>
      <c r="J375" s="12">
        <v>0</v>
      </c>
      <c r="K375" s="12">
        <f t="shared" si="6"/>
        <v>0</v>
      </c>
    </row>
    <row r="376" spans="1:15">
      <c r="A376" s="28" t="s">
        <v>759</v>
      </c>
      <c r="C376" t="s">
        <v>387</v>
      </c>
      <c r="J376" s="12">
        <v>0</v>
      </c>
      <c r="K376" s="12">
        <f t="shared" si="6"/>
        <v>0</v>
      </c>
    </row>
    <row r="377" spans="1:15">
      <c r="A377" s="28" t="s">
        <v>760</v>
      </c>
      <c r="C377" t="s">
        <v>387</v>
      </c>
      <c r="J377" s="12">
        <v>0</v>
      </c>
      <c r="K377" s="12">
        <f t="shared" si="6"/>
        <v>0</v>
      </c>
    </row>
    <row r="378" spans="1:15">
      <c r="A378" s="28" t="s">
        <v>761</v>
      </c>
      <c r="C378" s="87" t="s">
        <v>24</v>
      </c>
      <c r="J378" s="12">
        <v>0</v>
      </c>
      <c r="K378" s="12">
        <f t="shared" si="6"/>
        <v>0</v>
      </c>
    </row>
    <row r="379" spans="1:15">
      <c r="A379" s="28" t="s">
        <v>762</v>
      </c>
      <c r="C379" s="87" t="s">
        <v>24</v>
      </c>
      <c r="J379" s="12">
        <v>0</v>
      </c>
      <c r="K379" s="12">
        <f t="shared" si="6"/>
        <v>0</v>
      </c>
    </row>
    <row r="380" spans="1:15">
      <c r="A380" s="28" t="s">
        <v>763</v>
      </c>
      <c r="C380" s="217" t="s">
        <v>384</v>
      </c>
      <c r="J380" s="12">
        <v>0</v>
      </c>
      <c r="K380" s="12">
        <f t="shared" si="6"/>
        <v>0</v>
      </c>
    </row>
    <row r="381" spans="1:15">
      <c r="A381" s="28" t="s">
        <v>764</v>
      </c>
      <c r="C381" s="217" t="s">
        <v>384</v>
      </c>
      <c r="J381" s="12">
        <v>0</v>
      </c>
      <c r="K381" s="12">
        <f t="shared" si="6"/>
        <v>0</v>
      </c>
    </row>
    <row r="382" spans="1:15">
      <c r="A382" s="28" t="s">
        <v>765</v>
      </c>
      <c r="C382" s="217" t="s">
        <v>838</v>
      </c>
      <c r="J382" s="12">
        <v>0</v>
      </c>
      <c r="K382" s="12">
        <f t="shared" si="6"/>
        <v>0</v>
      </c>
    </row>
    <row r="383" spans="1:15">
      <c r="A383" s="28" t="s">
        <v>766</v>
      </c>
      <c r="C383" s="217" t="s">
        <v>838</v>
      </c>
      <c r="J383" s="12">
        <v>0</v>
      </c>
      <c r="K383" s="12">
        <f t="shared" si="6"/>
        <v>0</v>
      </c>
    </row>
    <row r="384" spans="1:15">
      <c r="A384" s="28" t="s">
        <v>767</v>
      </c>
      <c r="C384" t="s">
        <v>839</v>
      </c>
      <c r="J384" s="12">
        <v>0</v>
      </c>
      <c r="K384" s="12">
        <f t="shared" si="6"/>
        <v>0</v>
      </c>
    </row>
    <row r="385" spans="1:11">
      <c r="A385" s="28" t="s">
        <v>768</v>
      </c>
      <c r="C385" t="s">
        <v>839</v>
      </c>
      <c r="J385" s="12">
        <v>0</v>
      </c>
      <c r="K385" s="12">
        <f t="shared" si="6"/>
        <v>0</v>
      </c>
    </row>
    <row r="386" spans="1:11">
      <c r="A386" s="28" t="s">
        <v>769</v>
      </c>
      <c r="C386" t="s">
        <v>386</v>
      </c>
      <c r="J386" s="12">
        <v>0</v>
      </c>
      <c r="K386" s="12">
        <f t="shared" si="6"/>
        <v>0</v>
      </c>
    </row>
    <row r="387" spans="1:11">
      <c r="A387" s="28" t="s">
        <v>770</v>
      </c>
      <c r="C387" t="s">
        <v>386</v>
      </c>
      <c r="J387" s="12">
        <v>0</v>
      </c>
      <c r="K387" s="12">
        <f t="shared" si="6"/>
        <v>0</v>
      </c>
    </row>
    <row r="388" spans="1:11">
      <c r="A388" s="28" t="s">
        <v>771</v>
      </c>
      <c r="C388" t="s">
        <v>387</v>
      </c>
      <c r="J388" s="12">
        <v>0</v>
      </c>
      <c r="K388" s="12">
        <f t="shared" si="6"/>
        <v>0</v>
      </c>
    </row>
    <row r="389" spans="1:11">
      <c r="A389" s="28" t="s">
        <v>772</v>
      </c>
      <c r="C389" t="s">
        <v>387</v>
      </c>
      <c r="J389" s="12">
        <v>0</v>
      </c>
      <c r="K389" s="12">
        <f t="shared" si="6"/>
        <v>0</v>
      </c>
    </row>
    <row r="390" spans="1:11">
      <c r="A390" s="28" t="s">
        <v>773</v>
      </c>
      <c r="C390" s="87" t="s">
        <v>24</v>
      </c>
      <c r="J390" s="12">
        <v>0</v>
      </c>
      <c r="K390" s="12">
        <f t="shared" si="6"/>
        <v>0</v>
      </c>
    </row>
    <row r="391" spans="1:11">
      <c r="A391" s="28" t="s">
        <v>774</v>
      </c>
      <c r="C391" s="87" t="s">
        <v>24</v>
      </c>
      <c r="J391" s="12">
        <v>0</v>
      </c>
      <c r="K391" s="12">
        <f t="shared" si="6"/>
        <v>0</v>
      </c>
    </row>
    <row r="392" spans="1:11">
      <c r="A392" s="28" t="s">
        <v>775</v>
      </c>
      <c r="C392" s="217" t="s">
        <v>384</v>
      </c>
      <c r="J392" s="12">
        <v>0</v>
      </c>
      <c r="K392" s="12">
        <f t="shared" si="6"/>
        <v>0</v>
      </c>
    </row>
    <row r="393" spans="1:11">
      <c r="A393" s="28" t="s">
        <v>776</v>
      </c>
      <c r="C393" s="217" t="s">
        <v>384</v>
      </c>
      <c r="J393" s="12">
        <v>0</v>
      </c>
      <c r="K393" s="12">
        <f t="shared" si="6"/>
        <v>0</v>
      </c>
    </row>
    <row r="394" spans="1:11">
      <c r="A394" s="28" t="s">
        <v>777</v>
      </c>
      <c r="C394" s="217" t="s">
        <v>838</v>
      </c>
      <c r="J394" s="12">
        <v>0</v>
      </c>
      <c r="K394" s="12">
        <f t="shared" si="6"/>
        <v>0</v>
      </c>
    </row>
    <row r="395" spans="1:11">
      <c r="A395" s="28" t="s">
        <v>778</v>
      </c>
      <c r="C395" s="217" t="s">
        <v>838</v>
      </c>
      <c r="J395" s="12">
        <v>0</v>
      </c>
      <c r="K395" s="12">
        <f t="shared" si="6"/>
        <v>0</v>
      </c>
    </row>
    <row r="396" spans="1:11">
      <c r="A396" s="28" t="s">
        <v>779</v>
      </c>
      <c r="C396" t="s">
        <v>839</v>
      </c>
      <c r="J396" s="12">
        <v>0</v>
      </c>
      <c r="K396" s="12">
        <f t="shared" si="6"/>
        <v>0</v>
      </c>
    </row>
    <row r="397" spans="1:11">
      <c r="A397" s="28" t="s">
        <v>780</v>
      </c>
      <c r="C397" t="s">
        <v>839</v>
      </c>
      <c r="J397" s="12">
        <v>0</v>
      </c>
      <c r="K397" s="12">
        <f t="shared" si="6"/>
        <v>0</v>
      </c>
    </row>
    <row r="398" spans="1:11">
      <c r="A398" s="28" t="s">
        <v>781</v>
      </c>
      <c r="C398" t="s">
        <v>386</v>
      </c>
      <c r="J398" s="12">
        <v>0</v>
      </c>
      <c r="K398" s="12">
        <f t="shared" si="6"/>
        <v>0</v>
      </c>
    </row>
    <row r="399" spans="1:11">
      <c r="A399" s="28" t="s">
        <v>782</v>
      </c>
      <c r="C399" t="s">
        <v>386</v>
      </c>
      <c r="J399" s="12">
        <v>0</v>
      </c>
      <c r="K399" s="12">
        <f t="shared" si="6"/>
        <v>0</v>
      </c>
    </row>
    <row r="400" spans="1:11">
      <c r="A400" s="28" t="s">
        <v>783</v>
      </c>
      <c r="C400" t="s">
        <v>387</v>
      </c>
      <c r="J400" s="12">
        <v>0</v>
      </c>
      <c r="K400" s="12">
        <f t="shared" si="6"/>
        <v>0</v>
      </c>
    </row>
    <row r="401" spans="1:11">
      <c r="A401" s="28" t="s">
        <v>784</v>
      </c>
      <c r="C401" t="s">
        <v>387</v>
      </c>
      <c r="J401" s="12">
        <v>0</v>
      </c>
      <c r="K401" s="12">
        <f t="shared" si="6"/>
        <v>0</v>
      </c>
    </row>
    <row r="402" spans="1:11">
      <c r="A402" s="28" t="s">
        <v>785</v>
      </c>
      <c r="C402" s="87" t="s">
        <v>24</v>
      </c>
      <c r="J402" s="12">
        <v>0</v>
      </c>
      <c r="K402" s="12">
        <f t="shared" ref="K402:K451" si="7">J402*(1/100)</f>
        <v>0</v>
      </c>
    </row>
    <row r="403" spans="1:11">
      <c r="A403" s="28" t="s">
        <v>786</v>
      </c>
      <c r="C403" s="87" t="s">
        <v>24</v>
      </c>
      <c r="J403" s="12">
        <v>0</v>
      </c>
      <c r="K403" s="12">
        <f t="shared" si="7"/>
        <v>0</v>
      </c>
    </row>
    <row r="404" spans="1:11">
      <c r="A404" s="28" t="s">
        <v>787</v>
      </c>
      <c r="C404" s="217" t="s">
        <v>384</v>
      </c>
      <c r="J404" s="12">
        <v>0</v>
      </c>
      <c r="K404" s="12">
        <f t="shared" si="7"/>
        <v>0</v>
      </c>
    </row>
    <row r="405" spans="1:11">
      <c r="A405" s="28" t="s">
        <v>788</v>
      </c>
      <c r="C405" s="217" t="s">
        <v>384</v>
      </c>
      <c r="J405" s="12">
        <v>0</v>
      </c>
      <c r="K405" s="12">
        <f t="shared" si="7"/>
        <v>0</v>
      </c>
    </row>
    <row r="406" spans="1:11">
      <c r="A406" s="28" t="s">
        <v>789</v>
      </c>
      <c r="C406" s="217" t="s">
        <v>838</v>
      </c>
      <c r="J406" s="12">
        <v>0</v>
      </c>
      <c r="K406" s="12">
        <f t="shared" si="7"/>
        <v>0</v>
      </c>
    </row>
    <row r="407" spans="1:11">
      <c r="A407" s="28" t="s">
        <v>790</v>
      </c>
      <c r="C407" s="217" t="s">
        <v>838</v>
      </c>
      <c r="J407" s="12">
        <v>0</v>
      </c>
      <c r="K407" s="12">
        <f t="shared" si="7"/>
        <v>0</v>
      </c>
    </row>
    <row r="408" spans="1:11">
      <c r="A408" s="28" t="s">
        <v>791</v>
      </c>
      <c r="C408" t="s">
        <v>839</v>
      </c>
      <c r="J408" s="12">
        <v>0</v>
      </c>
      <c r="K408" s="12">
        <f t="shared" si="7"/>
        <v>0</v>
      </c>
    </row>
    <row r="409" spans="1:11">
      <c r="A409" s="28" t="s">
        <v>792</v>
      </c>
      <c r="C409" t="s">
        <v>839</v>
      </c>
      <c r="J409" s="12">
        <v>0</v>
      </c>
      <c r="K409" s="12">
        <f t="shared" si="7"/>
        <v>0</v>
      </c>
    </row>
    <row r="410" spans="1:11">
      <c r="A410" s="28" t="s">
        <v>793</v>
      </c>
      <c r="C410" t="s">
        <v>386</v>
      </c>
      <c r="J410" s="12">
        <v>0</v>
      </c>
      <c r="K410" s="12">
        <f t="shared" si="7"/>
        <v>0</v>
      </c>
    </row>
    <row r="411" spans="1:11">
      <c r="A411" s="28" t="s">
        <v>794</v>
      </c>
      <c r="C411" t="s">
        <v>386</v>
      </c>
      <c r="J411" s="12">
        <v>0</v>
      </c>
      <c r="K411" s="12">
        <f t="shared" si="7"/>
        <v>0</v>
      </c>
    </row>
    <row r="412" spans="1:11">
      <c r="A412" s="28" t="s">
        <v>795</v>
      </c>
      <c r="C412" t="s">
        <v>387</v>
      </c>
      <c r="J412" s="12">
        <v>0</v>
      </c>
      <c r="K412" s="12">
        <f t="shared" si="7"/>
        <v>0</v>
      </c>
    </row>
    <row r="413" spans="1:11">
      <c r="A413" s="28" t="s">
        <v>796</v>
      </c>
      <c r="C413" t="s">
        <v>387</v>
      </c>
      <c r="J413" s="12">
        <v>0</v>
      </c>
      <c r="K413" s="12">
        <f t="shared" si="7"/>
        <v>0</v>
      </c>
    </row>
    <row r="414" spans="1:11">
      <c r="A414" s="28" t="s">
        <v>797</v>
      </c>
      <c r="C414" s="87" t="s">
        <v>24</v>
      </c>
      <c r="J414" s="12">
        <v>0</v>
      </c>
      <c r="K414" s="12">
        <f t="shared" si="7"/>
        <v>0</v>
      </c>
    </row>
    <row r="415" spans="1:11">
      <c r="A415" s="28" t="s">
        <v>798</v>
      </c>
      <c r="C415" s="87" t="s">
        <v>24</v>
      </c>
      <c r="J415" s="12">
        <v>0</v>
      </c>
      <c r="K415" s="12">
        <f t="shared" si="7"/>
        <v>0</v>
      </c>
    </row>
    <row r="416" spans="1:11">
      <c r="A416" s="28" t="s">
        <v>799</v>
      </c>
      <c r="C416" s="217" t="s">
        <v>384</v>
      </c>
      <c r="J416" s="12">
        <v>0</v>
      </c>
      <c r="K416" s="12">
        <f t="shared" si="7"/>
        <v>0</v>
      </c>
    </row>
    <row r="417" spans="1:11">
      <c r="A417" s="28" t="s">
        <v>800</v>
      </c>
      <c r="C417" s="217" t="s">
        <v>384</v>
      </c>
      <c r="J417" s="12">
        <v>0</v>
      </c>
      <c r="K417" s="12">
        <f t="shared" si="7"/>
        <v>0</v>
      </c>
    </row>
    <row r="418" spans="1:11">
      <c r="A418" s="28" t="s">
        <v>801</v>
      </c>
      <c r="C418" s="217" t="s">
        <v>838</v>
      </c>
      <c r="J418" s="12">
        <v>0</v>
      </c>
      <c r="K418" s="12">
        <f t="shared" si="7"/>
        <v>0</v>
      </c>
    </row>
    <row r="419" spans="1:11">
      <c r="A419" s="28" t="s">
        <v>802</v>
      </c>
      <c r="C419" s="217" t="s">
        <v>838</v>
      </c>
      <c r="J419" s="12">
        <v>0</v>
      </c>
      <c r="K419" s="12">
        <f t="shared" si="7"/>
        <v>0</v>
      </c>
    </row>
    <row r="420" spans="1:11">
      <c r="A420" s="28" t="s">
        <v>803</v>
      </c>
      <c r="C420" t="s">
        <v>839</v>
      </c>
      <c r="J420" s="12">
        <v>0</v>
      </c>
      <c r="K420" s="12">
        <f t="shared" si="7"/>
        <v>0</v>
      </c>
    </row>
    <row r="421" spans="1:11">
      <c r="A421" s="28" t="s">
        <v>804</v>
      </c>
      <c r="C421" t="s">
        <v>839</v>
      </c>
      <c r="J421" s="12">
        <v>0</v>
      </c>
      <c r="K421" s="12">
        <f t="shared" si="7"/>
        <v>0</v>
      </c>
    </row>
    <row r="422" spans="1:11">
      <c r="A422" s="28" t="s">
        <v>805</v>
      </c>
      <c r="C422" t="s">
        <v>386</v>
      </c>
      <c r="J422" s="12">
        <v>0</v>
      </c>
      <c r="K422" s="12">
        <f t="shared" si="7"/>
        <v>0</v>
      </c>
    </row>
    <row r="423" spans="1:11">
      <c r="A423" s="28" t="s">
        <v>806</v>
      </c>
      <c r="C423" t="s">
        <v>386</v>
      </c>
      <c r="J423" s="12">
        <v>0</v>
      </c>
      <c r="K423" s="12">
        <f t="shared" si="7"/>
        <v>0</v>
      </c>
    </row>
    <row r="424" spans="1:11">
      <c r="A424" s="28" t="s">
        <v>807</v>
      </c>
      <c r="C424" t="s">
        <v>387</v>
      </c>
      <c r="J424" s="12">
        <v>0</v>
      </c>
      <c r="K424" s="12">
        <f t="shared" si="7"/>
        <v>0</v>
      </c>
    </row>
    <row r="425" spans="1:11">
      <c r="A425" s="28" t="s">
        <v>808</v>
      </c>
      <c r="C425" t="s">
        <v>387</v>
      </c>
      <c r="J425" s="12">
        <v>0</v>
      </c>
      <c r="K425" s="12">
        <f t="shared" si="7"/>
        <v>0</v>
      </c>
    </row>
    <row r="426" spans="1:11">
      <c r="A426" s="28" t="s">
        <v>809</v>
      </c>
      <c r="C426" s="87" t="s">
        <v>24</v>
      </c>
      <c r="J426" s="12">
        <v>0</v>
      </c>
      <c r="K426" s="12">
        <f t="shared" si="7"/>
        <v>0</v>
      </c>
    </row>
    <row r="427" spans="1:11">
      <c r="A427" s="28" t="s">
        <v>810</v>
      </c>
      <c r="C427" s="87" t="s">
        <v>24</v>
      </c>
      <c r="J427" s="12">
        <v>0</v>
      </c>
      <c r="K427" s="12">
        <f t="shared" si="7"/>
        <v>0</v>
      </c>
    </row>
    <row r="428" spans="1:11">
      <c r="A428" s="28" t="s">
        <v>811</v>
      </c>
      <c r="C428" s="217" t="s">
        <v>384</v>
      </c>
      <c r="J428" s="12">
        <v>0</v>
      </c>
      <c r="K428" s="12">
        <f t="shared" si="7"/>
        <v>0</v>
      </c>
    </row>
    <row r="429" spans="1:11">
      <c r="A429" s="28" t="s">
        <v>812</v>
      </c>
      <c r="C429" s="217" t="s">
        <v>384</v>
      </c>
      <c r="J429" s="12">
        <v>0</v>
      </c>
      <c r="K429" s="12">
        <f t="shared" si="7"/>
        <v>0</v>
      </c>
    </row>
    <row r="430" spans="1:11">
      <c r="A430" s="28" t="s">
        <v>813</v>
      </c>
      <c r="C430" s="217" t="s">
        <v>838</v>
      </c>
      <c r="J430" s="12">
        <v>0</v>
      </c>
      <c r="K430" s="12">
        <f t="shared" si="7"/>
        <v>0</v>
      </c>
    </row>
    <row r="431" spans="1:11">
      <c r="A431" s="28" t="s">
        <v>814</v>
      </c>
      <c r="C431" s="217" t="s">
        <v>838</v>
      </c>
      <c r="J431" s="12">
        <v>0</v>
      </c>
      <c r="K431" s="12">
        <f t="shared" si="7"/>
        <v>0</v>
      </c>
    </row>
    <row r="432" spans="1:11">
      <c r="A432" s="28" t="s">
        <v>815</v>
      </c>
      <c r="C432" t="s">
        <v>839</v>
      </c>
      <c r="J432" s="12">
        <v>0</v>
      </c>
      <c r="K432" s="12">
        <f t="shared" si="7"/>
        <v>0</v>
      </c>
    </row>
    <row r="433" spans="1:14">
      <c r="A433" s="28" t="s">
        <v>816</v>
      </c>
      <c r="C433" t="s">
        <v>839</v>
      </c>
      <c r="J433" s="12">
        <v>0</v>
      </c>
      <c r="K433" s="12">
        <f t="shared" si="7"/>
        <v>0</v>
      </c>
    </row>
    <row r="434" spans="1:14">
      <c r="A434" s="28" t="s">
        <v>817</v>
      </c>
      <c r="C434" t="s">
        <v>386</v>
      </c>
      <c r="J434" s="12">
        <v>0</v>
      </c>
      <c r="K434" s="12">
        <f t="shared" si="7"/>
        <v>0</v>
      </c>
    </row>
    <row r="435" spans="1:14">
      <c r="A435" s="28" t="s">
        <v>818</v>
      </c>
      <c r="C435" t="s">
        <v>386</v>
      </c>
      <c r="J435" s="12">
        <v>0</v>
      </c>
      <c r="K435" s="12">
        <f t="shared" si="7"/>
        <v>0</v>
      </c>
    </row>
    <row r="436" spans="1:14">
      <c r="A436" s="28" t="s">
        <v>819</v>
      </c>
      <c r="C436" t="s">
        <v>387</v>
      </c>
      <c r="J436" s="12">
        <v>0</v>
      </c>
      <c r="K436" s="12">
        <f t="shared" si="7"/>
        <v>0</v>
      </c>
    </row>
    <row r="437" spans="1:14">
      <c r="A437" s="28" t="s">
        <v>820</v>
      </c>
      <c r="C437" t="s">
        <v>387</v>
      </c>
      <c r="J437" s="12">
        <v>0</v>
      </c>
      <c r="K437" s="12">
        <f t="shared" si="7"/>
        <v>0</v>
      </c>
    </row>
    <row r="440" spans="1:14">
      <c r="A440" t="s">
        <v>821</v>
      </c>
      <c r="B440"/>
      <c r="C440" t="s">
        <v>823</v>
      </c>
      <c r="H440">
        <v>0</v>
      </c>
      <c r="I440">
        <v>0</v>
      </c>
      <c r="J440" s="12">
        <f>SUM(H440:I440)</f>
        <v>0</v>
      </c>
      <c r="K440" s="12">
        <f t="shared" si="7"/>
        <v>0</v>
      </c>
      <c r="L440" s="28">
        <v>0</v>
      </c>
      <c r="M440" s="12"/>
    </row>
    <row r="441" spans="1:14">
      <c r="A441" t="s">
        <v>822</v>
      </c>
      <c r="B441"/>
      <c r="C441" t="s">
        <v>823</v>
      </c>
      <c r="H441">
        <v>1</v>
      </c>
      <c r="I441">
        <v>1</v>
      </c>
      <c r="J441" s="12">
        <f t="shared" ref="J441:J451" si="8">SUM(H441:I441)</f>
        <v>2</v>
      </c>
      <c r="K441" s="12">
        <f t="shared" si="7"/>
        <v>0.02</v>
      </c>
      <c r="L441" s="28">
        <v>2</v>
      </c>
      <c r="M441" s="12">
        <v>0</v>
      </c>
    </row>
    <row r="442" spans="1:14">
      <c r="A442" t="s">
        <v>824</v>
      </c>
      <c r="B442"/>
      <c r="C442" t="s">
        <v>384</v>
      </c>
      <c r="H442">
        <v>1</v>
      </c>
      <c r="I442">
        <v>2</v>
      </c>
      <c r="J442" s="12">
        <f t="shared" si="8"/>
        <v>3</v>
      </c>
      <c r="K442" s="12">
        <f t="shared" si="7"/>
        <v>0.03</v>
      </c>
      <c r="L442" s="28">
        <v>3</v>
      </c>
      <c r="M442" s="12">
        <v>0</v>
      </c>
    </row>
    <row r="443" spans="1:14">
      <c r="A443" t="s">
        <v>825</v>
      </c>
      <c r="B443"/>
      <c r="C443" t="s">
        <v>384</v>
      </c>
      <c r="H443">
        <v>1</v>
      </c>
      <c r="I443">
        <v>0</v>
      </c>
      <c r="J443" s="12">
        <f t="shared" si="8"/>
        <v>1</v>
      </c>
      <c r="K443" s="12">
        <f t="shared" si="7"/>
        <v>0.01</v>
      </c>
      <c r="L443" s="12">
        <v>1</v>
      </c>
      <c r="M443" s="12">
        <v>0</v>
      </c>
    </row>
    <row r="444" spans="1:14">
      <c r="A444" t="s">
        <v>826</v>
      </c>
      <c r="B444"/>
      <c r="C444" t="s">
        <v>828</v>
      </c>
      <c r="H444">
        <v>1</v>
      </c>
      <c r="I444">
        <v>0</v>
      </c>
      <c r="J444" s="12">
        <f t="shared" si="8"/>
        <v>1</v>
      </c>
      <c r="K444" s="12">
        <f t="shared" si="7"/>
        <v>0.01</v>
      </c>
      <c r="L444" s="12">
        <v>1</v>
      </c>
      <c r="M444" s="12">
        <v>0</v>
      </c>
    </row>
    <row r="445" spans="1:14">
      <c r="A445" t="s">
        <v>827</v>
      </c>
      <c r="B445"/>
      <c r="C445" t="s">
        <v>828</v>
      </c>
      <c r="H445">
        <v>0</v>
      </c>
      <c r="I445">
        <v>0</v>
      </c>
      <c r="J445" s="12">
        <f t="shared" si="8"/>
        <v>0</v>
      </c>
      <c r="K445" s="12">
        <f t="shared" si="7"/>
        <v>0</v>
      </c>
      <c r="L445" s="12">
        <v>0</v>
      </c>
      <c r="M445" s="12"/>
    </row>
    <row r="446" spans="1:14">
      <c r="A446" t="s">
        <v>829</v>
      </c>
      <c r="B446"/>
      <c r="C446" t="s">
        <v>831</v>
      </c>
      <c r="H446">
        <v>2</v>
      </c>
      <c r="I446">
        <v>0</v>
      </c>
      <c r="J446" s="12">
        <f t="shared" si="8"/>
        <v>2</v>
      </c>
      <c r="K446" s="12">
        <f t="shared" si="7"/>
        <v>0.02</v>
      </c>
      <c r="L446" s="12">
        <v>2</v>
      </c>
      <c r="M446" s="12">
        <v>0</v>
      </c>
      <c r="N446" s="12"/>
    </row>
    <row r="447" spans="1:14">
      <c r="A447" t="s">
        <v>830</v>
      </c>
      <c r="B447"/>
      <c r="C447" t="s">
        <v>831</v>
      </c>
      <c r="H447">
        <v>3</v>
      </c>
      <c r="I447">
        <v>1</v>
      </c>
      <c r="J447" s="12">
        <f t="shared" si="8"/>
        <v>4</v>
      </c>
      <c r="K447" s="12">
        <f t="shared" si="7"/>
        <v>0.04</v>
      </c>
      <c r="L447" s="12">
        <v>3</v>
      </c>
      <c r="M447" s="12">
        <v>0</v>
      </c>
      <c r="N447" s="12"/>
    </row>
    <row r="448" spans="1:14">
      <c r="A448" t="s">
        <v>832</v>
      </c>
      <c r="B448"/>
      <c r="C448" t="s">
        <v>834</v>
      </c>
      <c r="H448">
        <v>0</v>
      </c>
      <c r="I448">
        <v>0</v>
      </c>
      <c r="J448" s="12">
        <f t="shared" si="8"/>
        <v>0</v>
      </c>
      <c r="K448" s="12">
        <f t="shared" si="7"/>
        <v>0</v>
      </c>
      <c r="L448" s="12">
        <v>0</v>
      </c>
      <c r="M448" s="12"/>
    </row>
    <row r="449" spans="1:13">
      <c r="A449" t="s">
        <v>833</v>
      </c>
      <c r="B449"/>
      <c r="C449" t="s">
        <v>834</v>
      </c>
      <c r="H449">
        <v>0</v>
      </c>
      <c r="I449">
        <v>0</v>
      </c>
      <c r="J449" s="12">
        <f t="shared" si="8"/>
        <v>0</v>
      </c>
      <c r="K449" s="12">
        <f t="shared" si="7"/>
        <v>0</v>
      </c>
      <c r="L449" s="12">
        <v>0</v>
      </c>
      <c r="M449" s="12"/>
    </row>
    <row r="450" spans="1:13">
      <c r="A450" t="s">
        <v>835</v>
      </c>
      <c r="B450"/>
      <c r="C450" t="s">
        <v>837</v>
      </c>
      <c r="H450">
        <v>1</v>
      </c>
      <c r="I450">
        <v>1</v>
      </c>
      <c r="J450" s="12">
        <f t="shared" si="8"/>
        <v>2</v>
      </c>
      <c r="K450" s="12">
        <f t="shared" si="7"/>
        <v>0.02</v>
      </c>
      <c r="L450" s="12">
        <v>2</v>
      </c>
      <c r="M450" s="12">
        <v>0</v>
      </c>
    </row>
    <row r="451" spans="1:13">
      <c r="A451" t="s">
        <v>836</v>
      </c>
      <c r="B451"/>
      <c r="C451" t="s">
        <v>837</v>
      </c>
      <c r="H451">
        <v>1</v>
      </c>
      <c r="I451">
        <v>0</v>
      </c>
      <c r="J451" s="12">
        <f t="shared" si="8"/>
        <v>1</v>
      </c>
      <c r="K451" s="12">
        <f t="shared" si="7"/>
        <v>0.01</v>
      </c>
      <c r="L451" s="12">
        <v>1</v>
      </c>
      <c r="M451" s="12">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8541"/>
  <sheetViews>
    <sheetView workbookViewId="0">
      <pane ySplit="1" topLeftCell="A425" activePane="bottomLeft" state="frozen"/>
      <selection pane="bottomLeft" activeCell="N452" sqref="N452"/>
    </sheetView>
  </sheetViews>
  <sheetFormatPr defaultColWidth="9.109375" defaultRowHeight="14.4"/>
  <cols>
    <col min="1" max="1" width="16.88671875" style="28" bestFit="1" customWidth="1"/>
    <col min="2" max="2" width="14" style="28" customWidth="1"/>
    <col min="3" max="3" width="11" style="148" hidden="1" customWidth="1"/>
    <col min="4" max="4" width="10.6640625" style="149" hidden="1" customWidth="1"/>
    <col min="5" max="5" width="9.88671875" style="148" hidden="1" customWidth="1"/>
    <col min="6" max="6" width="10.5546875" style="149" hidden="1" customWidth="1"/>
    <col min="7" max="8" width="14.44140625" style="28" customWidth="1"/>
    <col min="9" max="9" width="9.109375" style="12" customWidth="1"/>
    <col min="10" max="10" width="13.44140625" style="184" bestFit="1" customWidth="1"/>
    <col min="11" max="11" width="28.5546875" style="28" customWidth="1"/>
    <col min="12" max="12" width="15.109375" style="28" bestFit="1" customWidth="1"/>
    <col min="13" max="13" width="20.44140625" style="28" bestFit="1" customWidth="1"/>
    <col min="14" max="16384" width="9.109375" style="28"/>
  </cols>
  <sheetData>
    <row r="1" spans="1:14" s="122" customFormat="1" ht="86.4">
      <c r="A1" s="122" t="s">
        <v>4</v>
      </c>
      <c r="B1" s="122" t="s">
        <v>6</v>
      </c>
      <c r="C1" s="189" t="s">
        <v>349</v>
      </c>
      <c r="D1" s="188" t="s">
        <v>350</v>
      </c>
      <c r="E1" s="189" t="s">
        <v>349</v>
      </c>
      <c r="F1" s="188" t="s">
        <v>350</v>
      </c>
      <c r="G1" s="122" t="s">
        <v>368</v>
      </c>
      <c r="H1" s="122" t="s">
        <v>369</v>
      </c>
      <c r="I1" s="122" t="s">
        <v>348</v>
      </c>
      <c r="J1" s="190" t="s">
        <v>668</v>
      </c>
      <c r="K1" s="122" t="s">
        <v>370</v>
      </c>
      <c r="L1" s="122" t="s">
        <v>371</v>
      </c>
      <c r="M1" s="122" t="s">
        <v>372</v>
      </c>
      <c r="N1" s="122" t="s">
        <v>669</v>
      </c>
    </row>
    <row r="2" spans="1:14" s="50" customFormat="1">
      <c r="A2" s="60" t="s">
        <v>23</v>
      </c>
      <c r="B2" s="60" t="s">
        <v>24</v>
      </c>
      <c r="C2" s="61">
        <v>43594</v>
      </c>
      <c r="D2" s="62">
        <v>0.8125</v>
      </c>
      <c r="E2" s="61">
        <v>43596</v>
      </c>
      <c r="F2" s="62">
        <v>0.5</v>
      </c>
      <c r="G2" s="60">
        <v>0</v>
      </c>
      <c r="H2" s="60">
        <v>0</v>
      </c>
      <c r="I2" s="60">
        <f>AVERAGE((G2*2),(H2*2))</f>
        <v>0</v>
      </c>
      <c r="J2" s="185">
        <f>I2*('Sample Collection'!M4/'Sample Collection'!R4)</f>
        <v>0</v>
      </c>
      <c r="K2" s="60"/>
      <c r="L2" s="60"/>
    </row>
    <row r="3" spans="1:14" s="45" customFormat="1">
      <c r="A3" s="57" t="s">
        <v>27</v>
      </c>
      <c r="B3" s="57" t="s">
        <v>28</v>
      </c>
      <c r="C3" s="58">
        <v>43594</v>
      </c>
      <c r="D3" s="59">
        <v>0.8125</v>
      </c>
      <c r="E3" s="58">
        <v>43596</v>
      </c>
      <c r="F3" s="59">
        <v>0.5</v>
      </c>
      <c r="G3" s="57">
        <v>88</v>
      </c>
      <c r="H3" s="57">
        <v>164</v>
      </c>
      <c r="I3" s="57">
        <f t="shared" ref="I3:I66" si="0">AVERAGE((G3*2),(H3*2))</f>
        <v>252</v>
      </c>
      <c r="J3" s="185">
        <f>I3*('Sample Collection'!M5/'Sample Collection'!R5)</f>
        <v>15.12</v>
      </c>
      <c r="K3" s="57">
        <v>3</v>
      </c>
      <c r="L3" s="57">
        <v>1</v>
      </c>
      <c r="M3" s="45">
        <v>1</v>
      </c>
      <c r="N3" s="50">
        <f t="shared" ref="N3:N47" si="1">IF(M3=0,0,(J3*(L3/M3)))</f>
        <v>15.12</v>
      </c>
    </row>
    <row r="4" spans="1:14" s="50" customFormat="1">
      <c r="A4" s="60" t="s">
        <v>29</v>
      </c>
      <c r="B4" s="60" t="s">
        <v>30</v>
      </c>
      <c r="C4" s="61">
        <v>43594</v>
      </c>
      <c r="D4" s="62">
        <v>0.8125</v>
      </c>
      <c r="E4" s="61">
        <v>43596</v>
      </c>
      <c r="F4" s="62">
        <v>0.5</v>
      </c>
      <c r="G4" s="60">
        <v>0</v>
      </c>
      <c r="H4" s="60">
        <v>0</v>
      </c>
      <c r="I4" s="60">
        <f t="shared" si="0"/>
        <v>0</v>
      </c>
      <c r="J4" s="185">
        <f>I4*('Sample Collection'!M6/'Sample Collection'!R6)</f>
        <v>0</v>
      </c>
      <c r="K4" s="60"/>
      <c r="L4" s="60"/>
    </row>
    <row r="5" spans="1:14" s="50" customFormat="1">
      <c r="A5" s="60" t="s">
        <v>31</v>
      </c>
      <c r="B5" s="60" t="s">
        <v>32</v>
      </c>
      <c r="C5" s="61">
        <v>43594</v>
      </c>
      <c r="D5" s="62">
        <v>0.8125</v>
      </c>
      <c r="E5" s="61">
        <v>43596</v>
      </c>
      <c r="F5" s="62">
        <v>0.5</v>
      </c>
      <c r="G5" s="60">
        <v>0</v>
      </c>
      <c r="H5" s="60">
        <v>0</v>
      </c>
      <c r="I5" s="60">
        <f t="shared" si="0"/>
        <v>0</v>
      </c>
      <c r="J5" s="185">
        <f>I5*('Sample Collection'!M7/'Sample Collection'!R7)</f>
        <v>0</v>
      </c>
      <c r="K5" s="60"/>
      <c r="L5" s="60"/>
    </row>
    <row r="6" spans="1:14" s="191" customFormat="1">
      <c r="A6" s="211" t="s">
        <v>33</v>
      </c>
      <c r="B6" s="211" t="s">
        <v>34</v>
      </c>
      <c r="C6" s="213">
        <v>43594</v>
      </c>
      <c r="D6" s="214">
        <v>0.8125</v>
      </c>
      <c r="E6" s="213">
        <v>43596</v>
      </c>
      <c r="F6" s="214">
        <v>0.5</v>
      </c>
      <c r="G6" s="211">
        <v>0</v>
      </c>
      <c r="H6" s="211">
        <v>1</v>
      </c>
      <c r="I6" s="211">
        <f t="shared" si="0"/>
        <v>1</v>
      </c>
      <c r="J6" s="204">
        <f>I6*('Sample Collection'!M8/'Sample Collection'!R8)</f>
        <v>0.06</v>
      </c>
      <c r="K6" s="211">
        <v>1</v>
      </c>
      <c r="L6" s="211"/>
      <c r="N6" s="191">
        <f t="shared" si="1"/>
        <v>0</v>
      </c>
    </row>
    <row r="7" spans="1:14" s="191" customFormat="1">
      <c r="A7" s="211" t="s">
        <v>38</v>
      </c>
      <c r="B7" s="211" t="s">
        <v>39</v>
      </c>
      <c r="C7" s="213">
        <v>43594</v>
      </c>
      <c r="D7" s="214">
        <v>0.8125</v>
      </c>
      <c r="E7" s="213">
        <v>43596</v>
      </c>
      <c r="F7" s="214">
        <v>0.5</v>
      </c>
      <c r="G7" s="211">
        <v>2</v>
      </c>
      <c r="H7" s="211">
        <v>6</v>
      </c>
      <c r="I7" s="211">
        <f t="shared" si="0"/>
        <v>8</v>
      </c>
      <c r="J7" s="204">
        <f>I7*('Sample Collection'!M9/'Sample Collection'!R9)</f>
        <v>0.48</v>
      </c>
      <c r="K7" s="211">
        <v>3</v>
      </c>
      <c r="L7" s="211"/>
      <c r="N7" s="191">
        <f t="shared" si="1"/>
        <v>0</v>
      </c>
    </row>
    <row r="8" spans="1:14" s="12" customFormat="1">
      <c r="A8" s="63" t="s">
        <v>40</v>
      </c>
      <c r="B8" s="63" t="s">
        <v>24</v>
      </c>
      <c r="C8" s="64">
        <v>43594</v>
      </c>
      <c r="D8" s="65">
        <v>0.8125</v>
      </c>
      <c r="E8" s="64">
        <v>43596</v>
      </c>
      <c r="F8" s="65">
        <v>0.5</v>
      </c>
      <c r="G8" s="63">
        <v>0</v>
      </c>
      <c r="H8" s="63">
        <v>0</v>
      </c>
      <c r="I8" s="63">
        <f t="shared" si="0"/>
        <v>0</v>
      </c>
      <c r="J8" s="185">
        <f>I8*('Sample Collection'!M10/'Sample Collection'!R10)</f>
        <v>0</v>
      </c>
      <c r="K8" s="63"/>
      <c r="L8" s="63"/>
      <c r="N8" s="50"/>
    </row>
    <row r="9" spans="1:14" s="12" customFormat="1">
      <c r="A9" s="63" t="s">
        <v>42</v>
      </c>
      <c r="B9" s="63" t="s">
        <v>43</v>
      </c>
      <c r="C9" s="64">
        <v>43594</v>
      </c>
      <c r="D9" s="65">
        <v>0.8125</v>
      </c>
      <c r="E9" s="64">
        <v>43596</v>
      </c>
      <c r="F9" s="65">
        <v>0.5</v>
      </c>
      <c r="G9" s="63" t="s">
        <v>44</v>
      </c>
      <c r="H9" s="63" t="s">
        <v>44</v>
      </c>
      <c r="I9" s="63" t="s">
        <v>44</v>
      </c>
      <c r="J9" s="185"/>
      <c r="K9" s="63"/>
      <c r="L9" s="63"/>
      <c r="N9" s="50"/>
    </row>
    <row r="10" spans="1:14" s="12" customFormat="1">
      <c r="A10" s="63" t="s">
        <v>45</v>
      </c>
      <c r="B10" s="63" t="s">
        <v>30</v>
      </c>
      <c r="C10" s="64">
        <v>43594</v>
      </c>
      <c r="D10" s="65">
        <v>0.8125</v>
      </c>
      <c r="E10" s="64">
        <v>43596</v>
      </c>
      <c r="F10" s="65">
        <v>0.5</v>
      </c>
      <c r="G10" s="63">
        <v>0</v>
      </c>
      <c r="H10" s="63">
        <v>0</v>
      </c>
      <c r="I10" s="63">
        <f t="shared" si="0"/>
        <v>0</v>
      </c>
      <c r="J10" s="185">
        <f>I10*('Sample Collection'!M12/'Sample Collection'!R12)</f>
        <v>0</v>
      </c>
      <c r="K10" s="63"/>
      <c r="L10" s="63"/>
      <c r="N10" s="50"/>
    </row>
    <row r="11" spans="1:14" s="12" customFormat="1">
      <c r="A11" s="63" t="s">
        <v>46</v>
      </c>
      <c r="B11" s="63" t="s">
        <v>32</v>
      </c>
      <c r="C11" s="64">
        <v>43594</v>
      </c>
      <c r="D11" s="65">
        <v>0.8125</v>
      </c>
      <c r="E11" s="64">
        <v>43596</v>
      </c>
      <c r="F11" s="65">
        <v>0.5</v>
      </c>
      <c r="G11" s="63">
        <v>0</v>
      </c>
      <c r="H11" s="63">
        <v>0</v>
      </c>
      <c r="I11" s="63">
        <f t="shared" si="0"/>
        <v>0</v>
      </c>
      <c r="J11" s="185">
        <f>I11*('Sample Collection'!M13/'Sample Collection'!R13)</f>
        <v>0</v>
      </c>
      <c r="K11" s="63"/>
      <c r="L11" s="63"/>
      <c r="N11" s="50"/>
    </row>
    <row r="12" spans="1:14" s="12" customFormat="1">
      <c r="A12" s="63" t="s">
        <v>47</v>
      </c>
      <c r="B12" s="63" t="s">
        <v>34</v>
      </c>
      <c r="C12" s="64">
        <v>43594</v>
      </c>
      <c r="D12" s="65">
        <v>0.8125</v>
      </c>
      <c r="E12" s="64">
        <v>43596</v>
      </c>
      <c r="F12" s="65">
        <v>0.5</v>
      </c>
      <c r="G12" s="63">
        <v>0</v>
      </c>
      <c r="H12" s="63">
        <v>0</v>
      </c>
      <c r="I12" s="63">
        <f t="shared" si="0"/>
        <v>0</v>
      </c>
      <c r="J12" s="185">
        <f>I12*('Sample Collection'!M14/'Sample Collection'!R14)</f>
        <v>0</v>
      </c>
      <c r="K12" s="63"/>
      <c r="L12" s="63"/>
      <c r="N12" s="50"/>
    </row>
    <row r="13" spans="1:14" s="12" customFormat="1">
      <c r="A13" s="63" t="s">
        <v>48</v>
      </c>
      <c r="B13" s="63" t="s">
        <v>39</v>
      </c>
      <c r="C13" s="64">
        <v>43594</v>
      </c>
      <c r="D13" s="65">
        <v>0.8125</v>
      </c>
      <c r="E13" s="64">
        <v>43596</v>
      </c>
      <c r="F13" s="65">
        <v>0.5</v>
      </c>
      <c r="G13" s="63">
        <v>0</v>
      </c>
      <c r="H13" s="63">
        <v>0</v>
      </c>
      <c r="I13" s="63">
        <f t="shared" si="0"/>
        <v>0</v>
      </c>
      <c r="J13" s="185">
        <f>I13*('Sample Collection'!M15/'Sample Collection'!R15)</f>
        <v>0</v>
      </c>
      <c r="K13" s="63"/>
      <c r="L13" s="63"/>
      <c r="N13" s="50"/>
    </row>
    <row r="14" spans="1:14" s="53" customFormat="1">
      <c r="A14" s="66" t="s">
        <v>49</v>
      </c>
      <c r="B14" s="66" t="s">
        <v>50</v>
      </c>
      <c r="C14" s="67">
        <v>43594</v>
      </c>
      <c r="D14" s="68">
        <v>0.8125</v>
      </c>
      <c r="E14" s="67">
        <v>43596</v>
      </c>
      <c r="F14" s="68">
        <v>0.5</v>
      </c>
      <c r="G14" s="66">
        <v>0</v>
      </c>
      <c r="H14" s="66">
        <v>0</v>
      </c>
      <c r="I14" s="66">
        <f t="shared" si="0"/>
        <v>0</v>
      </c>
      <c r="J14" s="185">
        <f>I14*('Sample Collection'!M16/'Sample Collection'!R16)</f>
        <v>0</v>
      </c>
      <c r="K14" s="66"/>
      <c r="L14" s="66"/>
      <c r="N14" s="50"/>
    </row>
    <row r="15" spans="1:14" s="50" customFormat="1">
      <c r="A15" s="60" t="s">
        <v>51</v>
      </c>
      <c r="B15" s="60" t="s">
        <v>24</v>
      </c>
      <c r="C15" s="61">
        <v>43594</v>
      </c>
      <c r="D15" s="62">
        <v>0.8125</v>
      </c>
      <c r="E15" s="61">
        <v>43596</v>
      </c>
      <c r="F15" s="62">
        <v>0.5</v>
      </c>
      <c r="G15" s="60">
        <v>0</v>
      </c>
      <c r="H15" s="60">
        <v>0</v>
      </c>
      <c r="I15" s="60">
        <f t="shared" si="0"/>
        <v>0</v>
      </c>
      <c r="J15" s="185">
        <f>I15*('Sample Collection'!M17/'Sample Collection'!R17)</f>
        <v>0</v>
      </c>
      <c r="K15" s="60"/>
      <c r="L15" s="60"/>
    </row>
    <row r="16" spans="1:14" s="50" customFormat="1">
      <c r="A16" s="60" t="s">
        <v>52</v>
      </c>
      <c r="B16" s="60" t="s">
        <v>53</v>
      </c>
      <c r="C16" s="61">
        <v>43594</v>
      </c>
      <c r="D16" s="62">
        <v>0.8125</v>
      </c>
      <c r="E16" s="61">
        <v>43596</v>
      </c>
      <c r="F16" s="62">
        <v>0.5</v>
      </c>
      <c r="G16" s="60">
        <v>0</v>
      </c>
      <c r="H16" s="60">
        <v>0</v>
      </c>
      <c r="I16" s="60">
        <f t="shared" si="0"/>
        <v>0</v>
      </c>
      <c r="J16" s="185">
        <f>I16*('Sample Collection'!M18/'Sample Collection'!R18)</f>
        <v>0</v>
      </c>
      <c r="K16" s="60"/>
      <c r="L16" s="60"/>
    </row>
    <row r="17" spans="1:14" s="50" customFormat="1">
      <c r="A17" s="60" t="s">
        <v>54</v>
      </c>
      <c r="B17" s="60" t="s">
        <v>30</v>
      </c>
      <c r="C17" s="61">
        <v>43594</v>
      </c>
      <c r="D17" s="62">
        <v>0.8125</v>
      </c>
      <c r="E17" s="61">
        <v>43596</v>
      </c>
      <c r="F17" s="62">
        <v>0.5</v>
      </c>
      <c r="G17" s="60">
        <v>0</v>
      </c>
      <c r="H17" s="60">
        <v>0</v>
      </c>
      <c r="I17" s="60">
        <f t="shared" si="0"/>
        <v>0</v>
      </c>
      <c r="J17" s="185">
        <f>I17*('Sample Collection'!M19/'Sample Collection'!R19)</f>
        <v>0</v>
      </c>
      <c r="K17" s="60"/>
      <c r="L17" s="60"/>
    </row>
    <row r="18" spans="1:14" s="50" customFormat="1">
      <c r="A18" s="60" t="s">
        <v>55</v>
      </c>
      <c r="B18" s="60" t="s">
        <v>32</v>
      </c>
      <c r="C18" s="61">
        <v>43594</v>
      </c>
      <c r="D18" s="62">
        <v>0.8125</v>
      </c>
      <c r="E18" s="61">
        <v>43596</v>
      </c>
      <c r="F18" s="62">
        <v>0.5</v>
      </c>
      <c r="G18" s="60">
        <v>0</v>
      </c>
      <c r="H18" s="60">
        <v>0</v>
      </c>
      <c r="I18" s="60">
        <f t="shared" si="0"/>
        <v>0</v>
      </c>
      <c r="J18" s="185">
        <f>I18*('Sample Collection'!M20/'Sample Collection'!R20)</f>
        <v>0</v>
      </c>
      <c r="K18" s="60"/>
      <c r="L18" s="60"/>
    </row>
    <row r="19" spans="1:14" s="50" customFormat="1">
      <c r="A19" s="60" t="s">
        <v>56</v>
      </c>
      <c r="B19" s="60" t="s">
        <v>34</v>
      </c>
      <c r="C19" s="61">
        <v>43594</v>
      </c>
      <c r="D19" s="62">
        <v>0.8125</v>
      </c>
      <c r="E19" s="61">
        <v>43596</v>
      </c>
      <c r="F19" s="62">
        <v>0.5</v>
      </c>
      <c r="G19" s="60">
        <v>0</v>
      </c>
      <c r="H19" s="60">
        <v>0</v>
      </c>
      <c r="I19" s="60">
        <f t="shared" si="0"/>
        <v>0</v>
      </c>
      <c r="J19" s="185">
        <f>I19*('Sample Collection'!M21/'Sample Collection'!R21)</f>
        <v>0</v>
      </c>
      <c r="K19" s="60"/>
      <c r="L19" s="60"/>
    </row>
    <row r="20" spans="1:14" s="50" customFormat="1">
      <c r="A20" s="60" t="s">
        <v>57</v>
      </c>
      <c r="B20" s="60" t="s">
        <v>39</v>
      </c>
      <c r="C20" s="61">
        <v>43594</v>
      </c>
      <c r="D20" s="62">
        <v>0.8125</v>
      </c>
      <c r="E20" s="61">
        <v>43596</v>
      </c>
      <c r="F20" s="62">
        <v>0.5</v>
      </c>
      <c r="G20" s="60">
        <v>0</v>
      </c>
      <c r="H20" s="60">
        <v>0</v>
      </c>
      <c r="I20" s="60">
        <f t="shared" si="0"/>
        <v>0</v>
      </c>
      <c r="J20" s="185">
        <f>I20*('Sample Collection'!M22/'Sample Collection'!R22)</f>
        <v>0</v>
      </c>
      <c r="K20" s="60"/>
      <c r="L20" s="60"/>
    </row>
    <row r="21" spans="1:14" s="12" customFormat="1">
      <c r="A21" s="63" t="s">
        <v>58</v>
      </c>
      <c r="B21" s="63" t="s">
        <v>24</v>
      </c>
      <c r="C21" s="64">
        <v>43594</v>
      </c>
      <c r="D21" s="65">
        <v>0.8125</v>
      </c>
      <c r="E21" s="64">
        <v>43596</v>
      </c>
      <c r="F21" s="65">
        <v>0.5</v>
      </c>
      <c r="G21" s="63">
        <v>0</v>
      </c>
      <c r="H21" s="63">
        <v>0</v>
      </c>
      <c r="I21" s="63">
        <f t="shared" si="0"/>
        <v>0</v>
      </c>
      <c r="J21" s="185">
        <f>I21*('Sample Collection'!M23/'Sample Collection'!R23)</f>
        <v>0</v>
      </c>
      <c r="K21" s="63"/>
      <c r="L21" s="63"/>
      <c r="N21" s="50"/>
    </row>
    <row r="22" spans="1:14" s="12" customFormat="1">
      <c r="A22" s="63" t="s">
        <v>59</v>
      </c>
      <c r="B22" s="63" t="s">
        <v>43</v>
      </c>
      <c r="C22" s="64">
        <v>43594</v>
      </c>
      <c r="D22" s="65">
        <v>0.8125</v>
      </c>
      <c r="E22" s="64">
        <v>43596</v>
      </c>
      <c r="F22" s="65">
        <v>0.5</v>
      </c>
      <c r="G22" s="63" t="s">
        <v>44</v>
      </c>
      <c r="H22" s="63" t="s">
        <v>44</v>
      </c>
      <c r="I22" s="63" t="s">
        <v>44</v>
      </c>
      <c r="J22" s="185"/>
      <c r="K22" s="63"/>
      <c r="L22" s="63"/>
      <c r="N22" s="50"/>
    </row>
    <row r="23" spans="1:14" s="12" customFormat="1">
      <c r="A23" s="63" t="s">
        <v>60</v>
      </c>
      <c r="B23" s="63" t="s">
        <v>30</v>
      </c>
      <c r="C23" s="64">
        <v>43594</v>
      </c>
      <c r="D23" s="65">
        <v>0.8125</v>
      </c>
      <c r="E23" s="64">
        <v>43596</v>
      </c>
      <c r="F23" s="65">
        <v>0.5</v>
      </c>
      <c r="G23" s="63">
        <v>0</v>
      </c>
      <c r="H23" s="63">
        <v>0</v>
      </c>
      <c r="I23" s="63">
        <f t="shared" si="0"/>
        <v>0</v>
      </c>
      <c r="J23" s="185">
        <f>I23*('Sample Collection'!M25/'Sample Collection'!R25)</f>
        <v>0</v>
      </c>
      <c r="K23" s="63"/>
      <c r="L23" s="63"/>
      <c r="N23" s="50"/>
    </row>
    <row r="24" spans="1:14" s="12" customFormat="1">
      <c r="A24" s="63" t="s">
        <v>61</v>
      </c>
      <c r="B24" s="63" t="s">
        <v>32</v>
      </c>
      <c r="C24" s="64">
        <v>43594</v>
      </c>
      <c r="D24" s="65">
        <v>0.8125</v>
      </c>
      <c r="E24" s="64">
        <v>43596</v>
      </c>
      <c r="F24" s="65">
        <v>0.5</v>
      </c>
      <c r="G24" s="63">
        <v>0</v>
      </c>
      <c r="H24" s="63">
        <v>0</v>
      </c>
      <c r="I24" s="63">
        <f t="shared" si="0"/>
        <v>0</v>
      </c>
      <c r="J24" s="185">
        <f>I24*('Sample Collection'!M26/'Sample Collection'!R26)</f>
        <v>0</v>
      </c>
      <c r="K24" s="63"/>
      <c r="L24" s="63"/>
      <c r="N24" s="50"/>
    </row>
    <row r="25" spans="1:14" s="12" customFormat="1">
      <c r="A25" s="63" t="s">
        <v>62</v>
      </c>
      <c r="B25" s="63" t="s">
        <v>34</v>
      </c>
      <c r="C25" s="64">
        <v>43594</v>
      </c>
      <c r="D25" s="65">
        <v>0.8125</v>
      </c>
      <c r="E25" s="64">
        <v>43596</v>
      </c>
      <c r="F25" s="65">
        <v>0.5</v>
      </c>
      <c r="G25" s="63">
        <v>0</v>
      </c>
      <c r="H25" s="63">
        <v>0</v>
      </c>
      <c r="I25" s="63">
        <f t="shared" si="0"/>
        <v>0</v>
      </c>
      <c r="J25" s="185">
        <f>I25*('Sample Collection'!M27/'Sample Collection'!R27)</f>
        <v>0</v>
      </c>
      <c r="K25" s="63"/>
      <c r="L25" s="63"/>
      <c r="N25" s="50"/>
    </row>
    <row r="26" spans="1:14" s="12" customFormat="1">
      <c r="A26" s="63" t="s">
        <v>63</v>
      </c>
      <c r="B26" s="63" t="s">
        <v>39</v>
      </c>
      <c r="C26" s="64">
        <v>43594</v>
      </c>
      <c r="D26" s="65">
        <v>0.8125</v>
      </c>
      <c r="E26" s="64">
        <v>43596</v>
      </c>
      <c r="F26" s="65">
        <v>0.5</v>
      </c>
      <c r="G26" s="63">
        <v>0</v>
      </c>
      <c r="H26" s="63">
        <v>0</v>
      </c>
      <c r="I26" s="63">
        <f t="shared" si="0"/>
        <v>0</v>
      </c>
      <c r="J26" s="185">
        <f>I26*('Sample Collection'!M28/'Sample Collection'!R28)</f>
        <v>0</v>
      </c>
      <c r="K26" s="63"/>
      <c r="L26" s="63"/>
      <c r="N26" s="50"/>
    </row>
    <row r="27" spans="1:14" s="53" customFormat="1">
      <c r="A27" s="66" t="s">
        <v>64</v>
      </c>
      <c r="B27" s="66" t="s">
        <v>361</v>
      </c>
      <c r="C27" s="67">
        <v>43594</v>
      </c>
      <c r="D27" s="68">
        <v>0.8125</v>
      </c>
      <c r="E27" s="67">
        <v>43596</v>
      </c>
      <c r="F27" s="68">
        <v>0.5</v>
      </c>
      <c r="G27" s="66">
        <v>0</v>
      </c>
      <c r="H27" s="66">
        <v>0</v>
      </c>
      <c r="I27" s="66">
        <f t="shared" si="0"/>
        <v>0</v>
      </c>
      <c r="J27" s="185">
        <f>I27*('Sample Collection'!M29/'Sample Collection'!R29)</f>
        <v>0</v>
      </c>
      <c r="K27" s="66"/>
      <c r="L27" s="66"/>
      <c r="N27" s="50"/>
    </row>
    <row r="28" spans="1:14" s="50" customFormat="1">
      <c r="A28" s="60" t="s">
        <v>65</v>
      </c>
      <c r="B28" s="60" t="s">
        <v>24</v>
      </c>
      <c r="C28" s="61">
        <v>43606</v>
      </c>
      <c r="D28" s="62">
        <v>0.8125</v>
      </c>
      <c r="E28" s="61">
        <v>43609</v>
      </c>
      <c r="F28" s="62">
        <v>0.44513888888888892</v>
      </c>
      <c r="G28" s="60">
        <v>0</v>
      </c>
      <c r="H28" s="60">
        <v>0</v>
      </c>
      <c r="I28" s="60">
        <f t="shared" si="0"/>
        <v>0</v>
      </c>
      <c r="J28" s="185">
        <f>I28*('Sample Collection'!M30/'Sample Collection'!R30)</f>
        <v>0</v>
      </c>
      <c r="K28" s="60"/>
      <c r="L28" s="60"/>
    </row>
    <row r="29" spans="1:14" s="50" customFormat="1">
      <c r="A29" s="60" t="s">
        <v>67</v>
      </c>
      <c r="B29" s="60" t="s">
        <v>68</v>
      </c>
      <c r="C29" s="61">
        <v>43606</v>
      </c>
      <c r="D29" s="62">
        <v>0.8125</v>
      </c>
      <c r="E29" s="61">
        <v>43609</v>
      </c>
      <c r="F29" s="62">
        <v>0.44513888888888892</v>
      </c>
      <c r="G29" s="60">
        <v>0</v>
      </c>
      <c r="H29" s="60">
        <v>0</v>
      </c>
      <c r="I29" s="60">
        <f t="shared" si="0"/>
        <v>0</v>
      </c>
      <c r="J29" s="185">
        <f>I29*('Sample Collection'!M31/'Sample Collection'!R31)</f>
        <v>0</v>
      </c>
      <c r="K29" s="60"/>
      <c r="L29" s="60"/>
    </row>
    <row r="30" spans="1:14" s="45" customFormat="1">
      <c r="A30" s="57" t="s">
        <v>69</v>
      </c>
      <c r="B30" s="57" t="s">
        <v>30</v>
      </c>
      <c r="C30" s="58">
        <v>43606</v>
      </c>
      <c r="D30" s="59">
        <v>0.8125</v>
      </c>
      <c r="E30" s="58">
        <v>43609</v>
      </c>
      <c r="F30" s="59">
        <v>0.44513888888888892</v>
      </c>
      <c r="G30" s="57">
        <v>2</v>
      </c>
      <c r="H30" s="57">
        <v>1</v>
      </c>
      <c r="I30" s="63">
        <f t="shared" si="0"/>
        <v>3</v>
      </c>
      <c r="J30" s="185">
        <f>I30*('Sample Collection'!M32/'Sample Collection'!R32)</f>
        <v>0.13274336283185839</v>
      </c>
      <c r="K30" s="57">
        <v>3</v>
      </c>
      <c r="L30" s="57">
        <v>3</v>
      </c>
      <c r="M30" s="45">
        <v>0</v>
      </c>
      <c r="N30" s="50">
        <f t="shared" si="1"/>
        <v>0</v>
      </c>
    </row>
    <row r="31" spans="1:14" s="50" customFormat="1">
      <c r="A31" s="60" t="s">
        <v>70</v>
      </c>
      <c r="B31" s="60" t="s">
        <v>32</v>
      </c>
      <c r="C31" s="61">
        <v>43606</v>
      </c>
      <c r="D31" s="62">
        <v>0.8125</v>
      </c>
      <c r="E31" s="61">
        <v>43609</v>
      </c>
      <c r="F31" s="62">
        <v>0.44513888888888892</v>
      </c>
      <c r="G31" s="60">
        <v>0</v>
      </c>
      <c r="H31" s="60">
        <v>0</v>
      </c>
      <c r="I31" s="60">
        <f t="shared" si="0"/>
        <v>0</v>
      </c>
      <c r="J31" s="185">
        <f>I31*('Sample Collection'!M33/'Sample Collection'!R33)</f>
        <v>0</v>
      </c>
      <c r="K31" s="60"/>
      <c r="L31" s="60"/>
    </row>
    <row r="32" spans="1:14" s="45" customFormat="1">
      <c r="A32" s="57" t="s">
        <v>71</v>
      </c>
      <c r="B32" s="57" t="s">
        <v>34</v>
      </c>
      <c r="C32" s="58">
        <v>43606</v>
      </c>
      <c r="D32" s="59">
        <v>0.8125</v>
      </c>
      <c r="E32" s="58">
        <v>43609</v>
      </c>
      <c r="F32" s="59">
        <v>0.44513888888888892</v>
      </c>
      <c r="G32" s="57">
        <v>4</v>
      </c>
      <c r="H32" s="57">
        <v>3</v>
      </c>
      <c r="I32" s="63">
        <f t="shared" si="0"/>
        <v>7</v>
      </c>
      <c r="J32" s="185">
        <f>I32*('Sample Collection'!M34/'Sample Collection'!R34)</f>
        <v>0.35000000000000003</v>
      </c>
      <c r="K32" s="57">
        <v>3</v>
      </c>
      <c r="L32" s="57">
        <v>3</v>
      </c>
      <c r="M32" s="45">
        <v>0</v>
      </c>
      <c r="N32" s="50">
        <f t="shared" si="1"/>
        <v>0</v>
      </c>
    </row>
    <row r="33" spans="1:14" s="50" customFormat="1">
      <c r="A33" s="60" t="s">
        <v>72</v>
      </c>
      <c r="B33" s="60" t="s">
        <v>39</v>
      </c>
      <c r="C33" s="61">
        <v>43606</v>
      </c>
      <c r="D33" s="62">
        <v>0.8125</v>
      </c>
      <c r="E33" s="61">
        <v>43609</v>
      </c>
      <c r="F33" s="62">
        <v>0.44513888888888892</v>
      </c>
      <c r="G33" s="60">
        <v>0</v>
      </c>
      <c r="H33" s="60">
        <v>0</v>
      </c>
      <c r="I33" s="60">
        <f t="shared" si="0"/>
        <v>0</v>
      </c>
      <c r="J33" s="185">
        <f>I33*('Sample Collection'!M35/'Sample Collection'!R35)</f>
        <v>0</v>
      </c>
      <c r="K33" s="60"/>
      <c r="L33" s="60"/>
    </row>
    <row r="34" spans="1:14" s="12" customFormat="1">
      <c r="A34" s="63" t="s">
        <v>73</v>
      </c>
      <c r="B34" s="63" t="s">
        <v>24</v>
      </c>
      <c r="C34" s="64">
        <v>43606</v>
      </c>
      <c r="D34" s="65">
        <v>0.8125</v>
      </c>
      <c r="E34" s="64">
        <v>43609</v>
      </c>
      <c r="F34" s="65">
        <v>0.44513888888888892</v>
      </c>
      <c r="G34" s="63">
        <v>0</v>
      </c>
      <c r="H34" s="63">
        <v>0</v>
      </c>
      <c r="I34" s="63">
        <f t="shared" si="0"/>
        <v>0</v>
      </c>
      <c r="J34" s="185">
        <f>I34*('Sample Collection'!M36/'Sample Collection'!R36)</f>
        <v>0</v>
      </c>
      <c r="K34" s="63"/>
      <c r="L34" s="63"/>
      <c r="N34" s="50"/>
    </row>
    <row r="35" spans="1:14" s="12" customFormat="1">
      <c r="A35" s="63" t="s">
        <v>74</v>
      </c>
      <c r="B35" s="63" t="s">
        <v>68</v>
      </c>
      <c r="C35" s="64">
        <v>43606</v>
      </c>
      <c r="D35" s="65">
        <v>0.8125</v>
      </c>
      <c r="E35" s="64">
        <v>43609</v>
      </c>
      <c r="F35" s="65">
        <v>0.44513888888888892</v>
      </c>
      <c r="G35" s="63">
        <v>0</v>
      </c>
      <c r="H35" s="63">
        <v>0</v>
      </c>
      <c r="I35" s="63">
        <f t="shared" si="0"/>
        <v>0</v>
      </c>
      <c r="J35" s="185">
        <f>I35*('Sample Collection'!M37/'Sample Collection'!R37)</f>
        <v>0</v>
      </c>
      <c r="K35" s="63"/>
      <c r="L35" s="63"/>
      <c r="N35" s="50"/>
    </row>
    <row r="36" spans="1:14" s="45" customFormat="1">
      <c r="A36" s="57" t="s">
        <v>75</v>
      </c>
      <c r="B36" s="57" t="s">
        <v>30</v>
      </c>
      <c r="C36" s="58">
        <v>43606</v>
      </c>
      <c r="D36" s="59">
        <v>0.8125</v>
      </c>
      <c r="E36" s="58">
        <v>43609</v>
      </c>
      <c r="F36" s="59">
        <v>0.44513888888888892</v>
      </c>
      <c r="G36" s="57">
        <v>7</v>
      </c>
      <c r="H36" s="57">
        <v>7</v>
      </c>
      <c r="I36" s="63">
        <f t="shared" si="0"/>
        <v>14</v>
      </c>
      <c r="J36" s="185">
        <f>I36*('Sample Collection'!M38/'Sample Collection'!R38)</f>
        <v>0.61946902654867253</v>
      </c>
      <c r="K36" s="57">
        <v>3</v>
      </c>
      <c r="L36" s="57">
        <v>3</v>
      </c>
      <c r="M36" s="45">
        <v>0</v>
      </c>
      <c r="N36" s="50">
        <f t="shared" si="1"/>
        <v>0</v>
      </c>
    </row>
    <row r="37" spans="1:14" s="12" customFormat="1">
      <c r="A37" s="63" t="s">
        <v>76</v>
      </c>
      <c r="B37" s="63" t="s">
        <v>32</v>
      </c>
      <c r="C37" s="64">
        <v>43606</v>
      </c>
      <c r="D37" s="65">
        <v>0.8125</v>
      </c>
      <c r="E37" s="64">
        <v>43609</v>
      </c>
      <c r="F37" s="65">
        <v>0.44513888888888892</v>
      </c>
      <c r="G37" s="63">
        <v>0</v>
      </c>
      <c r="H37" s="63">
        <v>0</v>
      </c>
      <c r="I37" s="63">
        <f t="shared" si="0"/>
        <v>0</v>
      </c>
      <c r="J37" s="185">
        <f>I37*('Sample Collection'!M39/'Sample Collection'!R39)</f>
        <v>0</v>
      </c>
      <c r="K37" s="63"/>
      <c r="L37" s="63"/>
      <c r="N37" s="50"/>
    </row>
    <row r="38" spans="1:14" s="191" customFormat="1">
      <c r="A38" s="211" t="s">
        <v>77</v>
      </c>
      <c r="B38" s="211" t="s">
        <v>34</v>
      </c>
      <c r="C38" s="213">
        <v>43606</v>
      </c>
      <c r="D38" s="214">
        <v>0.8125</v>
      </c>
      <c r="E38" s="213">
        <v>43609</v>
      </c>
      <c r="F38" s="214">
        <v>0.44513888888888892</v>
      </c>
      <c r="G38" s="211">
        <v>1</v>
      </c>
      <c r="H38" s="211">
        <v>0</v>
      </c>
      <c r="I38" s="211">
        <f t="shared" si="0"/>
        <v>1</v>
      </c>
      <c r="J38" s="204">
        <f>I38*('Sample Collection'!M40/'Sample Collection'!R40)</f>
        <v>0.05</v>
      </c>
      <c r="K38" s="211">
        <v>1</v>
      </c>
      <c r="L38" s="211"/>
      <c r="N38" s="191">
        <f t="shared" si="1"/>
        <v>0</v>
      </c>
    </row>
    <row r="39" spans="1:14" s="191" customFormat="1">
      <c r="A39" s="211" t="s">
        <v>78</v>
      </c>
      <c r="B39" s="211" t="s">
        <v>39</v>
      </c>
      <c r="C39" s="213">
        <v>43606</v>
      </c>
      <c r="D39" s="214">
        <v>0.8125</v>
      </c>
      <c r="E39" s="213">
        <v>43609</v>
      </c>
      <c r="F39" s="214">
        <v>0.44513888888888892</v>
      </c>
      <c r="G39" s="211">
        <v>1</v>
      </c>
      <c r="H39" s="211">
        <v>0</v>
      </c>
      <c r="I39" s="211">
        <f t="shared" si="0"/>
        <v>1</v>
      </c>
      <c r="J39" s="204">
        <f>I39*('Sample Collection'!M41/'Sample Collection'!R41)</f>
        <v>0.05</v>
      </c>
      <c r="K39" s="211">
        <v>1</v>
      </c>
      <c r="L39" s="211"/>
      <c r="N39" s="191">
        <f t="shared" si="1"/>
        <v>0</v>
      </c>
    </row>
    <row r="40" spans="1:14" s="53" customFormat="1">
      <c r="A40" s="66" t="s">
        <v>79</v>
      </c>
      <c r="B40" s="66" t="s">
        <v>361</v>
      </c>
      <c r="C40" s="67">
        <v>43606</v>
      </c>
      <c r="D40" s="68">
        <v>0.8125</v>
      </c>
      <c r="E40" s="67">
        <v>43609</v>
      </c>
      <c r="F40" s="68">
        <v>0.44513888888888892</v>
      </c>
      <c r="G40" s="66">
        <v>0</v>
      </c>
      <c r="H40" s="66">
        <v>0</v>
      </c>
      <c r="I40" s="66">
        <f t="shared" si="0"/>
        <v>0</v>
      </c>
      <c r="J40" s="185">
        <f>I40*('Sample Collection'!M42/'Sample Collection'!R42)</f>
        <v>0</v>
      </c>
      <c r="K40" s="66"/>
      <c r="L40" s="66"/>
      <c r="N40" s="50"/>
    </row>
    <row r="41" spans="1:14" s="50" customFormat="1">
      <c r="A41" s="50" t="s">
        <v>80</v>
      </c>
      <c r="B41" s="50" t="s">
        <v>24</v>
      </c>
      <c r="C41" s="51">
        <v>43619</v>
      </c>
      <c r="D41" s="52">
        <v>0.90625</v>
      </c>
      <c r="E41" s="51">
        <v>43622</v>
      </c>
      <c r="F41" s="52">
        <v>0.58333333333333337</v>
      </c>
      <c r="G41" s="50">
        <v>0</v>
      </c>
      <c r="H41" s="50">
        <v>0</v>
      </c>
      <c r="I41" s="50">
        <f t="shared" si="0"/>
        <v>0</v>
      </c>
      <c r="J41" s="185">
        <f>I41*('Sample Collection'!M43/'Sample Collection'!R43)</f>
        <v>0</v>
      </c>
    </row>
    <row r="42" spans="1:14" s="45" customFormat="1">
      <c r="A42" s="45" t="s">
        <v>81</v>
      </c>
      <c r="B42" s="45" t="s">
        <v>82</v>
      </c>
      <c r="C42" s="46">
        <v>43619</v>
      </c>
      <c r="D42" s="47">
        <v>0.90625</v>
      </c>
      <c r="E42" s="46">
        <v>43622</v>
      </c>
      <c r="F42" s="47">
        <v>0.58333333333333337</v>
      </c>
      <c r="G42" s="45">
        <v>1</v>
      </c>
      <c r="H42" s="45">
        <v>0</v>
      </c>
      <c r="I42" s="12">
        <f t="shared" si="0"/>
        <v>1</v>
      </c>
      <c r="J42" s="185">
        <f>I42*('Sample Collection'!M44/'Sample Collection'!R44)</f>
        <v>0.06</v>
      </c>
      <c r="K42" s="45">
        <v>1</v>
      </c>
      <c r="L42" s="45">
        <v>1</v>
      </c>
      <c r="M42" s="45">
        <v>0</v>
      </c>
      <c r="N42" s="50">
        <f t="shared" si="1"/>
        <v>0</v>
      </c>
    </row>
    <row r="43" spans="1:14" s="50" customFormat="1">
      <c r="A43" s="50" t="s">
        <v>83</v>
      </c>
      <c r="B43" s="50" t="s">
        <v>30</v>
      </c>
      <c r="C43" s="51">
        <v>43619</v>
      </c>
      <c r="D43" s="52">
        <v>0.90625</v>
      </c>
      <c r="E43" s="51">
        <v>43622</v>
      </c>
      <c r="F43" s="52">
        <v>0.58333333333333337</v>
      </c>
      <c r="G43" s="50">
        <v>0</v>
      </c>
      <c r="H43" s="50">
        <v>0</v>
      </c>
      <c r="I43" s="50">
        <f t="shared" si="0"/>
        <v>0</v>
      </c>
      <c r="J43" s="185">
        <f>I43*('Sample Collection'!M45/'Sample Collection'!R45)</f>
        <v>0</v>
      </c>
    </row>
    <row r="44" spans="1:14" s="50" customFormat="1">
      <c r="A44" s="50" t="s">
        <v>84</v>
      </c>
      <c r="B44" s="50" t="s">
        <v>32</v>
      </c>
      <c r="C44" s="51">
        <v>43619</v>
      </c>
      <c r="D44" s="52">
        <v>0.90625</v>
      </c>
      <c r="E44" s="51">
        <v>43622</v>
      </c>
      <c r="F44" s="52">
        <v>0.58333333333333337</v>
      </c>
      <c r="G44" s="50">
        <v>0</v>
      </c>
      <c r="H44" s="50">
        <v>0</v>
      </c>
      <c r="I44" s="50">
        <f t="shared" si="0"/>
        <v>0</v>
      </c>
      <c r="J44" s="185">
        <f>I44*('Sample Collection'!M46/'Sample Collection'!R46)</f>
        <v>0</v>
      </c>
    </row>
    <row r="45" spans="1:14" s="50" customFormat="1">
      <c r="A45" s="50" t="s">
        <v>85</v>
      </c>
      <c r="B45" s="50" t="s">
        <v>34</v>
      </c>
      <c r="C45" s="51">
        <v>43619</v>
      </c>
      <c r="D45" s="52">
        <v>0.90625</v>
      </c>
      <c r="E45" s="51">
        <v>43622</v>
      </c>
      <c r="F45" s="52">
        <v>0.58333333333333337</v>
      </c>
      <c r="G45" s="50">
        <v>0</v>
      </c>
      <c r="H45" s="50">
        <v>0</v>
      </c>
      <c r="I45" s="50">
        <f t="shared" si="0"/>
        <v>0</v>
      </c>
      <c r="J45" s="185">
        <f>I45*('Sample Collection'!M47/'Sample Collection'!R47)</f>
        <v>0</v>
      </c>
    </row>
    <row r="46" spans="1:14" s="50" customFormat="1">
      <c r="A46" s="50" t="s">
        <v>86</v>
      </c>
      <c r="B46" s="50" t="s">
        <v>39</v>
      </c>
      <c r="C46" s="51">
        <v>43619</v>
      </c>
      <c r="D46" s="52">
        <v>0.90625</v>
      </c>
      <c r="E46" s="51">
        <v>43622</v>
      </c>
      <c r="F46" s="52">
        <v>0.58333333333333337</v>
      </c>
      <c r="G46" s="50">
        <v>0</v>
      </c>
      <c r="H46" s="50">
        <v>0</v>
      </c>
      <c r="I46" s="50">
        <f t="shared" si="0"/>
        <v>0</v>
      </c>
      <c r="J46" s="185">
        <f>I46*('Sample Collection'!M48/'Sample Collection'!R48)</f>
        <v>0</v>
      </c>
    </row>
    <row r="47" spans="1:14" s="45" customFormat="1">
      <c r="A47" s="45" t="s">
        <v>87</v>
      </c>
      <c r="B47" s="45" t="s">
        <v>24</v>
      </c>
      <c r="C47" s="46">
        <v>43619</v>
      </c>
      <c r="D47" s="47">
        <v>0.90625</v>
      </c>
      <c r="E47" s="46">
        <v>43622</v>
      </c>
      <c r="F47" s="47">
        <v>0.58333333333333337</v>
      </c>
      <c r="G47" s="45">
        <v>1</v>
      </c>
      <c r="H47" s="45">
        <v>0</v>
      </c>
      <c r="I47" s="12">
        <f t="shared" si="0"/>
        <v>1</v>
      </c>
      <c r="J47" s="185">
        <f>I47*('Sample Collection'!M49/'Sample Collection'!R49)</f>
        <v>0.06</v>
      </c>
      <c r="K47" s="45">
        <v>1</v>
      </c>
      <c r="L47" s="45">
        <v>1</v>
      </c>
      <c r="M47" s="45">
        <v>1</v>
      </c>
      <c r="N47" s="50">
        <f t="shared" si="1"/>
        <v>0.06</v>
      </c>
    </row>
    <row r="48" spans="1:14" s="12" customFormat="1">
      <c r="A48" s="12" t="s">
        <v>88</v>
      </c>
      <c r="B48" s="12" t="s">
        <v>82</v>
      </c>
      <c r="C48" s="40">
        <v>43619</v>
      </c>
      <c r="D48" s="41">
        <v>0.90625</v>
      </c>
      <c r="E48" s="40">
        <v>43622</v>
      </c>
      <c r="F48" s="41">
        <v>0.58333333333333337</v>
      </c>
      <c r="G48" s="12">
        <v>0</v>
      </c>
      <c r="H48" s="12">
        <v>0</v>
      </c>
      <c r="I48" s="12">
        <f t="shared" si="0"/>
        <v>0</v>
      </c>
      <c r="J48" s="185">
        <f>I48*('Sample Collection'!M50/'Sample Collection'!R50)</f>
        <v>0</v>
      </c>
      <c r="N48" s="50"/>
    </row>
    <row r="49" spans="1:14" s="12" customFormat="1">
      <c r="A49" s="12" t="s">
        <v>89</v>
      </c>
      <c r="B49" s="12" t="s">
        <v>30</v>
      </c>
      <c r="C49" s="40">
        <v>43619</v>
      </c>
      <c r="D49" s="41">
        <v>0.90625</v>
      </c>
      <c r="E49" s="40">
        <v>43622</v>
      </c>
      <c r="F49" s="41">
        <v>0.58333333333333337</v>
      </c>
      <c r="G49" s="12">
        <v>0</v>
      </c>
      <c r="H49" s="12">
        <v>0</v>
      </c>
      <c r="I49" s="12">
        <f t="shared" si="0"/>
        <v>0</v>
      </c>
      <c r="J49" s="185">
        <f>I49*('Sample Collection'!M51/'Sample Collection'!R51)</f>
        <v>0</v>
      </c>
      <c r="N49" s="50"/>
    </row>
    <row r="50" spans="1:14" s="12" customFormat="1">
      <c r="A50" s="12" t="s">
        <v>90</v>
      </c>
      <c r="B50" s="12" t="s">
        <v>32</v>
      </c>
      <c r="C50" s="40">
        <v>43619</v>
      </c>
      <c r="D50" s="41">
        <v>0.90625</v>
      </c>
      <c r="E50" s="40">
        <v>43622</v>
      </c>
      <c r="F50" s="41">
        <v>0.58333333333333337</v>
      </c>
      <c r="G50" s="12">
        <v>0</v>
      </c>
      <c r="H50" s="12">
        <v>0</v>
      </c>
      <c r="I50" s="12">
        <f t="shared" si="0"/>
        <v>0</v>
      </c>
      <c r="J50" s="185">
        <f>I50*('Sample Collection'!M52/'Sample Collection'!R52)</f>
        <v>0</v>
      </c>
      <c r="N50" s="50"/>
    </row>
    <row r="51" spans="1:14" s="12" customFormat="1">
      <c r="A51" s="12" t="s">
        <v>91</v>
      </c>
      <c r="B51" s="12" t="s">
        <v>34</v>
      </c>
      <c r="C51" s="40">
        <v>43619</v>
      </c>
      <c r="D51" s="41">
        <v>0.90625</v>
      </c>
      <c r="E51" s="40">
        <v>43622</v>
      </c>
      <c r="F51" s="41">
        <v>0.58333333333333337</v>
      </c>
      <c r="G51" s="12">
        <v>0</v>
      </c>
      <c r="H51" s="12">
        <v>0</v>
      </c>
      <c r="I51" s="12">
        <f t="shared" si="0"/>
        <v>0</v>
      </c>
      <c r="J51" s="185">
        <f>I51*('Sample Collection'!M53/'Sample Collection'!R53)</f>
        <v>0</v>
      </c>
      <c r="N51" s="50"/>
    </row>
    <row r="52" spans="1:14" s="12" customFormat="1">
      <c r="A52" s="12" t="s">
        <v>92</v>
      </c>
      <c r="B52" s="12" t="s">
        <v>39</v>
      </c>
      <c r="C52" s="40">
        <v>43619</v>
      </c>
      <c r="D52" s="41">
        <v>0.90625</v>
      </c>
      <c r="E52" s="40">
        <v>43622</v>
      </c>
      <c r="F52" s="41">
        <v>0.58333333333333337</v>
      </c>
      <c r="G52" s="12">
        <v>0</v>
      </c>
      <c r="H52" s="12">
        <v>0</v>
      </c>
      <c r="I52" s="12">
        <f t="shared" si="0"/>
        <v>0</v>
      </c>
      <c r="J52" s="185">
        <f>I52*('Sample Collection'!M54/'Sample Collection'!R54)</f>
        <v>0</v>
      </c>
      <c r="N52" s="50"/>
    </row>
    <row r="53" spans="1:14" s="53" customFormat="1">
      <c r="A53" s="53" t="s">
        <v>93</v>
      </c>
      <c r="B53" s="53" t="s">
        <v>361</v>
      </c>
      <c r="C53" s="54">
        <v>43619</v>
      </c>
      <c r="D53" s="55">
        <v>0.90625</v>
      </c>
      <c r="E53" s="54">
        <v>43622</v>
      </c>
      <c r="F53" s="55">
        <v>0.58333333333333337</v>
      </c>
      <c r="G53" s="53">
        <v>0</v>
      </c>
      <c r="H53" s="53">
        <v>0</v>
      </c>
      <c r="I53" s="53">
        <f t="shared" si="0"/>
        <v>0</v>
      </c>
      <c r="J53" s="185">
        <f>I53*('Sample Collection'!M55/'Sample Collection'!R55)</f>
        <v>0</v>
      </c>
      <c r="N53" s="50"/>
    </row>
    <row r="54" spans="1:14" s="50" customFormat="1">
      <c r="A54" s="50" t="s">
        <v>94</v>
      </c>
      <c r="B54" s="50" t="s">
        <v>24</v>
      </c>
      <c r="C54" s="51">
        <v>43638</v>
      </c>
      <c r="D54" s="52">
        <v>0.68055555555555547</v>
      </c>
      <c r="E54" s="51">
        <v>43641</v>
      </c>
      <c r="F54" s="52">
        <v>0.58333333333333337</v>
      </c>
      <c r="G54" s="50">
        <v>0</v>
      </c>
      <c r="H54" s="50">
        <v>0</v>
      </c>
      <c r="I54" s="50">
        <f t="shared" si="0"/>
        <v>0</v>
      </c>
      <c r="J54" s="185">
        <f>I54*('Sample Collection'!M56/'Sample Collection'!R56)</f>
        <v>0</v>
      </c>
    </row>
    <row r="55" spans="1:14" s="50" customFormat="1">
      <c r="A55" s="50" t="s">
        <v>95</v>
      </c>
      <c r="B55" s="50" t="s">
        <v>82</v>
      </c>
      <c r="C55" s="51">
        <v>43638</v>
      </c>
      <c r="D55" s="52">
        <v>0.68055555555555547</v>
      </c>
      <c r="E55" s="51">
        <v>43641</v>
      </c>
      <c r="F55" s="52">
        <v>0.58333333333333337</v>
      </c>
      <c r="G55" s="50">
        <v>0</v>
      </c>
      <c r="H55" s="50">
        <v>0</v>
      </c>
      <c r="I55" s="50">
        <f t="shared" si="0"/>
        <v>0</v>
      </c>
      <c r="J55" s="185">
        <f>I55*('Sample Collection'!M57/'Sample Collection'!R57)</f>
        <v>0</v>
      </c>
    </row>
    <row r="56" spans="1:14" s="50" customFormat="1">
      <c r="A56" s="50" t="s">
        <v>96</v>
      </c>
      <c r="B56" s="50" t="s">
        <v>97</v>
      </c>
      <c r="C56" s="51">
        <v>43638</v>
      </c>
      <c r="D56" s="52">
        <v>0.68055555555555547</v>
      </c>
      <c r="E56" s="51">
        <v>43641</v>
      </c>
      <c r="F56" s="52">
        <v>0.58333333333333337</v>
      </c>
      <c r="G56" s="50">
        <v>0</v>
      </c>
      <c r="H56" s="50">
        <v>0</v>
      </c>
      <c r="I56" s="50">
        <f t="shared" si="0"/>
        <v>0</v>
      </c>
      <c r="J56" s="185">
        <f>I56*('Sample Collection'!M58/'Sample Collection'!R58)</f>
        <v>0</v>
      </c>
    </row>
    <row r="57" spans="1:14" s="50" customFormat="1">
      <c r="A57" s="50" t="s">
        <v>99</v>
      </c>
      <c r="B57" s="50" t="s">
        <v>32</v>
      </c>
      <c r="C57" s="51">
        <v>43638</v>
      </c>
      <c r="D57" s="52">
        <v>0.68055555555555547</v>
      </c>
      <c r="E57" s="51">
        <v>43641</v>
      </c>
      <c r="F57" s="52">
        <v>0.58333333333333337</v>
      </c>
      <c r="G57" s="50">
        <v>0</v>
      </c>
      <c r="H57" s="50">
        <v>0</v>
      </c>
      <c r="I57" s="50">
        <f t="shared" si="0"/>
        <v>0</v>
      </c>
      <c r="J57" s="185">
        <f>I57*('Sample Collection'!M59/'Sample Collection'!R59)</f>
        <v>0</v>
      </c>
    </row>
    <row r="58" spans="1:14" s="50" customFormat="1">
      <c r="A58" s="50" t="s">
        <v>100</v>
      </c>
      <c r="B58" s="50" t="s">
        <v>34</v>
      </c>
      <c r="C58" s="51">
        <v>43638</v>
      </c>
      <c r="D58" s="52">
        <v>0.68055555555555547</v>
      </c>
      <c r="E58" s="51">
        <v>43641</v>
      </c>
      <c r="F58" s="52">
        <v>0.58333333333333337</v>
      </c>
      <c r="G58" s="50">
        <v>0</v>
      </c>
      <c r="H58" s="50">
        <v>0</v>
      </c>
      <c r="I58" s="50">
        <f t="shared" si="0"/>
        <v>0</v>
      </c>
      <c r="J58" s="185">
        <f>I58*('Sample Collection'!M60/'Sample Collection'!R60)</f>
        <v>0</v>
      </c>
    </row>
    <row r="59" spans="1:14" s="50" customFormat="1">
      <c r="A59" s="50" t="s">
        <v>101</v>
      </c>
      <c r="B59" s="50" t="s">
        <v>39</v>
      </c>
      <c r="C59" s="51">
        <v>43638</v>
      </c>
      <c r="D59" s="52">
        <v>0.68055555555555547</v>
      </c>
      <c r="E59" s="51">
        <v>43641</v>
      </c>
      <c r="F59" s="52">
        <v>0.58333333333333337</v>
      </c>
      <c r="G59" s="50">
        <v>0</v>
      </c>
      <c r="H59" s="50">
        <v>0</v>
      </c>
      <c r="I59" s="50">
        <f t="shared" si="0"/>
        <v>0</v>
      </c>
      <c r="J59" s="185">
        <f>I59*('Sample Collection'!M61/'Sample Collection'!R61)</f>
        <v>0</v>
      </c>
    </row>
    <row r="60" spans="1:14" s="12" customFormat="1">
      <c r="A60" s="12" t="s">
        <v>102</v>
      </c>
      <c r="B60" s="12" t="s">
        <v>24</v>
      </c>
      <c r="C60" s="40">
        <v>43638</v>
      </c>
      <c r="D60" s="41">
        <v>0.68055555555555547</v>
      </c>
      <c r="E60" s="40">
        <v>43641</v>
      </c>
      <c r="F60" s="41">
        <v>0.58333333333333337</v>
      </c>
      <c r="G60" s="12">
        <v>0</v>
      </c>
      <c r="H60" s="12">
        <v>0</v>
      </c>
      <c r="I60" s="12">
        <f t="shared" si="0"/>
        <v>0</v>
      </c>
      <c r="J60" s="185">
        <f>I60*('Sample Collection'!M62/'Sample Collection'!R62)</f>
        <v>0</v>
      </c>
      <c r="N60" s="50"/>
    </row>
    <row r="61" spans="1:14" s="12" customFormat="1">
      <c r="A61" s="12" t="s">
        <v>103</v>
      </c>
      <c r="B61" s="12" t="s">
        <v>82</v>
      </c>
      <c r="C61" s="40">
        <v>43638</v>
      </c>
      <c r="D61" s="41">
        <v>0.68055555555555547</v>
      </c>
      <c r="E61" s="40">
        <v>43641</v>
      </c>
      <c r="F61" s="41">
        <v>0.58333333333333337</v>
      </c>
      <c r="G61" s="12">
        <v>0</v>
      </c>
      <c r="H61" s="12">
        <v>0</v>
      </c>
      <c r="I61" s="12">
        <f t="shared" si="0"/>
        <v>0</v>
      </c>
      <c r="J61" s="185">
        <f>I61*('Sample Collection'!M63/'Sample Collection'!R63)</f>
        <v>0</v>
      </c>
      <c r="N61" s="50"/>
    </row>
    <row r="62" spans="1:14" s="12" customFormat="1">
      <c r="A62" s="12" t="s">
        <v>104</v>
      </c>
      <c r="B62" s="12" t="s">
        <v>97</v>
      </c>
      <c r="C62" s="40">
        <v>43638</v>
      </c>
      <c r="D62" s="41">
        <v>0.68055555555555547</v>
      </c>
      <c r="E62" s="40">
        <v>43641</v>
      </c>
      <c r="F62" s="41">
        <v>0.58333333333333337</v>
      </c>
      <c r="G62" s="12">
        <v>0</v>
      </c>
      <c r="H62" s="12">
        <v>0</v>
      </c>
      <c r="I62" s="12">
        <f t="shared" si="0"/>
        <v>0</v>
      </c>
      <c r="J62" s="185">
        <f>I62*('Sample Collection'!M64/'Sample Collection'!R64)</f>
        <v>0</v>
      </c>
      <c r="N62" s="50"/>
    </row>
    <row r="63" spans="1:14" s="12" customFormat="1">
      <c r="A63" s="12" t="s">
        <v>105</v>
      </c>
      <c r="B63" s="12" t="s">
        <v>32</v>
      </c>
      <c r="C63" s="40">
        <v>43638</v>
      </c>
      <c r="D63" s="41">
        <v>0.68055555555555547</v>
      </c>
      <c r="E63" s="40">
        <v>43641</v>
      </c>
      <c r="F63" s="41">
        <v>0.58333333333333337</v>
      </c>
      <c r="G63" s="12">
        <v>0</v>
      </c>
      <c r="H63" s="12">
        <v>0</v>
      </c>
      <c r="I63" s="12">
        <f t="shared" si="0"/>
        <v>0</v>
      </c>
      <c r="J63" s="185">
        <f>I63*('Sample Collection'!M65/'Sample Collection'!R65)</f>
        <v>0</v>
      </c>
      <c r="N63" s="50"/>
    </row>
    <row r="64" spans="1:14" s="12" customFormat="1">
      <c r="A64" s="12" t="s">
        <v>106</v>
      </c>
      <c r="B64" s="12" t="s">
        <v>34</v>
      </c>
      <c r="C64" s="40">
        <v>43638</v>
      </c>
      <c r="D64" s="41">
        <v>0.68055555555555547</v>
      </c>
      <c r="E64" s="40">
        <v>43641</v>
      </c>
      <c r="F64" s="41">
        <v>0.58333333333333337</v>
      </c>
      <c r="G64" s="12">
        <v>0</v>
      </c>
      <c r="H64" s="12">
        <v>0</v>
      </c>
      <c r="I64" s="12">
        <f t="shared" si="0"/>
        <v>0</v>
      </c>
      <c r="J64" s="185">
        <f>I64*('Sample Collection'!M66/'Sample Collection'!R66)</f>
        <v>0</v>
      </c>
      <c r="N64" s="50"/>
    </row>
    <row r="65" spans="1:14" s="12" customFormat="1">
      <c r="A65" s="12" t="s">
        <v>107</v>
      </c>
      <c r="B65" s="12" t="s">
        <v>39</v>
      </c>
      <c r="C65" s="40">
        <v>43638</v>
      </c>
      <c r="D65" s="41">
        <v>0.68055555555555547</v>
      </c>
      <c r="E65" s="40">
        <v>43641</v>
      </c>
      <c r="F65" s="41">
        <v>0.58333333333333337</v>
      </c>
      <c r="G65" s="12">
        <v>0</v>
      </c>
      <c r="H65" s="12">
        <v>0</v>
      </c>
      <c r="I65" s="12">
        <f t="shared" si="0"/>
        <v>0</v>
      </c>
      <c r="J65" s="185">
        <f>I65*('Sample Collection'!M67/'Sample Collection'!R67)</f>
        <v>0</v>
      </c>
      <c r="N65" s="50"/>
    </row>
    <row r="66" spans="1:14" s="53" customFormat="1">
      <c r="A66" s="53" t="s">
        <v>108</v>
      </c>
      <c r="B66" s="53" t="s">
        <v>361</v>
      </c>
      <c r="C66" s="54">
        <v>43638</v>
      </c>
      <c r="D66" s="55">
        <v>0.68055555555555547</v>
      </c>
      <c r="E66" s="54">
        <v>43641</v>
      </c>
      <c r="F66" s="55">
        <v>0.58333333333333337</v>
      </c>
      <c r="G66" s="53">
        <v>0</v>
      </c>
      <c r="H66" s="53">
        <v>0</v>
      </c>
      <c r="I66" s="53">
        <f t="shared" si="0"/>
        <v>0</v>
      </c>
      <c r="J66" s="185">
        <f>I66*('Sample Collection'!M68/'Sample Collection'!R68)</f>
        <v>0</v>
      </c>
      <c r="N66" s="50"/>
    </row>
    <row r="67" spans="1:14" s="50" customFormat="1">
      <c r="A67" s="50" t="s">
        <v>109</v>
      </c>
      <c r="B67" s="50" t="s">
        <v>24</v>
      </c>
      <c r="C67" s="51">
        <v>43638</v>
      </c>
      <c r="D67" s="52">
        <v>0.68055555555555547</v>
      </c>
      <c r="E67" s="51">
        <v>43641</v>
      </c>
      <c r="F67" s="52">
        <v>0.58333333333333337</v>
      </c>
      <c r="G67" s="50">
        <v>0</v>
      </c>
      <c r="H67" s="50">
        <v>0</v>
      </c>
      <c r="I67" s="50">
        <f t="shared" ref="I67:I130" si="2">AVERAGE((G67*2),(H67*2))</f>
        <v>0</v>
      </c>
      <c r="J67" s="185">
        <f>I67*('Sample Collection'!M69/'Sample Collection'!R69)</f>
        <v>0</v>
      </c>
    </row>
    <row r="68" spans="1:14" s="50" customFormat="1">
      <c r="A68" s="50" t="s">
        <v>111</v>
      </c>
      <c r="B68" s="50" t="s">
        <v>82</v>
      </c>
      <c r="C68" s="51">
        <v>43638</v>
      </c>
      <c r="D68" s="52">
        <v>0.68055555555555547</v>
      </c>
      <c r="E68" s="51">
        <v>43641</v>
      </c>
      <c r="F68" s="52">
        <v>0.58333333333333337</v>
      </c>
      <c r="G68" s="50">
        <v>0</v>
      </c>
      <c r="H68" s="50">
        <v>0</v>
      </c>
      <c r="I68" s="50">
        <f t="shared" si="2"/>
        <v>0</v>
      </c>
      <c r="J68" s="185">
        <f>I68*('Sample Collection'!M70/'Sample Collection'!R70)</f>
        <v>0</v>
      </c>
    </row>
    <row r="69" spans="1:14" s="50" customFormat="1">
      <c r="A69" s="50" t="s">
        <v>112</v>
      </c>
      <c r="B69" s="50" t="s">
        <v>30</v>
      </c>
      <c r="C69" s="51">
        <v>43638</v>
      </c>
      <c r="D69" s="52">
        <v>0.68055555555555547</v>
      </c>
      <c r="E69" s="51">
        <v>43641</v>
      </c>
      <c r="F69" s="52">
        <v>0.58333333333333337</v>
      </c>
      <c r="G69" s="50">
        <v>0</v>
      </c>
      <c r="H69" s="50">
        <v>0</v>
      </c>
      <c r="I69" s="50">
        <f t="shared" si="2"/>
        <v>0</v>
      </c>
      <c r="J69" s="185">
        <f>I69*('Sample Collection'!M71/'Sample Collection'!R71)</f>
        <v>0</v>
      </c>
    </row>
    <row r="70" spans="1:14" s="50" customFormat="1">
      <c r="A70" s="50" t="s">
        <v>113</v>
      </c>
      <c r="B70" s="50" t="s">
        <v>32</v>
      </c>
      <c r="C70" s="51">
        <v>43638</v>
      </c>
      <c r="D70" s="52">
        <v>0.68055555555555547</v>
      </c>
      <c r="E70" s="51">
        <v>43641</v>
      </c>
      <c r="F70" s="52">
        <v>0.58333333333333337</v>
      </c>
      <c r="G70" s="50">
        <v>0</v>
      </c>
      <c r="H70" s="50">
        <v>0</v>
      </c>
      <c r="I70" s="50">
        <f t="shared" si="2"/>
        <v>0</v>
      </c>
      <c r="J70" s="185">
        <f>I70*('Sample Collection'!M72/'Sample Collection'!R72)</f>
        <v>0</v>
      </c>
    </row>
    <row r="71" spans="1:14" s="50" customFormat="1">
      <c r="A71" s="50" t="s">
        <v>114</v>
      </c>
      <c r="B71" s="50" t="s">
        <v>34</v>
      </c>
      <c r="C71" s="51">
        <v>43638</v>
      </c>
      <c r="D71" s="52">
        <v>0.68055555555555547</v>
      </c>
      <c r="E71" s="51">
        <v>43641</v>
      </c>
      <c r="F71" s="52">
        <v>0.58333333333333337</v>
      </c>
      <c r="G71" s="50">
        <v>0</v>
      </c>
      <c r="H71" s="50">
        <v>0</v>
      </c>
      <c r="I71" s="50">
        <f t="shared" si="2"/>
        <v>0</v>
      </c>
      <c r="J71" s="185">
        <f>I71*('Sample Collection'!M73/'Sample Collection'!R73)</f>
        <v>0</v>
      </c>
    </row>
    <row r="72" spans="1:14" s="50" customFormat="1">
      <c r="A72" s="50" t="s">
        <v>115</v>
      </c>
      <c r="B72" s="50" t="s">
        <v>39</v>
      </c>
      <c r="C72" s="51">
        <v>43638</v>
      </c>
      <c r="D72" s="52">
        <v>0.68055555555555547</v>
      </c>
      <c r="E72" s="51">
        <v>43641</v>
      </c>
      <c r="F72" s="52">
        <v>0.58333333333333337</v>
      </c>
      <c r="G72" s="50">
        <v>0</v>
      </c>
      <c r="H72" s="50">
        <v>0</v>
      </c>
      <c r="I72" s="50">
        <f t="shared" si="2"/>
        <v>0</v>
      </c>
      <c r="J72" s="185">
        <f>I72*('Sample Collection'!M74/'Sample Collection'!R74)</f>
        <v>0</v>
      </c>
    </row>
    <row r="73" spans="1:14" s="12" customFormat="1">
      <c r="A73" s="12" t="s">
        <v>116</v>
      </c>
      <c r="B73" s="12" t="s">
        <v>24</v>
      </c>
      <c r="C73" s="40">
        <v>43638</v>
      </c>
      <c r="D73" s="41">
        <v>0.68055555555555547</v>
      </c>
      <c r="E73" s="40">
        <v>43641</v>
      </c>
      <c r="F73" s="41">
        <v>0.58333333333333337</v>
      </c>
      <c r="G73" s="12">
        <v>0</v>
      </c>
      <c r="H73" s="12">
        <v>0</v>
      </c>
      <c r="I73" s="12">
        <f t="shared" si="2"/>
        <v>0</v>
      </c>
      <c r="J73" s="185">
        <f>I73*('Sample Collection'!M75/'Sample Collection'!R75)</f>
        <v>0</v>
      </c>
      <c r="N73" s="50"/>
    </row>
    <row r="74" spans="1:14" s="12" customFormat="1">
      <c r="A74" s="12" t="s">
        <v>117</v>
      </c>
      <c r="B74" s="12" t="s">
        <v>82</v>
      </c>
      <c r="C74" s="40">
        <v>43638</v>
      </c>
      <c r="D74" s="41">
        <v>0.68055555555555547</v>
      </c>
      <c r="E74" s="40">
        <v>43641</v>
      </c>
      <c r="F74" s="41">
        <v>0.58333333333333337</v>
      </c>
      <c r="G74" s="12">
        <v>0</v>
      </c>
      <c r="H74" s="12">
        <v>0</v>
      </c>
      <c r="I74" s="12">
        <f t="shared" si="2"/>
        <v>0</v>
      </c>
      <c r="J74" s="185">
        <f>I74*('Sample Collection'!M76/'Sample Collection'!R76)</f>
        <v>0</v>
      </c>
      <c r="N74" s="50"/>
    </row>
    <row r="75" spans="1:14" s="12" customFormat="1">
      <c r="A75" s="12" t="s">
        <v>118</v>
      </c>
      <c r="B75" s="12" t="s">
        <v>30</v>
      </c>
      <c r="C75" s="40">
        <v>43638</v>
      </c>
      <c r="D75" s="41">
        <v>0.68055555555555547</v>
      </c>
      <c r="E75" s="40">
        <v>43641</v>
      </c>
      <c r="F75" s="41">
        <v>0.58333333333333337</v>
      </c>
      <c r="G75" s="12">
        <v>0</v>
      </c>
      <c r="H75" s="12">
        <v>0</v>
      </c>
      <c r="I75" s="12">
        <f t="shared" si="2"/>
        <v>0</v>
      </c>
      <c r="J75" s="185">
        <f>I75*('Sample Collection'!M77/'Sample Collection'!R77)</f>
        <v>0</v>
      </c>
      <c r="N75" s="50"/>
    </row>
    <row r="76" spans="1:14" s="12" customFormat="1">
      <c r="A76" s="12" t="s">
        <v>119</v>
      </c>
      <c r="B76" s="12" t="s">
        <v>32</v>
      </c>
      <c r="C76" s="40">
        <v>43638</v>
      </c>
      <c r="D76" s="41">
        <v>0.68055555555555547</v>
      </c>
      <c r="E76" s="40">
        <v>43641</v>
      </c>
      <c r="F76" s="41">
        <v>0.58333333333333337</v>
      </c>
      <c r="G76" s="12">
        <v>0</v>
      </c>
      <c r="H76" s="12">
        <v>0</v>
      </c>
      <c r="I76" s="12">
        <f t="shared" si="2"/>
        <v>0</v>
      </c>
      <c r="J76" s="185">
        <f>I76*('Sample Collection'!M78/'Sample Collection'!R78)</f>
        <v>0</v>
      </c>
      <c r="N76" s="50"/>
    </row>
    <row r="77" spans="1:14" s="12" customFormat="1">
      <c r="A77" s="12" t="s">
        <v>120</v>
      </c>
      <c r="B77" s="12" t="s">
        <v>34</v>
      </c>
      <c r="C77" s="40">
        <v>43638</v>
      </c>
      <c r="D77" s="41">
        <v>0.68055555555555547</v>
      </c>
      <c r="E77" s="40">
        <v>43641</v>
      </c>
      <c r="F77" s="41">
        <v>0.58333333333333337</v>
      </c>
      <c r="G77" s="12">
        <v>0</v>
      </c>
      <c r="H77" s="12">
        <v>0</v>
      </c>
      <c r="I77" s="12">
        <f t="shared" si="2"/>
        <v>0</v>
      </c>
      <c r="J77" s="185">
        <f>I77*('Sample Collection'!M79/'Sample Collection'!R79)</f>
        <v>0</v>
      </c>
      <c r="N77" s="50"/>
    </row>
    <row r="78" spans="1:14" s="12" customFormat="1">
      <c r="A78" s="12" t="s">
        <v>121</v>
      </c>
      <c r="B78" s="12" t="s">
        <v>39</v>
      </c>
      <c r="C78" s="40">
        <v>43638</v>
      </c>
      <c r="D78" s="41">
        <v>0.68055555555555547</v>
      </c>
      <c r="E78" s="40">
        <v>43641</v>
      </c>
      <c r="F78" s="41">
        <v>0.58333333333333337</v>
      </c>
      <c r="G78" s="12">
        <v>0</v>
      </c>
      <c r="H78" s="12">
        <v>0</v>
      </c>
      <c r="I78" s="12">
        <f t="shared" si="2"/>
        <v>0</v>
      </c>
      <c r="J78" s="185">
        <f>I78*('Sample Collection'!M80/'Sample Collection'!R80)</f>
        <v>0</v>
      </c>
      <c r="N78" s="50"/>
    </row>
    <row r="79" spans="1:14" s="53" customFormat="1">
      <c r="A79" s="53" t="s">
        <v>122</v>
      </c>
      <c r="B79" s="53" t="s">
        <v>361</v>
      </c>
      <c r="C79" s="54">
        <v>43638</v>
      </c>
      <c r="D79" s="55">
        <v>0.68055555555555547</v>
      </c>
      <c r="E79" s="54">
        <v>43641</v>
      </c>
      <c r="F79" s="55">
        <v>0.58333333333333337</v>
      </c>
      <c r="G79" s="53">
        <v>0</v>
      </c>
      <c r="H79" s="53">
        <v>0</v>
      </c>
      <c r="I79" s="53">
        <f t="shared" si="2"/>
        <v>0</v>
      </c>
      <c r="J79" s="185">
        <f>I79*('Sample Collection'!M81/'Sample Collection'!R81)</f>
        <v>0</v>
      </c>
      <c r="N79" s="50"/>
    </row>
    <row r="80" spans="1:14" s="50" customFormat="1">
      <c r="A80" s="50" t="s">
        <v>123</v>
      </c>
      <c r="B80" s="50" t="s">
        <v>24</v>
      </c>
      <c r="C80" s="51">
        <v>43638</v>
      </c>
      <c r="D80" s="52">
        <v>0.68055555555555547</v>
      </c>
      <c r="E80" s="51">
        <v>43641</v>
      </c>
      <c r="F80" s="52">
        <v>0.58333333333333337</v>
      </c>
      <c r="G80" s="50">
        <v>0</v>
      </c>
      <c r="H80" s="50">
        <v>0</v>
      </c>
      <c r="I80" s="50">
        <f t="shared" si="2"/>
        <v>0</v>
      </c>
      <c r="J80" s="185">
        <f>I80*('Sample Collection'!M82/'Sample Collection'!R82)</f>
        <v>0</v>
      </c>
    </row>
    <row r="81" spans="1:14" s="50" customFormat="1">
      <c r="A81" s="50" t="s">
        <v>125</v>
      </c>
      <c r="B81" s="50" t="s">
        <v>126</v>
      </c>
      <c r="C81" s="51">
        <v>43638</v>
      </c>
      <c r="D81" s="52">
        <v>0.68055555555555547</v>
      </c>
      <c r="E81" s="51">
        <v>43641</v>
      </c>
      <c r="F81" s="52">
        <v>0.58333333333333337</v>
      </c>
      <c r="G81" s="50">
        <v>0</v>
      </c>
      <c r="H81" s="50">
        <v>0</v>
      </c>
      <c r="I81" s="50">
        <f t="shared" si="2"/>
        <v>0</v>
      </c>
      <c r="J81" s="185">
        <f>I81*('Sample Collection'!M83/'Sample Collection'!R83)</f>
        <v>0</v>
      </c>
    </row>
    <row r="82" spans="1:14" s="50" customFormat="1">
      <c r="A82" s="50" t="s">
        <v>127</v>
      </c>
      <c r="B82" s="50" t="s">
        <v>128</v>
      </c>
      <c r="C82" s="51">
        <v>43638</v>
      </c>
      <c r="D82" s="52">
        <v>0.68055555555555547</v>
      </c>
      <c r="E82" s="51">
        <v>43641</v>
      </c>
      <c r="F82" s="52">
        <v>0.58333333333333337</v>
      </c>
      <c r="G82" s="50">
        <v>0</v>
      </c>
      <c r="H82" s="50">
        <v>0</v>
      </c>
      <c r="I82" s="50">
        <f t="shared" si="2"/>
        <v>0</v>
      </c>
      <c r="J82" s="185">
        <f>I82*('Sample Collection'!M84/'Sample Collection'!R84)</f>
        <v>0</v>
      </c>
    </row>
    <row r="83" spans="1:14" s="50" customFormat="1">
      <c r="A83" s="50" t="s">
        <v>129</v>
      </c>
      <c r="B83" s="50" t="s">
        <v>32</v>
      </c>
      <c r="C83" s="51">
        <v>43638</v>
      </c>
      <c r="D83" s="52">
        <v>0.68055555555555547</v>
      </c>
      <c r="E83" s="51">
        <v>43641</v>
      </c>
      <c r="F83" s="52">
        <v>0.58333333333333337</v>
      </c>
      <c r="G83" s="50">
        <v>0</v>
      </c>
      <c r="H83" s="50">
        <v>0</v>
      </c>
      <c r="I83" s="50">
        <f t="shared" si="2"/>
        <v>0</v>
      </c>
      <c r="J83" s="185">
        <f>I83*('Sample Collection'!M85/'Sample Collection'!R85)</f>
        <v>0</v>
      </c>
    </row>
    <row r="84" spans="1:14" s="50" customFormat="1">
      <c r="A84" s="50" t="s">
        <v>130</v>
      </c>
      <c r="B84" s="50" t="s">
        <v>34</v>
      </c>
      <c r="C84" s="51">
        <v>43638</v>
      </c>
      <c r="D84" s="52">
        <v>0.68055555555555547</v>
      </c>
      <c r="E84" s="51">
        <v>43641</v>
      </c>
      <c r="F84" s="52">
        <v>0.58333333333333337</v>
      </c>
      <c r="G84" s="50">
        <v>0</v>
      </c>
      <c r="H84" s="50">
        <v>0</v>
      </c>
      <c r="I84" s="50">
        <f t="shared" si="2"/>
        <v>0</v>
      </c>
      <c r="J84" s="185">
        <f>I84*('Sample Collection'!M86/'Sample Collection'!R86)</f>
        <v>0</v>
      </c>
    </row>
    <row r="85" spans="1:14" s="50" customFormat="1">
      <c r="A85" s="50" t="s">
        <v>132</v>
      </c>
      <c r="B85" s="50" t="s">
        <v>39</v>
      </c>
      <c r="C85" s="51">
        <v>43638</v>
      </c>
      <c r="D85" s="52">
        <v>0.68055555555555547</v>
      </c>
      <c r="E85" s="51">
        <v>43641</v>
      </c>
      <c r="F85" s="52">
        <v>0.58333333333333337</v>
      </c>
      <c r="G85" s="50">
        <v>0</v>
      </c>
      <c r="H85" s="50">
        <v>0</v>
      </c>
      <c r="I85" s="50">
        <f t="shared" si="2"/>
        <v>0</v>
      </c>
      <c r="J85" s="185">
        <f>I85*('Sample Collection'!M87/'Sample Collection'!R87)</f>
        <v>0</v>
      </c>
    </row>
    <row r="86" spans="1:14" s="12" customFormat="1">
      <c r="A86" s="12" t="s">
        <v>134</v>
      </c>
      <c r="B86" s="12" t="s">
        <v>24</v>
      </c>
      <c r="C86" s="40">
        <v>43638</v>
      </c>
      <c r="D86" s="41">
        <v>0.68055555555555547</v>
      </c>
      <c r="E86" s="40">
        <v>43641</v>
      </c>
      <c r="F86" s="41">
        <v>0.58333333333333337</v>
      </c>
      <c r="G86" s="12">
        <v>0</v>
      </c>
      <c r="H86" s="12">
        <v>0</v>
      </c>
      <c r="I86" s="12">
        <f t="shared" si="2"/>
        <v>0</v>
      </c>
      <c r="J86" s="185">
        <f>I86*('Sample Collection'!M88/'Sample Collection'!R88)</f>
        <v>0</v>
      </c>
      <c r="N86" s="50"/>
    </row>
    <row r="87" spans="1:14" s="12" customFormat="1">
      <c r="A87" s="12" t="s">
        <v>135</v>
      </c>
      <c r="B87" s="12" t="s">
        <v>126</v>
      </c>
      <c r="C87" s="40">
        <v>43638</v>
      </c>
      <c r="D87" s="41">
        <v>0.68055555555555547</v>
      </c>
      <c r="E87" s="40">
        <v>43641</v>
      </c>
      <c r="F87" s="41">
        <v>0.58333333333333337</v>
      </c>
      <c r="G87" s="12">
        <v>0</v>
      </c>
      <c r="H87" s="12">
        <v>0</v>
      </c>
      <c r="I87" s="12">
        <f t="shared" si="2"/>
        <v>0</v>
      </c>
      <c r="J87" s="185">
        <f>I87*('Sample Collection'!M89/'Sample Collection'!R89)</f>
        <v>0</v>
      </c>
      <c r="N87" s="50"/>
    </row>
    <row r="88" spans="1:14" s="12" customFormat="1">
      <c r="A88" s="12" t="s">
        <v>136</v>
      </c>
      <c r="B88" s="12" t="s">
        <v>128</v>
      </c>
      <c r="C88" s="40">
        <v>43638</v>
      </c>
      <c r="D88" s="41">
        <v>0.68055555555555547</v>
      </c>
      <c r="E88" s="40">
        <v>43641</v>
      </c>
      <c r="F88" s="41">
        <v>0.58333333333333337</v>
      </c>
      <c r="G88" s="12">
        <v>0</v>
      </c>
      <c r="H88" s="12">
        <v>0</v>
      </c>
      <c r="I88" s="12">
        <f t="shared" si="2"/>
        <v>0</v>
      </c>
      <c r="J88" s="185">
        <f>I88*('Sample Collection'!M90/'Sample Collection'!R90)</f>
        <v>0</v>
      </c>
      <c r="N88" s="50"/>
    </row>
    <row r="89" spans="1:14" s="12" customFormat="1">
      <c r="A89" s="12" t="s">
        <v>137</v>
      </c>
      <c r="B89" s="12" t="s">
        <v>32</v>
      </c>
      <c r="C89" s="40">
        <v>43638</v>
      </c>
      <c r="D89" s="41">
        <v>0.68055555555555547</v>
      </c>
      <c r="E89" s="40">
        <v>43641</v>
      </c>
      <c r="F89" s="41">
        <v>0.58333333333333337</v>
      </c>
      <c r="G89" s="12">
        <v>0</v>
      </c>
      <c r="H89" s="12">
        <v>0</v>
      </c>
      <c r="I89" s="12">
        <f t="shared" si="2"/>
        <v>0</v>
      </c>
      <c r="J89" s="185">
        <f>I89*('Sample Collection'!M91/'Sample Collection'!R91)</f>
        <v>0</v>
      </c>
      <c r="N89" s="50"/>
    </row>
    <row r="90" spans="1:14" s="12" customFormat="1">
      <c r="A90" s="12" t="s">
        <v>138</v>
      </c>
      <c r="B90" s="12" t="s">
        <v>34</v>
      </c>
      <c r="C90" s="40">
        <v>43638</v>
      </c>
      <c r="D90" s="41">
        <v>0.68055555555555547</v>
      </c>
      <c r="E90" s="40">
        <v>43641</v>
      </c>
      <c r="F90" s="41">
        <v>0.58333333333333337</v>
      </c>
      <c r="G90" s="12">
        <v>0</v>
      </c>
      <c r="H90" s="12">
        <v>0</v>
      </c>
      <c r="I90" s="12">
        <f t="shared" si="2"/>
        <v>0</v>
      </c>
      <c r="J90" s="185">
        <f>I90*('Sample Collection'!M92/'Sample Collection'!R92)</f>
        <v>0</v>
      </c>
      <c r="N90" s="50"/>
    </row>
    <row r="91" spans="1:14" s="12" customFormat="1">
      <c r="A91" s="12" t="s">
        <v>139</v>
      </c>
      <c r="B91" s="12" t="s">
        <v>39</v>
      </c>
      <c r="C91" s="40">
        <v>43638</v>
      </c>
      <c r="D91" s="41">
        <v>0.68055555555555547</v>
      </c>
      <c r="E91" s="40">
        <v>43641</v>
      </c>
      <c r="F91" s="41">
        <v>0.58333333333333337</v>
      </c>
      <c r="G91" s="12">
        <v>0</v>
      </c>
      <c r="H91" s="12">
        <v>0</v>
      </c>
      <c r="I91" s="12">
        <f t="shared" si="2"/>
        <v>0</v>
      </c>
      <c r="J91" s="185">
        <f>I91*('Sample Collection'!M93/'Sample Collection'!R93)</f>
        <v>0</v>
      </c>
      <c r="N91" s="50"/>
    </row>
    <row r="92" spans="1:14" s="53" customFormat="1">
      <c r="A92" s="53" t="s">
        <v>140</v>
      </c>
      <c r="B92" s="53" t="s">
        <v>361</v>
      </c>
      <c r="C92" s="54">
        <v>43638</v>
      </c>
      <c r="D92" s="55">
        <v>0.68055555555555547</v>
      </c>
      <c r="E92" s="54">
        <v>43641</v>
      </c>
      <c r="F92" s="55">
        <v>0.58333333333333337</v>
      </c>
      <c r="G92" s="53">
        <v>0</v>
      </c>
      <c r="H92" s="53">
        <v>0</v>
      </c>
      <c r="I92" s="53">
        <f t="shared" si="2"/>
        <v>0</v>
      </c>
      <c r="J92" s="185">
        <f>I92*('Sample Collection'!M94/'Sample Collection'!R94)</f>
        <v>0</v>
      </c>
      <c r="N92" s="50"/>
    </row>
    <row r="93" spans="1:14" s="50" customFormat="1">
      <c r="A93" s="50" t="s">
        <v>141</v>
      </c>
      <c r="B93" s="50" t="s">
        <v>24</v>
      </c>
      <c r="C93" s="51">
        <v>43638</v>
      </c>
      <c r="D93" s="52">
        <v>0.68055555555555547</v>
      </c>
      <c r="E93" s="51">
        <v>43641</v>
      </c>
      <c r="F93" s="52">
        <v>0.58333333333333337</v>
      </c>
      <c r="G93" s="50">
        <v>0</v>
      </c>
      <c r="H93" s="50">
        <v>0</v>
      </c>
      <c r="I93" s="50">
        <f t="shared" si="2"/>
        <v>0</v>
      </c>
      <c r="J93" s="185">
        <f>I93*('Sample Collection'!M95/'Sample Collection'!R95)</f>
        <v>0</v>
      </c>
    </row>
    <row r="94" spans="1:14" s="50" customFormat="1">
      <c r="A94" s="50" t="s">
        <v>142</v>
      </c>
      <c r="B94" s="50" t="s">
        <v>82</v>
      </c>
      <c r="C94" s="51">
        <v>43638</v>
      </c>
      <c r="D94" s="52">
        <v>0.68055555555555547</v>
      </c>
      <c r="E94" s="51">
        <v>43641</v>
      </c>
      <c r="F94" s="52">
        <v>0.58333333333333337</v>
      </c>
      <c r="G94" s="50">
        <v>0</v>
      </c>
      <c r="H94" s="50">
        <v>0</v>
      </c>
      <c r="I94" s="50">
        <f t="shared" si="2"/>
        <v>0</v>
      </c>
      <c r="J94" s="185">
        <f>I94*('Sample Collection'!M96/'Sample Collection'!R96)</f>
        <v>0</v>
      </c>
    </row>
    <row r="95" spans="1:14" s="50" customFormat="1">
      <c r="A95" s="50" t="s">
        <v>143</v>
      </c>
      <c r="B95" s="50" t="s">
        <v>128</v>
      </c>
      <c r="C95" s="51">
        <v>43638</v>
      </c>
      <c r="D95" s="52">
        <v>0.68055555555555547</v>
      </c>
      <c r="E95" s="51">
        <v>43641</v>
      </c>
      <c r="F95" s="52">
        <v>0.58333333333333337</v>
      </c>
      <c r="G95" s="50">
        <v>0</v>
      </c>
      <c r="H95" s="50">
        <v>0</v>
      </c>
      <c r="I95" s="50">
        <f t="shared" si="2"/>
        <v>0</v>
      </c>
      <c r="J95" s="185">
        <f>I95*('Sample Collection'!M97/'Sample Collection'!R97)</f>
        <v>0</v>
      </c>
    </row>
    <row r="96" spans="1:14" s="50" customFormat="1">
      <c r="A96" s="50" t="s">
        <v>144</v>
      </c>
      <c r="B96" s="50" t="s">
        <v>32</v>
      </c>
      <c r="C96" s="51">
        <v>43638</v>
      </c>
      <c r="D96" s="52">
        <v>0.68055555555555547</v>
      </c>
      <c r="E96" s="51">
        <v>43641</v>
      </c>
      <c r="F96" s="52">
        <v>0.58333333333333337</v>
      </c>
      <c r="G96" s="50">
        <v>0</v>
      </c>
      <c r="H96" s="50">
        <v>0</v>
      </c>
      <c r="I96" s="50">
        <f t="shared" si="2"/>
        <v>0</v>
      </c>
      <c r="J96" s="185">
        <f>I96*('Sample Collection'!M98/'Sample Collection'!R98)</f>
        <v>0</v>
      </c>
    </row>
    <row r="97" spans="1:14" s="50" customFormat="1">
      <c r="A97" s="50" t="s">
        <v>145</v>
      </c>
      <c r="B97" s="50" t="s">
        <v>34</v>
      </c>
      <c r="C97" s="51">
        <v>43638</v>
      </c>
      <c r="D97" s="52">
        <v>0.68055555555555547</v>
      </c>
      <c r="E97" s="51">
        <v>43641</v>
      </c>
      <c r="F97" s="52">
        <v>0.58333333333333337</v>
      </c>
      <c r="G97" s="50">
        <v>0</v>
      </c>
      <c r="H97" s="50">
        <v>0</v>
      </c>
      <c r="I97" s="50">
        <f t="shared" si="2"/>
        <v>0</v>
      </c>
      <c r="J97" s="185">
        <f>I97*('Sample Collection'!M99/'Sample Collection'!R99)</f>
        <v>0</v>
      </c>
    </row>
    <row r="98" spans="1:14" s="50" customFormat="1">
      <c r="A98" s="50" t="s">
        <v>146</v>
      </c>
      <c r="B98" s="50" t="s">
        <v>39</v>
      </c>
      <c r="C98" s="51">
        <v>43638</v>
      </c>
      <c r="D98" s="52">
        <v>0.68055555555555547</v>
      </c>
      <c r="E98" s="51">
        <v>43641</v>
      </c>
      <c r="F98" s="52">
        <v>0.58333333333333337</v>
      </c>
      <c r="G98" s="50">
        <v>0</v>
      </c>
      <c r="H98" s="50">
        <v>0</v>
      </c>
      <c r="I98" s="50">
        <f t="shared" si="2"/>
        <v>0</v>
      </c>
      <c r="J98" s="185">
        <f>I98*('Sample Collection'!M100/'Sample Collection'!R100)</f>
        <v>0</v>
      </c>
    </row>
    <row r="99" spans="1:14" s="12" customFormat="1">
      <c r="A99" s="12" t="s">
        <v>147</v>
      </c>
      <c r="B99" s="12" t="s">
        <v>24</v>
      </c>
      <c r="C99" s="40">
        <v>43638</v>
      </c>
      <c r="D99" s="41">
        <v>0.68055555555555547</v>
      </c>
      <c r="E99" s="40">
        <v>43641</v>
      </c>
      <c r="F99" s="41">
        <v>0.58333333333333337</v>
      </c>
      <c r="G99" s="12">
        <v>0</v>
      </c>
      <c r="H99" s="12">
        <v>0</v>
      </c>
      <c r="I99" s="12">
        <f t="shared" si="2"/>
        <v>0</v>
      </c>
      <c r="J99" s="185">
        <f>I99*('Sample Collection'!M101/'Sample Collection'!R101)</f>
        <v>0</v>
      </c>
      <c r="N99" s="50"/>
    </row>
    <row r="100" spans="1:14" s="12" customFormat="1">
      <c r="A100" s="12" t="s">
        <v>148</v>
      </c>
      <c r="B100" s="12" t="s">
        <v>82</v>
      </c>
      <c r="C100" s="40">
        <v>43638</v>
      </c>
      <c r="D100" s="41">
        <v>0.68055555555555547</v>
      </c>
      <c r="E100" s="40">
        <v>43641</v>
      </c>
      <c r="F100" s="41">
        <v>0.58333333333333337</v>
      </c>
      <c r="G100" s="12">
        <v>0</v>
      </c>
      <c r="H100" s="12">
        <v>0</v>
      </c>
      <c r="I100" s="12">
        <f t="shared" si="2"/>
        <v>0</v>
      </c>
      <c r="J100" s="185">
        <f>I100*('Sample Collection'!M102/'Sample Collection'!R102)</f>
        <v>0</v>
      </c>
      <c r="N100" s="50"/>
    </row>
    <row r="101" spans="1:14" s="12" customFormat="1">
      <c r="A101" s="12" t="s">
        <v>149</v>
      </c>
      <c r="B101" s="12" t="s">
        <v>128</v>
      </c>
      <c r="C101" s="40">
        <v>43638</v>
      </c>
      <c r="D101" s="41">
        <v>0.68055555555555547</v>
      </c>
      <c r="E101" s="40">
        <v>43641</v>
      </c>
      <c r="F101" s="41">
        <v>0.58333333333333337</v>
      </c>
      <c r="G101" s="12">
        <v>0</v>
      </c>
      <c r="H101" s="12">
        <v>0</v>
      </c>
      <c r="I101" s="12">
        <f t="shared" si="2"/>
        <v>0</v>
      </c>
      <c r="J101" s="185">
        <f>I101*('Sample Collection'!M103/'Sample Collection'!R103)</f>
        <v>0</v>
      </c>
      <c r="N101" s="50"/>
    </row>
    <row r="102" spans="1:14" s="12" customFormat="1">
      <c r="A102" s="12" t="s">
        <v>150</v>
      </c>
      <c r="B102" s="12" t="s">
        <v>32</v>
      </c>
      <c r="C102" s="40">
        <v>43638</v>
      </c>
      <c r="D102" s="41">
        <v>0.68055555555555547</v>
      </c>
      <c r="E102" s="40">
        <v>43641</v>
      </c>
      <c r="F102" s="41">
        <v>0.58333333333333337</v>
      </c>
      <c r="G102" s="12">
        <v>0</v>
      </c>
      <c r="H102" s="12">
        <v>0</v>
      </c>
      <c r="I102" s="12">
        <f t="shared" si="2"/>
        <v>0</v>
      </c>
      <c r="J102" s="185">
        <f>I102*('Sample Collection'!M104/'Sample Collection'!R104)</f>
        <v>0</v>
      </c>
      <c r="N102" s="50"/>
    </row>
    <row r="103" spans="1:14" s="12" customFormat="1">
      <c r="A103" s="12" t="s">
        <v>151</v>
      </c>
      <c r="B103" s="12" t="s">
        <v>34</v>
      </c>
      <c r="C103" s="40">
        <v>43638</v>
      </c>
      <c r="D103" s="41">
        <v>0.68055555555555547</v>
      </c>
      <c r="E103" s="40">
        <v>43641</v>
      </c>
      <c r="F103" s="41">
        <v>0.58333333333333337</v>
      </c>
      <c r="G103" s="12">
        <v>0</v>
      </c>
      <c r="H103" s="12">
        <v>0</v>
      </c>
      <c r="I103" s="12">
        <f t="shared" si="2"/>
        <v>0</v>
      </c>
      <c r="J103" s="185">
        <f>I103*('Sample Collection'!M105/'Sample Collection'!R105)</f>
        <v>0</v>
      </c>
      <c r="N103" s="50"/>
    </row>
    <row r="104" spans="1:14" s="12" customFormat="1">
      <c r="A104" s="12" t="s">
        <v>152</v>
      </c>
      <c r="B104" s="12" t="s">
        <v>39</v>
      </c>
      <c r="C104" s="40">
        <v>43638</v>
      </c>
      <c r="D104" s="41">
        <v>0.68055555555555547</v>
      </c>
      <c r="E104" s="40">
        <v>43641</v>
      </c>
      <c r="F104" s="41">
        <v>0.58333333333333337</v>
      </c>
      <c r="G104" s="12">
        <v>0</v>
      </c>
      <c r="H104" s="12">
        <v>0</v>
      </c>
      <c r="I104" s="12">
        <f t="shared" si="2"/>
        <v>0</v>
      </c>
      <c r="J104" s="185">
        <f>I104*('Sample Collection'!M106/'Sample Collection'!R106)</f>
        <v>0</v>
      </c>
      <c r="N104" s="50"/>
    </row>
    <row r="105" spans="1:14" s="53" customFormat="1">
      <c r="A105" s="53" t="s">
        <v>153</v>
      </c>
      <c r="B105" s="53" t="s">
        <v>361</v>
      </c>
      <c r="C105" s="54">
        <v>43638</v>
      </c>
      <c r="D105" s="55">
        <v>0.68055555555555547</v>
      </c>
      <c r="E105" s="54">
        <v>43641</v>
      </c>
      <c r="F105" s="55">
        <v>0.58333333333333337</v>
      </c>
      <c r="G105" s="53">
        <v>0</v>
      </c>
      <c r="H105" s="53">
        <v>0</v>
      </c>
      <c r="I105" s="53">
        <f t="shared" si="2"/>
        <v>0</v>
      </c>
      <c r="J105" s="185">
        <f>I105*('Sample Collection'!M107/'Sample Collection'!R107)</f>
        <v>0</v>
      </c>
      <c r="N105" s="50"/>
    </row>
    <row r="106" spans="1:14" s="50" customFormat="1">
      <c r="A106" s="60" t="s">
        <v>154</v>
      </c>
      <c r="B106" s="60" t="s">
        <v>24</v>
      </c>
      <c r="C106" s="61">
        <v>43648</v>
      </c>
      <c r="D106" s="62">
        <v>0.625</v>
      </c>
      <c r="E106" s="61">
        <v>43651</v>
      </c>
      <c r="F106" s="62">
        <v>0.57361111111111118</v>
      </c>
      <c r="G106" s="60">
        <v>0</v>
      </c>
      <c r="H106" s="60">
        <v>0</v>
      </c>
      <c r="I106" s="60">
        <f t="shared" si="2"/>
        <v>0</v>
      </c>
      <c r="J106" s="185">
        <f>I106*('Sample Collection'!M108/'Sample Collection'!R108)</f>
        <v>0</v>
      </c>
      <c r="K106" s="60"/>
      <c r="L106" s="60"/>
    </row>
    <row r="107" spans="1:14" s="50" customFormat="1">
      <c r="A107" s="60" t="s">
        <v>156</v>
      </c>
      <c r="B107" s="60" t="s">
        <v>82</v>
      </c>
      <c r="C107" s="61">
        <v>43648</v>
      </c>
      <c r="D107" s="62">
        <v>0.625</v>
      </c>
      <c r="E107" s="61">
        <v>43651</v>
      </c>
      <c r="F107" s="62">
        <v>0.57361111111111118</v>
      </c>
      <c r="G107" s="60">
        <v>0</v>
      </c>
      <c r="H107" s="60">
        <v>0</v>
      </c>
      <c r="I107" s="60">
        <f t="shared" si="2"/>
        <v>0</v>
      </c>
      <c r="J107" s="185">
        <f>I107*('Sample Collection'!M109/'Sample Collection'!R109)</f>
        <v>0</v>
      </c>
      <c r="K107" s="60"/>
      <c r="L107" s="60"/>
    </row>
    <row r="108" spans="1:14" s="50" customFormat="1">
      <c r="A108" s="60" t="s">
        <v>157</v>
      </c>
      <c r="B108" s="60" t="s">
        <v>128</v>
      </c>
      <c r="C108" s="61">
        <v>43648</v>
      </c>
      <c r="D108" s="62">
        <v>0.625</v>
      </c>
      <c r="E108" s="61">
        <v>43651</v>
      </c>
      <c r="F108" s="62">
        <v>0.57361111111111118</v>
      </c>
      <c r="G108" s="60">
        <v>0</v>
      </c>
      <c r="H108" s="60">
        <v>0</v>
      </c>
      <c r="I108" s="60">
        <f t="shared" si="2"/>
        <v>0</v>
      </c>
      <c r="J108" s="185">
        <f>I108*('Sample Collection'!M110/'Sample Collection'!R110)</f>
        <v>0</v>
      </c>
      <c r="K108" s="60"/>
      <c r="L108" s="60"/>
    </row>
    <row r="109" spans="1:14" s="50" customFormat="1">
      <c r="A109" s="60" t="s">
        <v>158</v>
      </c>
      <c r="B109" s="60" t="s">
        <v>32</v>
      </c>
      <c r="C109" s="61">
        <v>43648</v>
      </c>
      <c r="D109" s="62">
        <v>0.625</v>
      </c>
      <c r="E109" s="61">
        <v>43651</v>
      </c>
      <c r="F109" s="62">
        <v>0.57361111111111118</v>
      </c>
      <c r="G109" s="60">
        <v>0</v>
      </c>
      <c r="H109" s="60">
        <v>0</v>
      </c>
      <c r="I109" s="60">
        <f t="shared" si="2"/>
        <v>0</v>
      </c>
      <c r="J109" s="185">
        <f>I109*('Sample Collection'!M111/'Sample Collection'!R111)</f>
        <v>0</v>
      </c>
      <c r="K109" s="60"/>
      <c r="L109" s="60"/>
    </row>
    <row r="110" spans="1:14" s="45" customFormat="1">
      <c r="A110" s="57" t="s">
        <v>159</v>
      </c>
      <c r="B110" s="57" t="s">
        <v>34</v>
      </c>
      <c r="C110" s="58">
        <v>43648</v>
      </c>
      <c r="D110" s="59">
        <v>0.625</v>
      </c>
      <c r="E110" s="58">
        <v>43651</v>
      </c>
      <c r="F110" s="59">
        <v>0.57361111111111118</v>
      </c>
      <c r="G110" s="57">
        <v>2</v>
      </c>
      <c r="H110" s="57">
        <v>5</v>
      </c>
      <c r="I110" s="63">
        <f t="shared" si="2"/>
        <v>7</v>
      </c>
      <c r="J110" s="185">
        <f>I110*('Sample Collection'!M112/'Sample Collection'!R112)</f>
        <v>0.52500000000000002</v>
      </c>
      <c r="K110" s="57">
        <v>3</v>
      </c>
      <c r="L110" s="57">
        <v>3</v>
      </c>
      <c r="M110" s="45">
        <v>0</v>
      </c>
      <c r="N110" s="50">
        <f t="shared" ref="N110" si="3">IF(M110=0,0,(J110*(L110/M110)))</f>
        <v>0</v>
      </c>
    </row>
    <row r="111" spans="1:14" s="50" customFormat="1">
      <c r="A111" s="60" t="s">
        <v>160</v>
      </c>
      <c r="B111" s="60" t="s">
        <v>39</v>
      </c>
      <c r="C111" s="61">
        <v>43648</v>
      </c>
      <c r="D111" s="62">
        <v>0.625</v>
      </c>
      <c r="E111" s="61">
        <v>43651</v>
      </c>
      <c r="F111" s="62">
        <v>0.57361111111111118</v>
      </c>
      <c r="G111" s="60">
        <v>0</v>
      </c>
      <c r="H111" s="60">
        <v>0</v>
      </c>
      <c r="I111" s="60">
        <f t="shared" si="2"/>
        <v>0</v>
      </c>
      <c r="J111" s="185">
        <f>I111*('Sample Collection'!M113/'Sample Collection'!R113)</f>
        <v>0</v>
      </c>
      <c r="K111" s="60"/>
      <c r="L111" s="60"/>
    </row>
    <row r="112" spans="1:14" s="12" customFormat="1">
      <c r="A112" s="63" t="s">
        <v>161</v>
      </c>
      <c r="B112" s="63" t="s">
        <v>24</v>
      </c>
      <c r="C112" s="64">
        <v>43648</v>
      </c>
      <c r="D112" s="65">
        <v>0.625</v>
      </c>
      <c r="E112" s="64">
        <v>43651</v>
      </c>
      <c r="F112" s="65">
        <v>0.57361111111111118</v>
      </c>
      <c r="G112" s="63">
        <v>0</v>
      </c>
      <c r="H112" s="63">
        <v>0</v>
      </c>
      <c r="I112" s="63">
        <f t="shared" si="2"/>
        <v>0</v>
      </c>
      <c r="J112" s="185">
        <f>I112*('Sample Collection'!M114/'Sample Collection'!R114)</f>
        <v>0</v>
      </c>
      <c r="K112" s="63"/>
      <c r="L112" s="63"/>
      <c r="N112" s="50"/>
    </row>
    <row r="113" spans="1:14" s="12" customFormat="1">
      <c r="A113" s="63" t="s">
        <v>162</v>
      </c>
      <c r="B113" s="63" t="s">
        <v>82</v>
      </c>
      <c r="C113" s="64">
        <v>43648</v>
      </c>
      <c r="D113" s="65">
        <v>0.625</v>
      </c>
      <c r="E113" s="64">
        <v>43651</v>
      </c>
      <c r="F113" s="65">
        <v>0.57361111111111118</v>
      </c>
      <c r="G113" s="63">
        <v>0</v>
      </c>
      <c r="H113" s="63">
        <v>0</v>
      </c>
      <c r="I113" s="63">
        <f t="shared" si="2"/>
        <v>0</v>
      </c>
      <c r="J113" s="185">
        <f>I113*('Sample Collection'!M115/'Sample Collection'!R115)</f>
        <v>0</v>
      </c>
      <c r="K113" s="63"/>
      <c r="L113" s="63"/>
      <c r="N113" s="50"/>
    </row>
    <row r="114" spans="1:14" s="12" customFormat="1">
      <c r="A114" s="63" t="s">
        <v>163</v>
      </c>
      <c r="B114" s="63" t="s">
        <v>128</v>
      </c>
      <c r="C114" s="64">
        <v>43648</v>
      </c>
      <c r="D114" s="65">
        <v>0.625</v>
      </c>
      <c r="E114" s="64">
        <v>43651</v>
      </c>
      <c r="F114" s="65">
        <v>0.57361111111111118</v>
      </c>
      <c r="G114" s="63">
        <v>0</v>
      </c>
      <c r="H114" s="63">
        <v>0</v>
      </c>
      <c r="I114" s="63">
        <f t="shared" si="2"/>
        <v>0</v>
      </c>
      <c r="J114" s="185">
        <f>I114*('Sample Collection'!M116/'Sample Collection'!R116)</f>
        <v>0</v>
      </c>
      <c r="K114" s="63"/>
      <c r="L114" s="63"/>
      <c r="N114" s="50"/>
    </row>
    <row r="115" spans="1:14" s="12" customFormat="1">
      <c r="A115" s="63" t="s">
        <v>164</v>
      </c>
      <c r="B115" s="63" t="s">
        <v>32</v>
      </c>
      <c r="C115" s="64">
        <v>43648</v>
      </c>
      <c r="D115" s="65">
        <v>0.625</v>
      </c>
      <c r="E115" s="64">
        <v>43651</v>
      </c>
      <c r="F115" s="65">
        <v>0.57361111111111118</v>
      </c>
      <c r="G115" s="63">
        <v>0</v>
      </c>
      <c r="H115" s="63">
        <v>0</v>
      </c>
      <c r="I115" s="63">
        <f t="shared" si="2"/>
        <v>0</v>
      </c>
      <c r="J115" s="185">
        <f>I115*('Sample Collection'!M117/'Sample Collection'!R117)</f>
        <v>0</v>
      </c>
      <c r="K115" s="63"/>
      <c r="L115" s="63"/>
      <c r="N115" s="50"/>
    </row>
    <row r="116" spans="1:14" s="12" customFormat="1">
      <c r="A116" s="63" t="s">
        <v>165</v>
      </c>
      <c r="B116" s="63" t="s">
        <v>34</v>
      </c>
      <c r="C116" s="64">
        <v>43648</v>
      </c>
      <c r="D116" s="65">
        <v>0.625</v>
      </c>
      <c r="E116" s="64">
        <v>43651</v>
      </c>
      <c r="F116" s="65">
        <v>0.57361111111111118</v>
      </c>
      <c r="G116" s="63">
        <v>0</v>
      </c>
      <c r="H116" s="63">
        <v>0</v>
      </c>
      <c r="I116" s="63">
        <f t="shared" si="2"/>
        <v>0</v>
      </c>
      <c r="J116" s="185">
        <f>I116*('Sample Collection'!M118/'Sample Collection'!R118)</f>
        <v>0</v>
      </c>
      <c r="K116" s="63"/>
      <c r="L116" s="63"/>
      <c r="N116" s="50"/>
    </row>
    <row r="117" spans="1:14" s="12" customFormat="1">
      <c r="A117" s="63" t="s">
        <v>166</v>
      </c>
      <c r="B117" s="63" t="s">
        <v>39</v>
      </c>
      <c r="C117" s="64">
        <v>43648</v>
      </c>
      <c r="D117" s="65">
        <v>0.625</v>
      </c>
      <c r="E117" s="64">
        <v>43651</v>
      </c>
      <c r="F117" s="65">
        <v>0.57361111111111118</v>
      </c>
      <c r="G117" s="63">
        <v>0</v>
      </c>
      <c r="H117" s="63">
        <v>0</v>
      </c>
      <c r="I117" s="63">
        <f t="shared" si="2"/>
        <v>0</v>
      </c>
      <c r="J117" s="185">
        <f>I117*('Sample Collection'!M119/'Sample Collection'!R119)</f>
        <v>0</v>
      </c>
      <c r="K117" s="63"/>
      <c r="L117" s="63"/>
      <c r="N117" s="50"/>
    </row>
    <row r="118" spans="1:14" s="53" customFormat="1">
      <c r="A118" s="66" t="s">
        <v>167</v>
      </c>
      <c r="B118" s="66" t="s">
        <v>361</v>
      </c>
      <c r="C118" s="67">
        <v>43648</v>
      </c>
      <c r="D118" s="68">
        <v>0.625</v>
      </c>
      <c r="E118" s="67">
        <v>43651</v>
      </c>
      <c r="F118" s="68">
        <v>0.57361111111111118</v>
      </c>
      <c r="G118" s="66">
        <v>0</v>
      </c>
      <c r="H118" s="66">
        <v>0</v>
      </c>
      <c r="I118" s="66">
        <f t="shared" si="2"/>
        <v>0</v>
      </c>
      <c r="J118" s="185">
        <f>I118*('Sample Collection'!M120/'Sample Collection'!R120)</f>
        <v>0</v>
      </c>
      <c r="K118" s="66"/>
      <c r="L118" s="66"/>
      <c r="N118" s="50"/>
    </row>
    <row r="119" spans="1:14" s="50" customFormat="1">
      <c r="A119" s="60" t="s">
        <v>168</v>
      </c>
      <c r="B119" s="60" t="s">
        <v>24</v>
      </c>
      <c r="C119" s="61">
        <v>43648</v>
      </c>
      <c r="D119" s="62">
        <v>0.625</v>
      </c>
      <c r="E119" s="61">
        <v>43651</v>
      </c>
      <c r="F119" s="62">
        <v>0.57361111111111118</v>
      </c>
      <c r="G119" s="60">
        <v>0</v>
      </c>
      <c r="H119" s="60">
        <v>0</v>
      </c>
      <c r="I119" s="60">
        <f t="shared" si="2"/>
        <v>0</v>
      </c>
      <c r="J119" s="185">
        <f>I119*('Sample Collection'!M121/'Sample Collection'!R121)</f>
        <v>0</v>
      </c>
      <c r="K119" s="60"/>
      <c r="L119" s="60"/>
    </row>
    <row r="120" spans="1:14" s="50" customFormat="1">
      <c r="A120" s="60" t="s">
        <v>170</v>
      </c>
      <c r="B120" s="60" t="s">
        <v>82</v>
      </c>
      <c r="C120" s="61">
        <v>43648</v>
      </c>
      <c r="D120" s="62">
        <v>0.625</v>
      </c>
      <c r="E120" s="61">
        <v>43651</v>
      </c>
      <c r="F120" s="62">
        <v>0.57361111111111118</v>
      </c>
      <c r="G120" s="60">
        <v>0</v>
      </c>
      <c r="H120" s="60">
        <v>0</v>
      </c>
      <c r="I120" s="60">
        <f t="shared" si="2"/>
        <v>0</v>
      </c>
      <c r="J120" s="185">
        <f>I120*('Sample Collection'!M122/'Sample Collection'!R122)</f>
        <v>0</v>
      </c>
      <c r="K120" s="60"/>
      <c r="L120" s="60"/>
    </row>
    <row r="121" spans="1:14" s="50" customFormat="1">
      <c r="A121" s="60" t="s">
        <v>171</v>
      </c>
      <c r="B121" s="60" t="s">
        <v>128</v>
      </c>
      <c r="C121" s="61">
        <v>43648</v>
      </c>
      <c r="D121" s="62">
        <v>0.625</v>
      </c>
      <c r="E121" s="61">
        <v>43651</v>
      </c>
      <c r="F121" s="62">
        <v>0.57361111111111118</v>
      </c>
      <c r="G121" s="60">
        <v>0</v>
      </c>
      <c r="H121" s="60">
        <v>0</v>
      </c>
      <c r="I121" s="60">
        <f t="shared" si="2"/>
        <v>0</v>
      </c>
      <c r="J121" s="185">
        <f>I121*('Sample Collection'!M123/'Sample Collection'!R123)</f>
        <v>0</v>
      </c>
      <c r="K121" s="60"/>
      <c r="L121" s="60"/>
    </row>
    <row r="122" spans="1:14" s="50" customFormat="1">
      <c r="A122" s="60" t="s">
        <v>172</v>
      </c>
      <c r="B122" s="60" t="s">
        <v>32</v>
      </c>
      <c r="C122" s="61">
        <v>43648</v>
      </c>
      <c r="D122" s="62">
        <v>0.625</v>
      </c>
      <c r="E122" s="61">
        <v>43651</v>
      </c>
      <c r="F122" s="62">
        <v>0.57361111111111118</v>
      </c>
      <c r="G122" s="60">
        <v>0</v>
      </c>
      <c r="H122" s="60">
        <v>0</v>
      </c>
      <c r="I122" s="60">
        <f t="shared" si="2"/>
        <v>0</v>
      </c>
      <c r="J122" s="185">
        <f>I122*('Sample Collection'!M124/'Sample Collection'!R124)</f>
        <v>0</v>
      </c>
      <c r="K122" s="60"/>
      <c r="L122" s="60"/>
    </row>
    <row r="123" spans="1:14" s="50" customFormat="1">
      <c r="A123" s="60" t="s">
        <v>173</v>
      </c>
      <c r="B123" s="60" t="s">
        <v>34</v>
      </c>
      <c r="C123" s="61">
        <v>43648</v>
      </c>
      <c r="D123" s="62">
        <v>0.625</v>
      </c>
      <c r="E123" s="61">
        <v>43651</v>
      </c>
      <c r="F123" s="62">
        <v>0.57361111111111118</v>
      </c>
      <c r="G123" s="60">
        <v>0</v>
      </c>
      <c r="H123" s="60">
        <v>0</v>
      </c>
      <c r="I123" s="60">
        <f t="shared" si="2"/>
        <v>0</v>
      </c>
      <c r="J123" s="185">
        <f>I123*('Sample Collection'!M125/'Sample Collection'!R125)</f>
        <v>0</v>
      </c>
      <c r="K123" s="60"/>
      <c r="L123" s="60"/>
    </row>
    <row r="124" spans="1:14" s="50" customFormat="1">
      <c r="A124" s="60" t="s">
        <v>174</v>
      </c>
      <c r="B124" s="60" t="s">
        <v>39</v>
      </c>
      <c r="C124" s="61">
        <v>43648</v>
      </c>
      <c r="D124" s="62">
        <v>0.625</v>
      </c>
      <c r="E124" s="61">
        <v>43651</v>
      </c>
      <c r="F124" s="62">
        <v>0.57361111111111118</v>
      </c>
      <c r="G124" s="60">
        <v>0</v>
      </c>
      <c r="H124" s="60">
        <v>0</v>
      </c>
      <c r="I124" s="60">
        <f t="shared" si="2"/>
        <v>0</v>
      </c>
      <c r="J124" s="185">
        <f>I124*('Sample Collection'!M126/'Sample Collection'!R126)</f>
        <v>0</v>
      </c>
      <c r="K124" s="60"/>
      <c r="L124" s="60"/>
    </row>
    <row r="125" spans="1:14" s="12" customFormat="1">
      <c r="A125" s="63" t="s">
        <v>175</v>
      </c>
      <c r="B125" s="63" t="s">
        <v>24</v>
      </c>
      <c r="C125" s="64">
        <v>43648</v>
      </c>
      <c r="D125" s="65">
        <v>0.625</v>
      </c>
      <c r="E125" s="64">
        <v>43651</v>
      </c>
      <c r="F125" s="65">
        <v>0.57361111111111118</v>
      </c>
      <c r="G125" s="63">
        <v>0</v>
      </c>
      <c r="H125" s="63">
        <v>0</v>
      </c>
      <c r="I125" s="63">
        <f t="shared" si="2"/>
        <v>0</v>
      </c>
      <c r="J125" s="185">
        <f>I125*('Sample Collection'!M127/'Sample Collection'!R127)</f>
        <v>0</v>
      </c>
      <c r="K125" s="63"/>
      <c r="L125" s="63"/>
      <c r="N125" s="50"/>
    </row>
    <row r="126" spans="1:14" s="12" customFormat="1">
      <c r="A126" s="63" t="s">
        <v>176</v>
      </c>
      <c r="B126" s="63" t="s">
        <v>82</v>
      </c>
      <c r="C126" s="64">
        <v>43648</v>
      </c>
      <c r="D126" s="65">
        <v>0.625</v>
      </c>
      <c r="E126" s="64">
        <v>43651</v>
      </c>
      <c r="F126" s="65">
        <v>0.57361111111111118</v>
      </c>
      <c r="G126" s="63">
        <v>0</v>
      </c>
      <c r="H126" s="63">
        <v>0</v>
      </c>
      <c r="I126" s="63">
        <f t="shared" si="2"/>
        <v>0</v>
      </c>
      <c r="J126" s="185">
        <f>I126*('Sample Collection'!M128/'Sample Collection'!R128)</f>
        <v>0</v>
      </c>
      <c r="K126" s="63"/>
      <c r="L126" s="63"/>
      <c r="N126" s="50"/>
    </row>
    <row r="127" spans="1:14" s="12" customFormat="1">
      <c r="A127" s="63" t="s">
        <v>177</v>
      </c>
      <c r="B127" s="63" t="s">
        <v>128</v>
      </c>
      <c r="C127" s="64">
        <v>43648</v>
      </c>
      <c r="D127" s="65">
        <v>0.625</v>
      </c>
      <c r="E127" s="64">
        <v>43651</v>
      </c>
      <c r="F127" s="65">
        <v>0.57361111111111118</v>
      </c>
      <c r="G127" s="63">
        <v>0</v>
      </c>
      <c r="H127" s="63">
        <v>0</v>
      </c>
      <c r="I127" s="63">
        <f t="shared" si="2"/>
        <v>0</v>
      </c>
      <c r="J127" s="185">
        <f>I127*('Sample Collection'!M129/'Sample Collection'!R129)</f>
        <v>0</v>
      </c>
      <c r="K127" s="63"/>
      <c r="L127" s="63"/>
      <c r="N127" s="50"/>
    </row>
    <row r="128" spans="1:14" s="12" customFormat="1">
      <c r="A128" s="63" t="s">
        <v>178</v>
      </c>
      <c r="B128" s="63" t="s">
        <v>32</v>
      </c>
      <c r="C128" s="64">
        <v>43648</v>
      </c>
      <c r="D128" s="65">
        <v>0.625</v>
      </c>
      <c r="E128" s="64">
        <v>43651</v>
      </c>
      <c r="F128" s="65">
        <v>0.57361111111111118</v>
      </c>
      <c r="G128" s="63">
        <v>0</v>
      </c>
      <c r="H128" s="63">
        <v>0</v>
      </c>
      <c r="I128" s="63">
        <f t="shared" si="2"/>
        <v>0</v>
      </c>
      <c r="J128" s="185">
        <f>I128*('Sample Collection'!M130/'Sample Collection'!R130)</f>
        <v>0</v>
      </c>
      <c r="K128" s="63"/>
      <c r="L128" s="63"/>
      <c r="N128" s="50"/>
    </row>
    <row r="129" spans="1:14" s="12" customFormat="1">
      <c r="A129" s="63" t="s">
        <v>179</v>
      </c>
      <c r="B129" s="63" t="s">
        <v>34</v>
      </c>
      <c r="C129" s="64">
        <v>43648</v>
      </c>
      <c r="D129" s="65">
        <v>0.625</v>
      </c>
      <c r="E129" s="64">
        <v>43651</v>
      </c>
      <c r="F129" s="65">
        <v>0.57361111111111118</v>
      </c>
      <c r="G129" s="63">
        <v>0</v>
      </c>
      <c r="H129" s="63">
        <v>0</v>
      </c>
      <c r="I129" s="63">
        <f t="shared" si="2"/>
        <v>0</v>
      </c>
      <c r="J129" s="185">
        <f>I129*('Sample Collection'!M131/'Sample Collection'!R131)</f>
        <v>0</v>
      </c>
      <c r="K129" s="63"/>
      <c r="L129" s="63"/>
      <c r="N129" s="50"/>
    </row>
    <row r="130" spans="1:14" s="12" customFormat="1">
      <c r="A130" s="63" t="s">
        <v>180</v>
      </c>
      <c r="B130" s="63" t="s">
        <v>39</v>
      </c>
      <c r="C130" s="64">
        <v>43648</v>
      </c>
      <c r="D130" s="65">
        <v>0.625</v>
      </c>
      <c r="E130" s="64">
        <v>43651</v>
      </c>
      <c r="F130" s="65">
        <v>0.57361111111111118</v>
      </c>
      <c r="G130" s="63">
        <v>0</v>
      </c>
      <c r="H130" s="63">
        <v>0</v>
      </c>
      <c r="I130" s="63">
        <f t="shared" si="2"/>
        <v>0</v>
      </c>
      <c r="J130" s="185">
        <f>I130*('Sample Collection'!M132/'Sample Collection'!R132)</f>
        <v>0</v>
      </c>
      <c r="K130" s="63"/>
      <c r="L130" s="63"/>
      <c r="N130" s="50"/>
    </row>
    <row r="131" spans="1:14" s="53" customFormat="1">
      <c r="A131" s="66" t="s">
        <v>181</v>
      </c>
      <c r="B131" s="66" t="s">
        <v>361</v>
      </c>
      <c r="C131" s="67">
        <v>43648</v>
      </c>
      <c r="D131" s="68">
        <v>0.625</v>
      </c>
      <c r="E131" s="67">
        <v>43651</v>
      </c>
      <c r="F131" s="68">
        <v>0.57361111111111118</v>
      </c>
      <c r="G131" s="66">
        <v>0</v>
      </c>
      <c r="H131" s="66">
        <v>0</v>
      </c>
      <c r="I131" s="66">
        <f t="shared" ref="I131:I194" si="4">AVERAGE((G131*2),(H131*2))</f>
        <v>0</v>
      </c>
      <c r="J131" s="185">
        <f>I131*('Sample Collection'!M133/'Sample Collection'!R133)</f>
        <v>0</v>
      </c>
      <c r="K131" s="66"/>
      <c r="L131" s="66"/>
      <c r="N131" s="50"/>
    </row>
    <row r="132" spans="1:14" s="50" customFormat="1">
      <c r="A132" s="60" t="s">
        <v>182</v>
      </c>
      <c r="B132" s="60" t="s">
        <v>24</v>
      </c>
      <c r="C132" s="61">
        <v>43656</v>
      </c>
      <c r="D132" s="62" t="s">
        <v>352</v>
      </c>
      <c r="E132" s="61">
        <v>43659</v>
      </c>
      <c r="F132" s="62">
        <v>0.83333333333333337</v>
      </c>
      <c r="G132" s="60">
        <v>0</v>
      </c>
      <c r="H132" s="60">
        <v>0</v>
      </c>
      <c r="I132" s="60">
        <f t="shared" si="4"/>
        <v>0</v>
      </c>
      <c r="J132" s="185">
        <f>I132*('Sample Collection'!M134/'Sample Collection'!R134)</f>
        <v>0</v>
      </c>
      <c r="K132" s="60"/>
      <c r="L132" s="60"/>
    </row>
    <row r="133" spans="1:14" s="50" customFormat="1">
      <c r="A133" s="60" t="s">
        <v>184</v>
      </c>
      <c r="B133" s="60" t="s">
        <v>82</v>
      </c>
      <c r="C133" s="61">
        <v>43656</v>
      </c>
      <c r="D133" s="62" t="s">
        <v>352</v>
      </c>
      <c r="E133" s="61">
        <v>43659</v>
      </c>
      <c r="F133" s="62">
        <v>0.83333333333333337</v>
      </c>
      <c r="G133" s="60">
        <v>0</v>
      </c>
      <c r="H133" s="60">
        <v>0</v>
      </c>
      <c r="I133" s="60">
        <f t="shared" si="4"/>
        <v>0</v>
      </c>
      <c r="J133" s="185">
        <f>I133*('Sample Collection'!M135/'Sample Collection'!R135)</f>
        <v>0</v>
      </c>
      <c r="K133" s="60"/>
      <c r="L133" s="60"/>
    </row>
    <row r="134" spans="1:14" s="50" customFormat="1">
      <c r="A134" s="60" t="s">
        <v>185</v>
      </c>
      <c r="B134" s="60" t="s">
        <v>128</v>
      </c>
      <c r="C134" s="61">
        <v>43656</v>
      </c>
      <c r="D134" s="62" t="s">
        <v>352</v>
      </c>
      <c r="E134" s="61">
        <v>43659</v>
      </c>
      <c r="F134" s="62">
        <v>0.83333333333333337</v>
      </c>
      <c r="G134" s="60">
        <v>0</v>
      </c>
      <c r="H134" s="60">
        <v>0</v>
      </c>
      <c r="I134" s="60">
        <f t="shared" si="4"/>
        <v>0</v>
      </c>
      <c r="J134" s="185">
        <f>I134*('Sample Collection'!M136/'Sample Collection'!R136)</f>
        <v>0</v>
      </c>
      <c r="K134" s="60"/>
      <c r="L134" s="60"/>
    </row>
    <row r="135" spans="1:14" s="45" customFormat="1">
      <c r="A135" s="57" t="s">
        <v>186</v>
      </c>
      <c r="B135" s="57" t="s">
        <v>32</v>
      </c>
      <c r="C135" s="58">
        <v>43656</v>
      </c>
      <c r="D135" s="59" t="s">
        <v>352</v>
      </c>
      <c r="E135" s="58">
        <v>43659</v>
      </c>
      <c r="F135" s="59">
        <v>0.83333333333333337</v>
      </c>
      <c r="G135" s="57">
        <v>2</v>
      </c>
      <c r="H135" s="57">
        <v>1</v>
      </c>
      <c r="I135" s="63">
        <f t="shared" si="4"/>
        <v>3</v>
      </c>
      <c r="J135" s="185">
        <f>I135*('Sample Collection'!M137/'Sample Collection'!R137)</f>
        <v>0.22499999999999998</v>
      </c>
      <c r="K135" s="57">
        <v>3</v>
      </c>
      <c r="L135" s="57">
        <v>3</v>
      </c>
      <c r="M135" s="45">
        <v>1</v>
      </c>
      <c r="N135" s="50">
        <f t="shared" ref="N135:N193" si="5">IF(M135=0,0,(J135*(L135/M135)))</f>
        <v>0.67499999999999993</v>
      </c>
    </row>
    <row r="136" spans="1:14" s="50" customFormat="1">
      <c r="A136" s="60" t="s">
        <v>187</v>
      </c>
      <c r="B136" s="60" t="s">
        <v>34</v>
      </c>
      <c r="C136" s="61">
        <v>43656</v>
      </c>
      <c r="D136" s="62" t="s">
        <v>352</v>
      </c>
      <c r="E136" s="61">
        <v>43659</v>
      </c>
      <c r="F136" s="62">
        <v>0.83333333333333337</v>
      </c>
      <c r="G136" s="60">
        <v>0</v>
      </c>
      <c r="H136" s="60">
        <v>0</v>
      </c>
      <c r="I136" s="60">
        <f t="shared" si="4"/>
        <v>0</v>
      </c>
      <c r="J136" s="185">
        <f>I136*('Sample Collection'!M138/'Sample Collection'!R138)</f>
        <v>0</v>
      </c>
      <c r="K136" s="60"/>
      <c r="L136" s="60"/>
    </row>
    <row r="137" spans="1:14" s="50" customFormat="1">
      <c r="A137" s="60" t="s">
        <v>188</v>
      </c>
      <c r="B137" s="60" t="s">
        <v>39</v>
      </c>
      <c r="C137" s="61">
        <v>43656</v>
      </c>
      <c r="D137" s="62" t="s">
        <v>352</v>
      </c>
      <c r="E137" s="61">
        <v>43659</v>
      </c>
      <c r="F137" s="62">
        <v>0.83333333333333337</v>
      </c>
      <c r="G137" s="60">
        <v>0</v>
      </c>
      <c r="H137" s="60">
        <v>0</v>
      </c>
      <c r="I137" s="60">
        <f t="shared" si="4"/>
        <v>0</v>
      </c>
      <c r="J137" s="185">
        <f>I137*('Sample Collection'!M139/'Sample Collection'!R139)</f>
        <v>0</v>
      </c>
      <c r="K137" s="60"/>
      <c r="L137" s="60"/>
    </row>
    <row r="138" spans="1:14" s="12" customFormat="1">
      <c r="A138" s="63" t="s">
        <v>189</v>
      </c>
      <c r="B138" s="63" t="s">
        <v>24</v>
      </c>
      <c r="C138" s="64">
        <v>43656</v>
      </c>
      <c r="D138" s="65" t="s">
        <v>352</v>
      </c>
      <c r="E138" s="64">
        <v>43659</v>
      </c>
      <c r="F138" s="65">
        <v>0.83333333333333337</v>
      </c>
      <c r="G138" s="63">
        <v>0</v>
      </c>
      <c r="H138" s="63">
        <v>0</v>
      </c>
      <c r="I138" s="63">
        <f t="shared" si="4"/>
        <v>0</v>
      </c>
      <c r="J138" s="185">
        <f>I138*('Sample Collection'!M140/'Sample Collection'!R140)</f>
        <v>0</v>
      </c>
      <c r="K138" s="63"/>
      <c r="L138" s="63"/>
      <c r="N138" s="50"/>
    </row>
    <row r="139" spans="1:14" s="12" customFormat="1">
      <c r="A139" s="63" t="s">
        <v>190</v>
      </c>
      <c r="B139" s="63" t="s">
        <v>82</v>
      </c>
      <c r="C139" s="64">
        <v>43656</v>
      </c>
      <c r="D139" s="65" t="s">
        <v>352</v>
      </c>
      <c r="E139" s="64">
        <v>43659</v>
      </c>
      <c r="F139" s="65">
        <v>0.83333333333333337</v>
      </c>
      <c r="G139" s="63">
        <v>0</v>
      </c>
      <c r="H139" s="63">
        <v>0</v>
      </c>
      <c r="I139" s="63">
        <f t="shared" si="4"/>
        <v>0</v>
      </c>
      <c r="J139" s="185">
        <f>I139*('Sample Collection'!M141/'Sample Collection'!R141)</f>
        <v>0</v>
      </c>
      <c r="K139" s="63"/>
      <c r="L139" s="63"/>
      <c r="N139" s="50"/>
    </row>
    <row r="140" spans="1:14" s="12" customFormat="1">
      <c r="A140" s="63" t="s">
        <v>191</v>
      </c>
      <c r="B140" s="63" t="s">
        <v>128</v>
      </c>
      <c r="C140" s="64">
        <v>43656</v>
      </c>
      <c r="D140" s="65" t="s">
        <v>352</v>
      </c>
      <c r="E140" s="64">
        <v>43659</v>
      </c>
      <c r="F140" s="65">
        <v>0.83333333333333337</v>
      </c>
      <c r="G140" s="63">
        <v>0</v>
      </c>
      <c r="H140" s="63">
        <v>0</v>
      </c>
      <c r="I140" s="63">
        <f t="shared" si="4"/>
        <v>0</v>
      </c>
      <c r="J140" s="185">
        <f>I140*('Sample Collection'!M142/'Sample Collection'!R142)</f>
        <v>0</v>
      </c>
      <c r="K140" s="63"/>
      <c r="L140" s="63"/>
      <c r="N140" s="50"/>
    </row>
    <row r="141" spans="1:14" s="12" customFormat="1">
      <c r="A141" s="63" t="s">
        <v>192</v>
      </c>
      <c r="B141" s="63" t="s">
        <v>32</v>
      </c>
      <c r="C141" s="64">
        <v>43656</v>
      </c>
      <c r="D141" s="65" t="s">
        <v>352</v>
      </c>
      <c r="E141" s="64">
        <v>43659</v>
      </c>
      <c r="F141" s="65">
        <v>0.83333333333333337</v>
      </c>
      <c r="G141" s="63">
        <v>0</v>
      </c>
      <c r="H141" s="63">
        <v>0</v>
      </c>
      <c r="I141" s="63">
        <f t="shared" si="4"/>
        <v>0</v>
      </c>
      <c r="J141" s="185">
        <f>I141*('Sample Collection'!M143/'Sample Collection'!R143)</f>
        <v>0</v>
      </c>
      <c r="K141" s="63"/>
      <c r="L141" s="63"/>
      <c r="N141" s="50"/>
    </row>
    <row r="142" spans="1:14" s="12" customFormat="1">
      <c r="A142" s="63" t="s">
        <v>193</v>
      </c>
      <c r="B142" s="63" t="s">
        <v>34</v>
      </c>
      <c r="C142" s="64">
        <v>43656</v>
      </c>
      <c r="D142" s="65" t="s">
        <v>352</v>
      </c>
      <c r="E142" s="64">
        <v>43659</v>
      </c>
      <c r="F142" s="65">
        <v>0.83333333333333337</v>
      </c>
      <c r="G142" s="63">
        <v>0</v>
      </c>
      <c r="H142" s="63">
        <v>0</v>
      </c>
      <c r="I142" s="63">
        <f t="shared" si="4"/>
        <v>0</v>
      </c>
      <c r="J142" s="185">
        <f>I142*('Sample Collection'!M144/'Sample Collection'!R144)</f>
        <v>0</v>
      </c>
      <c r="K142" s="63"/>
      <c r="L142" s="63"/>
      <c r="N142" s="50"/>
    </row>
    <row r="143" spans="1:14" s="12" customFormat="1">
      <c r="A143" s="63" t="s">
        <v>194</v>
      </c>
      <c r="B143" s="63" t="s">
        <v>39</v>
      </c>
      <c r="C143" s="64">
        <v>43656</v>
      </c>
      <c r="D143" s="65" t="s">
        <v>352</v>
      </c>
      <c r="E143" s="64">
        <v>43659</v>
      </c>
      <c r="F143" s="65">
        <v>0.83333333333333337</v>
      </c>
      <c r="G143" s="63">
        <v>0</v>
      </c>
      <c r="H143" s="63">
        <v>0</v>
      </c>
      <c r="I143" s="63">
        <f t="shared" si="4"/>
        <v>0</v>
      </c>
      <c r="J143" s="185">
        <f>I143*('Sample Collection'!M145/'Sample Collection'!R145)</f>
        <v>0</v>
      </c>
      <c r="K143" s="63"/>
      <c r="L143" s="63"/>
      <c r="N143" s="50"/>
    </row>
    <row r="144" spans="1:14" s="53" customFormat="1">
      <c r="A144" s="66" t="s">
        <v>195</v>
      </c>
      <c r="B144" s="66" t="s">
        <v>361</v>
      </c>
      <c r="C144" s="67">
        <v>43656</v>
      </c>
      <c r="D144" s="68" t="s">
        <v>352</v>
      </c>
      <c r="E144" s="67">
        <v>43659</v>
      </c>
      <c r="F144" s="68">
        <v>0.83333333333333337</v>
      </c>
      <c r="G144" s="66">
        <v>0</v>
      </c>
      <c r="H144" s="66">
        <v>0</v>
      </c>
      <c r="I144" s="66">
        <f t="shared" si="4"/>
        <v>0</v>
      </c>
      <c r="J144" s="185">
        <f>I144*('Sample Collection'!M146/'Sample Collection'!R146)</f>
        <v>0</v>
      </c>
      <c r="K144" s="66"/>
      <c r="L144" s="66"/>
      <c r="N144" s="50"/>
    </row>
    <row r="145" spans="1:14" s="50" customFormat="1">
      <c r="A145" s="60" t="s">
        <v>196</v>
      </c>
      <c r="B145" s="60" t="s">
        <v>24</v>
      </c>
      <c r="C145" s="61">
        <v>43658</v>
      </c>
      <c r="D145" s="62" t="s">
        <v>352</v>
      </c>
      <c r="E145" s="61">
        <v>43661</v>
      </c>
      <c r="F145" s="62" t="s">
        <v>352</v>
      </c>
      <c r="G145" s="60">
        <v>0</v>
      </c>
      <c r="H145" s="60">
        <v>0</v>
      </c>
      <c r="I145" s="60">
        <f t="shared" si="4"/>
        <v>0</v>
      </c>
      <c r="J145" s="185">
        <f>I145*('Sample Collection'!M147/'Sample Collection'!R147)</f>
        <v>0</v>
      </c>
      <c r="K145" s="60"/>
      <c r="L145" s="60"/>
    </row>
    <row r="146" spans="1:14" s="50" customFormat="1">
      <c r="A146" s="60" t="s">
        <v>197</v>
      </c>
      <c r="B146" s="60" t="s">
        <v>82</v>
      </c>
      <c r="C146" s="61">
        <v>43658</v>
      </c>
      <c r="D146" s="62" t="s">
        <v>352</v>
      </c>
      <c r="E146" s="61">
        <v>43661</v>
      </c>
      <c r="F146" s="62" t="s">
        <v>352</v>
      </c>
      <c r="G146" s="60">
        <v>0</v>
      </c>
      <c r="H146" s="60">
        <v>0</v>
      </c>
      <c r="I146" s="60">
        <f t="shared" si="4"/>
        <v>0</v>
      </c>
      <c r="J146" s="185">
        <f>I146*('Sample Collection'!M148/'Sample Collection'!R148)</f>
        <v>0</v>
      </c>
      <c r="K146" s="60"/>
      <c r="L146" s="60"/>
    </row>
    <row r="147" spans="1:14" s="50" customFormat="1">
      <c r="A147" s="60" t="s">
        <v>198</v>
      </c>
      <c r="B147" s="60" t="s">
        <v>128</v>
      </c>
      <c r="C147" s="61">
        <v>43658</v>
      </c>
      <c r="D147" s="62" t="s">
        <v>352</v>
      </c>
      <c r="E147" s="61">
        <v>43661</v>
      </c>
      <c r="F147" s="62" t="s">
        <v>352</v>
      </c>
      <c r="G147" s="60">
        <v>0</v>
      </c>
      <c r="H147" s="60">
        <v>0</v>
      </c>
      <c r="I147" s="60">
        <f t="shared" si="4"/>
        <v>0</v>
      </c>
      <c r="J147" s="185">
        <f>I147*('Sample Collection'!M149/'Sample Collection'!R149)</f>
        <v>0</v>
      </c>
      <c r="K147" s="60"/>
      <c r="L147" s="60"/>
    </row>
    <row r="148" spans="1:14" s="50" customFormat="1">
      <c r="A148" s="60" t="s">
        <v>199</v>
      </c>
      <c r="B148" s="60" t="s">
        <v>32</v>
      </c>
      <c r="C148" s="61">
        <v>43658</v>
      </c>
      <c r="D148" s="62" t="s">
        <v>352</v>
      </c>
      <c r="E148" s="61">
        <v>43661</v>
      </c>
      <c r="F148" s="62" t="s">
        <v>352</v>
      </c>
      <c r="G148" s="60">
        <v>0</v>
      </c>
      <c r="H148" s="60">
        <v>0</v>
      </c>
      <c r="I148" s="60">
        <f t="shared" si="4"/>
        <v>0</v>
      </c>
      <c r="J148" s="185">
        <f>I148*('Sample Collection'!M150/'Sample Collection'!R150)</f>
        <v>0</v>
      </c>
      <c r="K148" s="60"/>
      <c r="L148" s="60"/>
    </row>
    <row r="149" spans="1:14" s="50" customFormat="1">
      <c r="A149" s="60" t="s">
        <v>200</v>
      </c>
      <c r="B149" s="60" t="s">
        <v>34</v>
      </c>
      <c r="C149" s="61">
        <v>43658</v>
      </c>
      <c r="D149" s="62" t="s">
        <v>352</v>
      </c>
      <c r="E149" s="61">
        <v>43661</v>
      </c>
      <c r="F149" s="62" t="s">
        <v>352</v>
      </c>
      <c r="G149" s="60">
        <v>0</v>
      </c>
      <c r="H149" s="60">
        <v>0</v>
      </c>
      <c r="I149" s="60">
        <f t="shared" si="4"/>
        <v>0</v>
      </c>
      <c r="J149" s="185">
        <f>I149*('Sample Collection'!M151/'Sample Collection'!R151)</f>
        <v>0</v>
      </c>
      <c r="K149" s="60"/>
      <c r="L149" s="60"/>
    </row>
    <row r="150" spans="1:14" s="50" customFormat="1">
      <c r="A150" s="60" t="s">
        <v>201</v>
      </c>
      <c r="B150" s="60" t="s">
        <v>39</v>
      </c>
      <c r="C150" s="61">
        <v>43658</v>
      </c>
      <c r="D150" s="62" t="s">
        <v>352</v>
      </c>
      <c r="E150" s="61">
        <v>43661</v>
      </c>
      <c r="F150" s="62" t="s">
        <v>352</v>
      </c>
      <c r="G150" s="60">
        <v>0</v>
      </c>
      <c r="H150" s="60">
        <v>0</v>
      </c>
      <c r="I150" s="60">
        <f t="shared" si="4"/>
        <v>0</v>
      </c>
      <c r="J150" s="185">
        <f>I150*('Sample Collection'!M152/'Sample Collection'!R152)</f>
        <v>0</v>
      </c>
      <c r="K150" s="60"/>
      <c r="L150" s="60"/>
    </row>
    <row r="151" spans="1:14" s="12" customFormat="1">
      <c r="A151" s="63" t="s">
        <v>202</v>
      </c>
      <c r="B151" s="63" t="s">
        <v>24</v>
      </c>
      <c r="C151" s="64">
        <v>43658</v>
      </c>
      <c r="D151" s="65" t="s">
        <v>352</v>
      </c>
      <c r="E151" s="64">
        <v>43661</v>
      </c>
      <c r="F151" s="65" t="s">
        <v>352</v>
      </c>
      <c r="G151" s="63">
        <v>0</v>
      </c>
      <c r="H151" s="63">
        <v>0</v>
      </c>
      <c r="I151" s="63">
        <f t="shared" si="4"/>
        <v>0</v>
      </c>
      <c r="J151" s="185">
        <f>I151*('Sample Collection'!M153/'Sample Collection'!R153)</f>
        <v>0</v>
      </c>
      <c r="K151" s="63"/>
      <c r="L151" s="63"/>
      <c r="N151" s="50"/>
    </row>
    <row r="152" spans="1:14" s="12" customFormat="1">
      <c r="A152" s="63" t="s">
        <v>203</v>
      </c>
      <c r="B152" s="63" t="s">
        <v>82</v>
      </c>
      <c r="C152" s="64">
        <v>43658</v>
      </c>
      <c r="D152" s="65" t="s">
        <v>352</v>
      </c>
      <c r="E152" s="64">
        <v>43661</v>
      </c>
      <c r="F152" s="65" t="s">
        <v>352</v>
      </c>
      <c r="G152" s="63">
        <v>0</v>
      </c>
      <c r="H152" s="63">
        <v>0</v>
      </c>
      <c r="I152" s="63">
        <f t="shared" si="4"/>
        <v>0</v>
      </c>
      <c r="J152" s="185">
        <f>I152*('Sample Collection'!M154/'Sample Collection'!R154)</f>
        <v>0</v>
      </c>
      <c r="K152" s="63"/>
      <c r="L152" s="63"/>
      <c r="N152" s="50"/>
    </row>
    <row r="153" spans="1:14" s="12" customFormat="1">
      <c r="A153" s="63" t="s">
        <v>204</v>
      </c>
      <c r="B153" s="63" t="s">
        <v>128</v>
      </c>
      <c r="C153" s="64">
        <v>43658</v>
      </c>
      <c r="D153" s="65" t="s">
        <v>352</v>
      </c>
      <c r="E153" s="64">
        <v>43661</v>
      </c>
      <c r="F153" s="65" t="s">
        <v>352</v>
      </c>
      <c r="G153" s="63">
        <v>0</v>
      </c>
      <c r="H153" s="63">
        <v>0</v>
      </c>
      <c r="I153" s="63">
        <f t="shared" si="4"/>
        <v>0</v>
      </c>
      <c r="J153" s="185">
        <f>I153*('Sample Collection'!M155/'Sample Collection'!R155)</f>
        <v>0</v>
      </c>
      <c r="K153" s="63"/>
      <c r="L153" s="63"/>
      <c r="N153" s="50"/>
    </row>
    <row r="154" spans="1:14" s="12" customFormat="1">
      <c r="A154" s="63" t="s">
        <v>205</v>
      </c>
      <c r="B154" s="63" t="s">
        <v>32</v>
      </c>
      <c r="C154" s="64">
        <v>43658</v>
      </c>
      <c r="D154" s="65" t="s">
        <v>352</v>
      </c>
      <c r="E154" s="64">
        <v>43661</v>
      </c>
      <c r="F154" s="65" t="s">
        <v>352</v>
      </c>
      <c r="G154" s="63">
        <v>0</v>
      </c>
      <c r="H154" s="63">
        <v>0</v>
      </c>
      <c r="I154" s="63">
        <f t="shared" si="4"/>
        <v>0</v>
      </c>
      <c r="J154" s="185">
        <f>I154*('Sample Collection'!M156/'Sample Collection'!R156)</f>
        <v>0</v>
      </c>
      <c r="K154" s="63"/>
      <c r="L154" s="63"/>
      <c r="N154" s="50"/>
    </row>
    <row r="155" spans="1:14" s="12" customFormat="1">
      <c r="A155" s="63" t="s">
        <v>206</v>
      </c>
      <c r="B155" s="63" t="s">
        <v>34</v>
      </c>
      <c r="C155" s="64">
        <v>43658</v>
      </c>
      <c r="D155" s="65" t="s">
        <v>352</v>
      </c>
      <c r="E155" s="64">
        <v>43661</v>
      </c>
      <c r="F155" s="65" t="s">
        <v>352</v>
      </c>
      <c r="G155" s="63">
        <v>0</v>
      </c>
      <c r="H155" s="63">
        <v>0</v>
      </c>
      <c r="I155" s="63">
        <f t="shared" si="4"/>
        <v>0</v>
      </c>
      <c r="J155" s="185">
        <f>I155*('Sample Collection'!M157/'Sample Collection'!R157)</f>
        <v>0</v>
      </c>
      <c r="K155" s="63"/>
      <c r="L155" s="63"/>
      <c r="N155" s="50"/>
    </row>
    <row r="156" spans="1:14" s="12" customFormat="1">
      <c r="A156" s="63" t="s">
        <v>207</v>
      </c>
      <c r="B156" s="63" t="s">
        <v>39</v>
      </c>
      <c r="C156" s="64">
        <v>43658</v>
      </c>
      <c r="D156" s="65" t="s">
        <v>352</v>
      </c>
      <c r="E156" s="64">
        <v>43661</v>
      </c>
      <c r="F156" s="65" t="s">
        <v>352</v>
      </c>
      <c r="G156" s="63">
        <v>0</v>
      </c>
      <c r="H156" s="63">
        <v>0</v>
      </c>
      <c r="I156" s="63">
        <f t="shared" si="4"/>
        <v>0</v>
      </c>
      <c r="J156" s="185">
        <f>I156*('Sample Collection'!M158/'Sample Collection'!R158)</f>
        <v>0</v>
      </c>
      <c r="K156" s="63"/>
      <c r="L156" s="63"/>
      <c r="N156" s="50"/>
    </row>
    <row r="157" spans="1:14" s="53" customFormat="1">
      <c r="A157" s="66" t="s">
        <v>208</v>
      </c>
      <c r="B157" s="66" t="s">
        <v>361</v>
      </c>
      <c r="C157" s="67">
        <v>43658</v>
      </c>
      <c r="D157" s="68" t="s">
        <v>352</v>
      </c>
      <c r="E157" s="67">
        <v>43661</v>
      </c>
      <c r="F157" s="68" t="s">
        <v>352</v>
      </c>
      <c r="G157" s="66">
        <v>0</v>
      </c>
      <c r="H157" s="66">
        <v>0</v>
      </c>
      <c r="I157" s="66">
        <f t="shared" si="4"/>
        <v>0</v>
      </c>
      <c r="J157" s="185">
        <f>I157*('Sample Collection'!M159/'Sample Collection'!R159)</f>
        <v>0</v>
      </c>
      <c r="K157" s="66"/>
      <c r="L157" s="66"/>
      <c r="N157" s="50"/>
    </row>
    <row r="158" spans="1:14" s="50" customFormat="1">
      <c r="A158" s="60" t="s">
        <v>209</v>
      </c>
      <c r="B158" s="60" t="s">
        <v>24</v>
      </c>
      <c r="C158" s="61">
        <v>43663</v>
      </c>
      <c r="D158" s="62" t="s">
        <v>352</v>
      </c>
      <c r="E158" s="61">
        <v>43666</v>
      </c>
      <c r="F158" s="62">
        <v>0.65694444444444444</v>
      </c>
      <c r="G158" s="60">
        <v>0</v>
      </c>
      <c r="H158" s="60">
        <v>0</v>
      </c>
      <c r="I158" s="60">
        <f t="shared" si="4"/>
        <v>0</v>
      </c>
      <c r="J158" s="185">
        <f>I158*('Sample Collection'!M160/'Sample Collection'!R160)</f>
        <v>0</v>
      </c>
      <c r="K158" s="60"/>
      <c r="L158" s="60"/>
    </row>
    <row r="159" spans="1:14" s="50" customFormat="1">
      <c r="A159" s="60" t="s">
        <v>210</v>
      </c>
      <c r="B159" s="60" t="s">
        <v>82</v>
      </c>
      <c r="C159" s="61">
        <v>43663</v>
      </c>
      <c r="D159" s="62" t="s">
        <v>352</v>
      </c>
      <c r="E159" s="61">
        <v>43666</v>
      </c>
      <c r="F159" s="62">
        <v>0.65694444444444444</v>
      </c>
      <c r="G159" s="60">
        <v>0</v>
      </c>
      <c r="H159" s="60">
        <v>0</v>
      </c>
      <c r="I159" s="60">
        <f t="shared" si="4"/>
        <v>0</v>
      </c>
      <c r="J159" s="185">
        <f>I159*('Sample Collection'!M161/'Sample Collection'!R161)</f>
        <v>0</v>
      </c>
      <c r="K159" s="60"/>
      <c r="L159" s="60"/>
    </row>
    <row r="160" spans="1:14" s="50" customFormat="1">
      <c r="A160" s="60" t="s">
        <v>211</v>
      </c>
      <c r="B160" s="60" t="s">
        <v>128</v>
      </c>
      <c r="C160" s="61">
        <v>43663</v>
      </c>
      <c r="D160" s="62" t="s">
        <v>352</v>
      </c>
      <c r="E160" s="61">
        <v>43666</v>
      </c>
      <c r="F160" s="62">
        <v>0.65694444444444444</v>
      </c>
      <c r="G160" s="60">
        <v>0</v>
      </c>
      <c r="H160" s="60">
        <v>0</v>
      </c>
      <c r="I160" s="60">
        <f t="shared" si="4"/>
        <v>0</v>
      </c>
      <c r="J160" s="185">
        <f>I160*('Sample Collection'!M162/'Sample Collection'!R162)</f>
        <v>0</v>
      </c>
      <c r="K160" s="60"/>
      <c r="L160" s="60"/>
    </row>
    <row r="161" spans="1:14" s="50" customFormat="1">
      <c r="A161" s="60" t="s">
        <v>212</v>
      </c>
      <c r="B161" s="60" t="s">
        <v>32</v>
      </c>
      <c r="C161" s="61">
        <v>43663</v>
      </c>
      <c r="D161" s="62" t="s">
        <v>352</v>
      </c>
      <c r="E161" s="61">
        <v>43666</v>
      </c>
      <c r="F161" s="62">
        <v>0.65694444444444444</v>
      </c>
      <c r="G161" s="60">
        <v>0</v>
      </c>
      <c r="H161" s="60">
        <v>0</v>
      </c>
      <c r="I161" s="60">
        <f t="shared" si="4"/>
        <v>0</v>
      </c>
      <c r="J161" s="185">
        <f>I161*('Sample Collection'!M163/'Sample Collection'!R163)</f>
        <v>0</v>
      </c>
      <c r="K161" s="60"/>
      <c r="L161" s="60"/>
    </row>
    <row r="162" spans="1:14" s="192" customFormat="1">
      <c r="A162" s="198" t="s">
        <v>213</v>
      </c>
      <c r="B162" s="198" t="s">
        <v>34</v>
      </c>
      <c r="C162" s="199">
        <v>43663</v>
      </c>
      <c r="D162" s="200" t="s">
        <v>352</v>
      </c>
      <c r="E162" s="199">
        <v>43666</v>
      </c>
      <c r="F162" s="200">
        <v>0.65694444444444444</v>
      </c>
      <c r="G162" s="198">
        <v>0</v>
      </c>
      <c r="H162" s="198">
        <v>0</v>
      </c>
      <c r="I162" s="198">
        <f t="shared" si="4"/>
        <v>0</v>
      </c>
      <c r="J162" s="201">
        <f>I162*('Sample Collection'!M164/'Sample Collection'!R164)</f>
        <v>0</v>
      </c>
      <c r="K162" s="198">
        <v>1</v>
      </c>
      <c r="L162" s="198">
        <v>1</v>
      </c>
      <c r="M162" s="192">
        <v>0</v>
      </c>
      <c r="N162" s="50">
        <f t="shared" si="5"/>
        <v>0</v>
      </c>
    </row>
    <row r="163" spans="1:14" s="50" customFormat="1">
      <c r="A163" s="60" t="s">
        <v>214</v>
      </c>
      <c r="B163" s="60" t="s">
        <v>39</v>
      </c>
      <c r="C163" s="61">
        <v>43663</v>
      </c>
      <c r="D163" s="62" t="s">
        <v>352</v>
      </c>
      <c r="E163" s="61">
        <v>43666</v>
      </c>
      <c r="F163" s="62">
        <v>0.65694444444444444</v>
      </c>
      <c r="G163" s="60">
        <v>0</v>
      </c>
      <c r="H163" s="60">
        <v>0</v>
      </c>
      <c r="I163" s="60">
        <f t="shared" si="4"/>
        <v>0</v>
      </c>
      <c r="J163" s="185">
        <f>I163*('Sample Collection'!M165/'Sample Collection'!R165)</f>
        <v>0</v>
      </c>
      <c r="K163" s="60"/>
      <c r="L163" s="60"/>
    </row>
    <row r="164" spans="1:14" s="12" customFormat="1">
      <c r="A164" s="63" t="s">
        <v>215</v>
      </c>
      <c r="B164" s="63" t="s">
        <v>24</v>
      </c>
      <c r="C164" s="64">
        <v>43663</v>
      </c>
      <c r="D164" s="65" t="s">
        <v>352</v>
      </c>
      <c r="E164" s="64">
        <v>43666</v>
      </c>
      <c r="F164" s="65">
        <v>0.65694444444444444</v>
      </c>
      <c r="G164" s="63">
        <v>0</v>
      </c>
      <c r="H164" s="63">
        <v>0</v>
      </c>
      <c r="I164" s="63">
        <f t="shared" si="4"/>
        <v>0</v>
      </c>
      <c r="J164" s="185">
        <f>I164*('Sample Collection'!M166/'Sample Collection'!R166)</f>
        <v>0</v>
      </c>
      <c r="K164" s="63"/>
      <c r="L164" s="63"/>
      <c r="N164" s="50"/>
    </row>
    <row r="165" spans="1:14" s="12" customFormat="1">
      <c r="A165" s="63" t="s">
        <v>216</v>
      </c>
      <c r="B165" s="63" t="s">
        <v>82</v>
      </c>
      <c r="C165" s="64">
        <v>43663</v>
      </c>
      <c r="D165" s="65" t="s">
        <v>352</v>
      </c>
      <c r="E165" s="64">
        <v>43666</v>
      </c>
      <c r="F165" s="65">
        <v>0.65694444444444444</v>
      </c>
      <c r="G165" s="63">
        <v>0</v>
      </c>
      <c r="H165" s="63">
        <v>0</v>
      </c>
      <c r="I165" s="63">
        <f t="shared" si="4"/>
        <v>0</v>
      </c>
      <c r="J165" s="185">
        <f>I165*('Sample Collection'!M167/'Sample Collection'!R167)</f>
        <v>0</v>
      </c>
      <c r="K165" s="63"/>
      <c r="L165" s="63"/>
      <c r="N165" s="50"/>
    </row>
    <row r="166" spans="1:14" s="12" customFormat="1">
      <c r="A166" s="63" t="s">
        <v>217</v>
      </c>
      <c r="B166" s="63" t="s">
        <v>128</v>
      </c>
      <c r="C166" s="64">
        <v>43663</v>
      </c>
      <c r="D166" s="65" t="s">
        <v>352</v>
      </c>
      <c r="E166" s="64">
        <v>43666</v>
      </c>
      <c r="F166" s="65">
        <v>0.65694444444444444</v>
      </c>
      <c r="G166" s="63">
        <v>0</v>
      </c>
      <c r="H166" s="63">
        <v>0</v>
      </c>
      <c r="I166" s="63">
        <f t="shared" si="4"/>
        <v>0</v>
      </c>
      <c r="J166" s="185">
        <f>I166*('Sample Collection'!M168/'Sample Collection'!R168)</f>
        <v>0</v>
      </c>
      <c r="K166" s="63"/>
      <c r="L166" s="63"/>
      <c r="N166" s="50"/>
    </row>
    <row r="167" spans="1:14" s="12" customFormat="1">
      <c r="A167" s="63" t="s">
        <v>218</v>
      </c>
      <c r="B167" s="63" t="s">
        <v>32</v>
      </c>
      <c r="C167" s="64">
        <v>43663</v>
      </c>
      <c r="D167" s="65" t="s">
        <v>352</v>
      </c>
      <c r="E167" s="64">
        <v>43666</v>
      </c>
      <c r="F167" s="65">
        <v>0.65694444444444444</v>
      </c>
      <c r="G167" s="63">
        <v>0</v>
      </c>
      <c r="H167" s="63">
        <v>0</v>
      </c>
      <c r="I167" s="63">
        <f t="shared" si="4"/>
        <v>0</v>
      </c>
      <c r="J167" s="185">
        <f>I167*('Sample Collection'!M169/'Sample Collection'!R169)</f>
        <v>0</v>
      </c>
      <c r="K167" s="63"/>
      <c r="L167" s="63"/>
      <c r="N167" s="50"/>
    </row>
    <row r="168" spans="1:14" s="12" customFormat="1">
      <c r="A168" s="63" t="s">
        <v>219</v>
      </c>
      <c r="B168" s="63" t="s">
        <v>34</v>
      </c>
      <c r="C168" s="64">
        <v>43663</v>
      </c>
      <c r="D168" s="65" t="s">
        <v>352</v>
      </c>
      <c r="E168" s="64">
        <v>43666</v>
      </c>
      <c r="F168" s="65">
        <v>0.65694444444444444</v>
      </c>
      <c r="G168" s="63">
        <v>0</v>
      </c>
      <c r="H168" s="63">
        <v>0</v>
      </c>
      <c r="I168" s="63">
        <f t="shared" si="4"/>
        <v>0</v>
      </c>
      <c r="J168" s="185">
        <f>I168*('Sample Collection'!M170/'Sample Collection'!R170)</f>
        <v>0</v>
      </c>
      <c r="K168" s="63"/>
      <c r="L168" s="63"/>
      <c r="N168" s="50"/>
    </row>
    <row r="169" spans="1:14" s="12" customFormat="1">
      <c r="A169" s="63" t="s">
        <v>220</v>
      </c>
      <c r="B169" s="63" t="s">
        <v>39</v>
      </c>
      <c r="C169" s="64">
        <v>43663</v>
      </c>
      <c r="D169" s="65" t="s">
        <v>352</v>
      </c>
      <c r="E169" s="64">
        <v>43666</v>
      </c>
      <c r="F169" s="65">
        <v>0.65694444444444444</v>
      </c>
      <c r="G169" s="63">
        <v>0</v>
      </c>
      <c r="H169" s="63">
        <v>0</v>
      </c>
      <c r="I169" s="63">
        <f t="shared" si="4"/>
        <v>0</v>
      </c>
      <c r="J169" s="185">
        <f>I169*('Sample Collection'!M171/'Sample Collection'!R171)</f>
        <v>0</v>
      </c>
      <c r="K169" s="63"/>
      <c r="L169" s="63"/>
      <c r="N169" s="50"/>
    </row>
    <row r="170" spans="1:14" s="53" customFormat="1">
      <c r="A170" s="66" t="s">
        <v>221</v>
      </c>
      <c r="B170" s="66" t="s">
        <v>361</v>
      </c>
      <c r="C170" s="67">
        <v>43663</v>
      </c>
      <c r="D170" s="68" t="s">
        <v>352</v>
      </c>
      <c r="E170" s="67">
        <v>43666</v>
      </c>
      <c r="F170" s="68">
        <v>0.65694444444444444</v>
      </c>
      <c r="G170" s="66">
        <v>0</v>
      </c>
      <c r="H170" s="66">
        <v>0</v>
      </c>
      <c r="I170" s="66">
        <f t="shared" si="4"/>
        <v>0</v>
      </c>
      <c r="J170" s="185">
        <f>I170*('Sample Collection'!M172/'Sample Collection'!R172)</f>
        <v>0</v>
      </c>
      <c r="K170" s="66"/>
      <c r="L170" s="66"/>
      <c r="N170" s="50"/>
    </row>
    <row r="171" spans="1:14" s="50" customFormat="1">
      <c r="A171" s="60" t="s">
        <v>222</v>
      </c>
      <c r="B171" s="60" t="s">
        <v>24</v>
      </c>
      <c r="C171" s="61">
        <v>43665</v>
      </c>
      <c r="D171" s="62" t="s">
        <v>352</v>
      </c>
      <c r="E171" s="61">
        <v>43668</v>
      </c>
      <c r="F171" s="62">
        <v>0.60416666666666663</v>
      </c>
      <c r="G171" s="60">
        <v>0</v>
      </c>
      <c r="H171" s="60">
        <v>0</v>
      </c>
      <c r="I171" s="60">
        <f t="shared" si="4"/>
        <v>0</v>
      </c>
      <c r="J171" s="185">
        <f>I171*('Sample Collection'!M173/'Sample Collection'!R173)</f>
        <v>0</v>
      </c>
      <c r="K171" s="60"/>
      <c r="L171" s="60"/>
    </row>
    <row r="172" spans="1:14" s="45" customFormat="1">
      <c r="A172" s="57" t="s">
        <v>224</v>
      </c>
      <c r="B172" s="57" t="s">
        <v>82</v>
      </c>
      <c r="C172" s="58">
        <v>43665</v>
      </c>
      <c r="D172" s="59" t="s">
        <v>352</v>
      </c>
      <c r="E172" s="58">
        <v>43668</v>
      </c>
      <c r="F172" s="59">
        <v>0.60416666666666663</v>
      </c>
      <c r="G172" s="57">
        <v>0</v>
      </c>
      <c r="H172" s="57">
        <v>1</v>
      </c>
      <c r="I172" s="63">
        <f t="shared" si="4"/>
        <v>1</v>
      </c>
      <c r="J172" s="185">
        <f>I172*('Sample Collection'!M174/'Sample Collection'!R174)</f>
        <v>7.4999999999999997E-2</v>
      </c>
      <c r="K172" s="57">
        <v>1</v>
      </c>
      <c r="L172" s="57">
        <v>1</v>
      </c>
      <c r="M172" s="45">
        <v>0</v>
      </c>
      <c r="N172" s="50">
        <f t="shared" si="5"/>
        <v>0</v>
      </c>
    </row>
    <row r="173" spans="1:14" s="50" customFormat="1">
      <c r="A173" s="60" t="s">
        <v>225</v>
      </c>
      <c r="B173" s="60" t="s">
        <v>128</v>
      </c>
      <c r="C173" s="61">
        <v>43665</v>
      </c>
      <c r="D173" s="62" t="s">
        <v>352</v>
      </c>
      <c r="E173" s="61">
        <v>43668</v>
      </c>
      <c r="F173" s="62">
        <v>0.60416666666666663</v>
      </c>
      <c r="G173" s="60">
        <v>0</v>
      </c>
      <c r="H173" s="60">
        <v>0</v>
      </c>
      <c r="I173" s="60">
        <f t="shared" si="4"/>
        <v>0</v>
      </c>
      <c r="J173" s="185">
        <f>I173*('Sample Collection'!M175/'Sample Collection'!R175)</f>
        <v>0</v>
      </c>
      <c r="K173" s="60"/>
      <c r="L173" s="60"/>
    </row>
    <row r="174" spans="1:14" s="50" customFormat="1">
      <c r="A174" s="60" t="s">
        <v>226</v>
      </c>
      <c r="B174" s="60" t="s">
        <v>32</v>
      </c>
      <c r="C174" s="61">
        <v>43665</v>
      </c>
      <c r="D174" s="62" t="s">
        <v>352</v>
      </c>
      <c r="E174" s="61">
        <v>43668</v>
      </c>
      <c r="F174" s="62">
        <v>0.60416666666666663</v>
      </c>
      <c r="G174" s="60">
        <v>0</v>
      </c>
      <c r="H174" s="60">
        <v>0</v>
      </c>
      <c r="I174" s="60">
        <f t="shared" si="4"/>
        <v>0</v>
      </c>
      <c r="J174" s="185">
        <f>I174*('Sample Collection'!M176/'Sample Collection'!R176)</f>
        <v>0</v>
      </c>
      <c r="K174" s="60"/>
      <c r="L174" s="60"/>
    </row>
    <row r="175" spans="1:14" s="50" customFormat="1">
      <c r="A175" s="60" t="s">
        <v>227</v>
      </c>
      <c r="B175" s="60" t="s">
        <v>34</v>
      </c>
      <c r="C175" s="61">
        <v>43665</v>
      </c>
      <c r="D175" s="62" t="s">
        <v>352</v>
      </c>
      <c r="E175" s="61">
        <v>43668</v>
      </c>
      <c r="F175" s="62">
        <v>0.60416666666666663</v>
      </c>
      <c r="G175" s="60">
        <v>0</v>
      </c>
      <c r="H175" s="60">
        <v>0</v>
      </c>
      <c r="I175" s="60">
        <f t="shared" si="4"/>
        <v>0</v>
      </c>
      <c r="J175" s="185">
        <f>I175*('Sample Collection'!M177/'Sample Collection'!R177)</f>
        <v>0</v>
      </c>
      <c r="K175" s="60"/>
      <c r="L175" s="60"/>
    </row>
    <row r="176" spans="1:14" s="45" customFormat="1">
      <c r="A176" s="57" t="s">
        <v>228</v>
      </c>
      <c r="B176" s="57" t="s">
        <v>39</v>
      </c>
      <c r="C176" s="58">
        <v>43665</v>
      </c>
      <c r="D176" s="59" t="s">
        <v>352</v>
      </c>
      <c r="E176" s="58">
        <v>43668</v>
      </c>
      <c r="F176" s="59">
        <v>0.60416666666666663</v>
      </c>
      <c r="G176" s="57">
        <v>0</v>
      </c>
      <c r="H176" s="57">
        <v>8</v>
      </c>
      <c r="I176" s="63">
        <f t="shared" si="4"/>
        <v>8</v>
      </c>
      <c r="J176" s="185">
        <f>I176*('Sample Collection'!M178/'Sample Collection'!R178)</f>
        <v>0.6</v>
      </c>
      <c r="K176" s="57">
        <v>3</v>
      </c>
      <c r="L176" s="57"/>
      <c r="N176" s="50">
        <f t="shared" si="5"/>
        <v>0</v>
      </c>
    </row>
    <row r="177" spans="1:14" s="12" customFormat="1">
      <c r="A177" s="63" t="s">
        <v>229</v>
      </c>
      <c r="B177" s="63" t="s">
        <v>24</v>
      </c>
      <c r="C177" s="64">
        <v>43665</v>
      </c>
      <c r="D177" s="65" t="s">
        <v>352</v>
      </c>
      <c r="E177" s="64">
        <v>43668</v>
      </c>
      <c r="F177" s="65">
        <v>0.60416666666666663</v>
      </c>
      <c r="G177" s="63">
        <v>0</v>
      </c>
      <c r="H177" s="63">
        <v>0</v>
      </c>
      <c r="I177" s="63">
        <f t="shared" si="4"/>
        <v>0</v>
      </c>
      <c r="J177" s="185">
        <f>I177*('Sample Collection'!M179/'Sample Collection'!R179)</f>
        <v>0</v>
      </c>
      <c r="K177" s="63"/>
      <c r="L177" s="63"/>
      <c r="N177" s="50"/>
    </row>
    <row r="178" spans="1:14" s="12" customFormat="1">
      <c r="A178" s="63" t="s">
        <v>230</v>
      </c>
      <c r="B178" s="63" t="s">
        <v>82</v>
      </c>
      <c r="C178" s="64">
        <v>43665</v>
      </c>
      <c r="D178" s="65" t="s">
        <v>352</v>
      </c>
      <c r="E178" s="64">
        <v>43668</v>
      </c>
      <c r="F178" s="65">
        <v>0.60416666666666663</v>
      </c>
      <c r="G178" s="63">
        <v>0</v>
      </c>
      <c r="H178" s="63">
        <v>0</v>
      </c>
      <c r="I178" s="63">
        <f t="shared" si="4"/>
        <v>0</v>
      </c>
      <c r="J178" s="185">
        <f>I178*('Sample Collection'!M180/'Sample Collection'!R180)</f>
        <v>0</v>
      </c>
      <c r="K178" s="63"/>
      <c r="L178" s="63"/>
      <c r="N178" s="50"/>
    </row>
    <row r="179" spans="1:14" s="12" customFormat="1">
      <c r="A179" s="63" t="s">
        <v>231</v>
      </c>
      <c r="B179" s="63" t="s">
        <v>128</v>
      </c>
      <c r="C179" s="64">
        <v>43665</v>
      </c>
      <c r="D179" s="65" t="s">
        <v>352</v>
      </c>
      <c r="E179" s="64">
        <v>43668</v>
      </c>
      <c r="F179" s="65">
        <v>0.60416666666666663</v>
      </c>
      <c r="G179" s="63">
        <v>0</v>
      </c>
      <c r="H179" s="63">
        <v>0</v>
      </c>
      <c r="I179" s="63">
        <f t="shared" si="4"/>
        <v>0</v>
      </c>
      <c r="J179" s="185">
        <f>I179*('Sample Collection'!M181/'Sample Collection'!R181)</f>
        <v>0</v>
      </c>
      <c r="K179" s="63"/>
      <c r="L179" s="63"/>
      <c r="N179" s="50"/>
    </row>
    <row r="180" spans="1:14" s="12" customFormat="1">
      <c r="A180" s="63" t="s">
        <v>232</v>
      </c>
      <c r="B180" s="63" t="s">
        <v>32</v>
      </c>
      <c r="C180" s="64">
        <v>43665</v>
      </c>
      <c r="D180" s="65" t="s">
        <v>352</v>
      </c>
      <c r="E180" s="64">
        <v>43668</v>
      </c>
      <c r="F180" s="65">
        <v>0.60416666666666663</v>
      </c>
      <c r="G180" s="63">
        <v>0</v>
      </c>
      <c r="H180" s="63">
        <v>0</v>
      </c>
      <c r="I180" s="63">
        <f t="shared" si="4"/>
        <v>0</v>
      </c>
      <c r="J180" s="185">
        <f>I180*('Sample Collection'!M182/'Sample Collection'!R182)</f>
        <v>0</v>
      </c>
      <c r="K180" s="63"/>
      <c r="L180" s="63"/>
      <c r="N180" s="50"/>
    </row>
    <row r="181" spans="1:14" s="12" customFormat="1">
      <c r="A181" s="63" t="s">
        <v>233</v>
      </c>
      <c r="B181" s="63" t="s">
        <v>34</v>
      </c>
      <c r="C181" s="64">
        <v>43665</v>
      </c>
      <c r="D181" s="65" t="s">
        <v>352</v>
      </c>
      <c r="E181" s="64">
        <v>43668</v>
      </c>
      <c r="F181" s="65">
        <v>0.60416666666666663</v>
      </c>
      <c r="G181" s="63">
        <v>0</v>
      </c>
      <c r="H181" s="63">
        <v>0</v>
      </c>
      <c r="I181" s="63">
        <f t="shared" si="4"/>
        <v>0</v>
      </c>
      <c r="J181" s="185">
        <f>I181*('Sample Collection'!M183/'Sample Collection'!R183)</f>
        <v>0</v>
      </c>
      <c r="K181" s="63"/>
      <c r="L181" s="63"/>
      <c r="N181" s="50"/>
    </row>
    <row r="182" spans="1:14" s="12" customFormat="1">
      <c r="A182" s="63" t="s">
        <v>234</v>
      </c>
      <c r="B182" s="63" t="s">
        <v>39</v>
      </c>
      <c r="C182" s="64">
        <v>43665</v>
      </c>
      <c r="D182" s="65" t="s">
        <v>352</v>
      </c>
      <c r="E182" s="64">
        <v>43668</v>
      </c>
      <c r="F182" s="65">
        <v>0.60416666666666663</v>
      </c>
      <c r="G182" s="63">
        <v>0</v>
      </c>
      <c r="H182" s="63">
        <v>0</v>
      </c>
      <c r="I182" s="63">
        <f t="shared" si="4"/>
        <v>0</v>
      </c>
      <c r="J182" s="185">
        <f>I182*('Sample Collection'!M184/'Sample Collection'!R184)</f>
        <v>0</v>
      </c>
      <c r="K182" s="63"/>
      <c r="L182" s="63"/>
      <c r="N182" s="50"/>
    </row>
    <row r="183" spans="1:14" s="53" customFormat="1">
      <c r="A183" s="66" t="s">
        <v>235</v>
      </c>
      <c r="B183" s="66" t="s">
        <v>361</v>
      </c>
      <c r="C183" s="67">
        <v>43665</v>
      </c>
      <c r="D183" s="68" t="s">
        <v>352</v>
      </c>
      <c r="E183" s="67">
        <v>43668</v>
      </c>
      <c r="F183" s="68">
        <v>0.60416666666666663</v>
      </c>
      <c r="G183" s="66">
        <v>0</v>
      </c>
      <c r="H183" s="66">
        <v>0</v>
      </c>
      <c r="I183" s="66">
        <f t="shared" si="4"/>
        <v>0</v>
      </c>
      <c r="J183" s="185">
        <f>I183*('Sample Collection'!M185/'Sample Collection'!R185)</f>
        <v>0</v>
      </c>
      <c r="K183" s="66"/>
      <c r="L183" s="66"/>
      <c r="N183" s="50"/>
    </row>
    <row r="184" spans="1:14" s="50" customFormat="1" ht="13.5" customHeight="1">
      <c r="A184" s="60" t="s">
        <v>236</v>
      </c>
      <c r="B184" s="69" t="s">
        <v>24</v>
      </c>
      <c r="C184" s="61">
        <v>43668</v>
      </c>
      <c r="D184" s="62" t="s">
        <v>352</v>
      </c>
      <c r="E184" s="61">
        <v>43671</v>
      </c>
      <c r="F184" s="62" t="s">
        <v>352</v>
      </c>
      <c r="G184" s="60">
        <v>0</v>
      </c>
      <c r="H184" s="60">
        <v>0</v>
      </c>
      <c r="I184" s="60">
        <f t="shared" si="4"/>
        <v>0</v>
      </c>
      <c r="J184" s="185">
        <f>I184*('Sample Collection'!M186/'Sample Collection'!R186)</f>
        <v>0</v>
      </c>
      <c r="K184" s="60"/>
      <c r="L184" s="60"/>
    </row>
    <row r="185" spans="1:14" s="50" customFormat="1">
      <c r="A185" s="60" t="s">
        <v>237</v>
      </c>
      <c r="B185" s="69" t="s">
        <v>82</v>
      </c>
      <c r="C185" s="61">
        <v>43668</v>
      </c>
      <c r="D185" s="62" t="s">
        <v>352</v>
      </c>
      <c r="E185" s="61">
        <v>43671</v>
      </c>
      <c r="F185" s="62" t="s">
        <v>352</v>
      </c>
      <c r="G185" s="60">
        <v>0</v>
      </c>
      <c r="H185" s="60">
        <v>0</v>
      </c>
      <c r="I185" s="60">
        <f t="shared" si="4"/>
        <v>0</v>
      </c>
      <c r="J185" s="185">
        <f>I185*('Sample Collection'!M187/'Sample Collection'!R187)</f>
        <v>0</v>
      </c>
      <c r="K185" s="60"/>
      <c r="L185" s="60"/>
    </row>
    <row r="186" spans="1:14" s="50" customFormat="1" ht="13.5" customHeight="1">
      <c r="A186" s="60" t="s">
        <v>238</v>
      </c>
      <c r="B186" s="69" t="s">
        <v>128</v>
      </c>
      <c r="C186" s="61">
        <v>43668</v>
      </c>
      <c r="D186" s="62" t="s">
        <v>352</v>
      </c>
      <c r="E186" s="61">
        <v>43671</v>
      </c>
      <c r="F186" s="62" t="s">
        <v>352</v>
      </c>
      <c r="G186" s="60">
        <v>0</v>
      </c>
      <c r="H186" s="60">
        <v>0</v>
      </c>
      <c r="I186" s="60">
        <f t="shared" si="4"/>
        <v>0</v>
      </c>
      <c r="J186" s="185">
        <f>I186*('Sample Collection'!M188/'Sample Collection'!R188)</f>
        <v>0</v>
      </c>
      <c r="K186" s="60"/>
      <c r="L186" s="60"/>
    </row>
    <row r="187" spans="1:14" s="50" customFormat="1">
      <c r="A187" s="60" t="s">
        <v>239</v>
      </c>
      <c r="B187" s="69" t="s">
        <v>32</v>
      </c>
      <c r="C187" s="61">
        <v>43668</v>
      </c>
      <c r="D187" s="62" t="s">
        <v>352</v>
      </c>
      <c r="E187" s="61">
        <v>43671</v>
      </c>
      <c r="F187" s="62" t="s">
        <v>352</v>
      </c>
      <c r="G187" s="60">
        <v>0</v>
      </c>
      <c r="H187" s="60">
        <v>0</v>
      </c>
      <c r="I187" s="60">
        <f t="shared" si="4"/>
        <v>0</v>
      </c>
      <c r="J187" s="185">
        <f>I187*('Sample Collection'!M189/'Sample Collection'!R189)</f>
        <v>0</v>
      </c>
      <c r="K187" s="60"/>
      <c r="L187" s="60"/>
    </row>
    <row r="188" spans="1:14" s="50" customFormat="1" ht="13.5" customHeight="1">
      <c r="A188" s="60" t="s">
        <v>240</v>
      </c>
      <c r="B188" s="69" t="s">
        <v>34</v>
      </c>
      <c r="C188" s="61">
        <v>43668</v>
      </c>
      <c r="D188" s="62" t="s">
        <v>352</v>
      </c>
      <c r="E188" s="61">
        <v>43671</v>
      </c>
      <c r="F188" s="62" t="s">
        <v>352</v>
      </c>
      <c r="G188" s="60">
        <v>0</v>
      </c>
      <c r="H188" s="60">
        <v>0</v>
      </c>
      <c r="I188" s="60">
        <f t="shared" si="4"/>
        <v>0</v>
      </c>
      <c r="J188" s="185">
        <f>I188*('Sample Collection'!M190/'Sample Collection'!R190)</f>
        <v>0</v>
      </c>
      <c r="K188" s="60"/>
      <c r="L188" s="60"/>
    </row>
    <row r="189" spans="1:14" s="50" customFormat="1" ht="12.75" customHeight="1">
      <c r="A189" s="60" t="s">
        <v>241</v>
      </c>
      <c r="B189" s="69" t="s">
        <v>39</v>
      </c>
      <c r="C189" s="61">
        <v>43668</v>
      </c>
      <c r="D189" s="62" t="s">
        <v>352</v>
      </c>
      <c r="E189" s="61">
        <v>43671</v>
      </c>
      <c r="F189" s="62" t="s">
        <v>352</v>
      </c>
      <c r="G189" s="60">
        <v>0</v>
      </c>
      <c r="H189" s="60">
        <v>0</v>
      </c>
      <c r="I189" s="60">
        <f t="shared" si="4"/>
        <v>0</v>
      </c>
      <c r="J189" s="185">
        <f>I189*('Sample Collection'!M191/'Sample Collection'!R191)</f>
        <v>0</v>
      </c>
      <c r="K189" s="60"/>
      <c r="L189" s="60"/>
    </row>
    <row r="190" spans="1:14" s="12" customFormat="1" ht="15" customHeight="1">
      <c r="A190" s="63" t="s">
        <v>242</v>
      </c>
      <c r="B190" s="70" t="s">
        <v>24</v>
      </c>
      <c r="C190" s="64">
        <v>43668</v>
      </c>
      <c r="D190" s="65" t="s">
        <v>352</v>
      </c>
      <c r="E190" s="64">
        <v>43671</v>
      </c>
      <c r="F190" s="65" t="s">
        <v>352</v>
      </c>
      <c r="G190" s="63">
        <v>0</v>
      </c>
      <c r="H190" s="63">
        <v>0</v>
      </c>
      <c r="I190" s="63">
        <f t="shared" si="4"/>
        <v>0</v>
      </c>
      <c r="J190" s="185">
        <f>I190*('Sample Collection'!M192/'Sample Collection'!R192)</f>
        <v>0</v>
      </c>
      <c r="K190" s="63"/>
      <c r="L190" s="63"/>
      <c r="N190" s="50"/>
    </row>
    <row r="191" spans="1:14" s="12" customFormat="1">
      <c r="A191" s="63" t="s">
        <v>243</v>
      </c>
      <c r="B191" s="70" t="s">
        <v>82</v>
      </c>
      <c r="C191" s="64">
        <v>43668</v>
      </c>
      <c r="D191" s="65" t="s">
        <v>352</v>
      </c>
      <c r="E191" s="64">
        <v>43671</v>
      </c>
      <c r="F191" s="65" t="s">
        <v>352</v>
      </c>
      <c r="G191" s="63">
        <v>0</v>
      </c>
      <c r="H191" s="63">
        <v>0</v>
      </c>
      <c r="I191" s="63">
        <f t="shared" si="4"/>
        <v>0</v>
      </c>
      <c r="J191" s="185">
        <f>I191*('Sample Collection'!M193/'Sample Collection'!R193)</f>
        <v>0</v>
      </c>
      <c r="K191" s="63"/>
      <c r="L191" s="63"/>
      <c r="N191" s="50"/>
    </row>
    <row r="192" spans="1:14" s="12" customFormat="1" ht="16.5" customHeight="1">
      <c r="A192" s="63" t="s">
        <v>244</v>
      </c>
      <c r="B192" s="70" t="s">
        <v>128</v>
      </c>
      <c r="C192" s="64">
        <v>43668</v>
      </c>
      <c r="D192" s="65" t="s">
        <v>352</v>
      </c>
      <c r="E192" s="64">
        <v>43671</v>
      </c>
      <c r="F192" s="65" t="s">
        <v>352</v>
      </c>
      <c r="G192" s="63">
        <v>0</v>
      </c>
      <c r="H192" s="63">
        <v>0</v>
      </c>
      <c r="I192" s="63">
        <f t="shared" si="4"/>
        <v>0</v>
      </c>
      <c r="J192" s="185">
        <f>I192*('Sample Collection'!M194/'Sample Collection'!R194)</f>
        <v>0</v>
      </c>
      <c r="K192" s="63"/>
      <c r="L192" s="63"/>
      <c r="N192" s="50"/>
    </row>
    <row r="193" spans="1:14" s="45" customFormat="1">
      <c r="A193" s="57" t="s">
        <v>245</v>
      </c>
      <c r="B193" s="71" t="s">
        <v>32</v>
      </c>
      <c r="C193" s="58">
        <v>43668</v>
      </c>
      <c r="D193" s="59" t="s">
        <v>352</v>
      </c>
      <c r="E193" s="58">
        <v>43671</v>
      </c>
      <c r="F193" s="59" t="s">
        <v>352</v>
      </c>
      <c r="G193" s="57">
        <v>0</v>
      </c>
      <c r="H193" s="57">
        <v>1</v>
      </c>
      <c r="I193" s="63">
        <f t="shared" si="4"/>
        <v>1</v>
      </c>
      <c r="J193" s="185">
        <f>I193*('Sample Collection'!M195/'Sample Collection'!R195)</f>
        <v>7.4999999999999997E-2</v>
      </c>
      <c r="K193" s="57">
        <v>1</v>
      </c>
      <c r="L193" s="57">
        <v>1</v>
      </c>
      <c r="M193" s="45">
        <v>0</v>
      </c>
      <c r="N193" s="50">
        <f t="shared" si="5"/>
        <v>0</v>
      </c>
    </row>
    <row r="194" spans="1:14" s="12" customFormat="1" ht="15" customHeight="1">
      <c r="A194" s="63" t="s">
        <v>246</v>
      </c>
      <c r="B194" s="70" t="s">
        <v>34</v>
      </c>
      <c r="C194" s="64">
        <v>43668</v>
      </c>
      <c r="D194" s="65" t="s">
        <v>352</v>
      </c>
      <c r="E194" s="64">
        <v>43671</v>
      </c>
      <c r="F194" s="65" t="s">
        <v>352</v>
      </c>
      <c r="G194" s="63">
        <v>0</v>
      </c>
      <c r="H194" s="63">
        <v>0</v>
      </c>
      <c r="I194" s="63">
        <f t="shared" si="4"/>
        <v>0</v>
      </c>
      <c r="J194" s="185">
        <f>I194*('Sample Collection'!M196/'Sample Collection'!R196)</f>
        <v>0</v>
      </c>
      <c r="K194" s="63"/>
      <c r="L194" s="63"/>
      <c r="N194" s="50"/>
    </row>
    <row r="195" spans="1:14" s="12" customFormat="1" ht="14.25" customHeight="1">
      <c r="A195" s="63" t="s">
        <v>247</v>
      </c>
      <c r="B195" s="70" t="s">
        <v>39</v>
      </c>
      <c r="C195" s="64">
        <v>43668</v>
      </c>
      <c r="D195" s="65" t="s">
        <v>352</v>
      </c>
      <c r="E195" s="64">
        <v>43671</v>
      </c>
      <c r="F195" s="65" t="s">
        <v>352</v>
      </c>
      <c r="G195" s="63">
        <v>0</v>
      </c>
      <c r="H195" s="63">
        <v>0</v>
      </c>
      <c r="I195" s="63">
        <f t="shared" ref="I195:I258" si="6">AVERAGE((G195*2),(H195*2))</f>
        <v>0</v>
      </c>
      <c r="J195" s="185">
        <f>I195*('Sample Collection'!M197/'Sample Collection'!R197)</f>
        <v>0</v>
      </c>
      <c r="K195" s="63"/>
      <c r="L195" s="63"/>
      <c r="N195" s="50"/>
    </row>
    <row r="196" spans="1:14" s="53" customFormat="1">
      <c r="A196" s="66" t="s">
        <v>248</v>
      </c>
      <c r="B196" s="72" t="s">
        <v>361</v>
      </c>
      <c r="C196" s="67">
        <v>43668</v>
      </c>
      <c r="D196" s="68" t="s">
        <v>352</v>
      </c>
      <c r="E196" s="67">
        <v>43671</v>
      </c>
      <c r="F196" s="68" t="s">
        <v>352</v>
      </c>
      <c r="G196" s="66">
        <v>0</v>
      </c>
      <c r="H196" s="66">
        <v>0</v>
      </c>
      <c r="I196" s="66">
        <f t="shared" si="6"/>
        <v>0</v>
      </c>
      <c r="J196" s="185">
        <f>I196*('Sample Collection'!M198/'Sample Collection'!R198)</f>
        <v>0</v>
      </c>
      <c r="K196" s="66"/>
      <c r="L196" s="66"/>
      <c r="N196" s="50"/>
    </row>
    <row r="197" spans="1:14" s="50" customFormat="1">
      <c r="A197" s="60" t="s">
        <v>249</v>
      </c>
      <c r="B197" s="60" t="s">
        <v>24</v>
      </c>
      <c r="C197" s="61">
        <v>43677</v>
      </c>
      <c r="D197" s="62">
        <v>0.60416666666666663</v>
      </c>
      <c r="E197" s="61">
        <v>43680</v>
      </c>
      <c r="F197" s="62">
        <v>0.4375</v>
      </c>
      <c r="G197" s="60">
        <v>0</v>
      </c>
      <c r="H197" s="60">
        <v>0</v>
      </c>
      <c r="I197" s="60">
        <f t="shared" si="6"/>
        <v>0</v>
      </c>
      <c r="J197" s="185">
        <f>I197*('Sample Collection'!M199/'Sample Collection'!R199)</f>
        <v>0</v>
      </c>
      <c r="K197" s="60"/>
      <c r="L197" s="60"/>
    </row>
    <row r="198" spans="1:14" s="50" customFormat="1">
      <c r="A198" s="60" t="s">
        <v>250</v>
      </c>
      <c r="B198" s="60" t="s">
        <v>82</v>
      </c>
      <c r="C198" s="61">
        <v>43677</v>
      </c>
      <c r="D198" s="62">
        <v>0.60416666666666663</v>
      </c>
      <c r="E198" s="61">
        <v>43680</v>
      </c>
      <c r="F198" s="62">
        <v>0.4375</v>
      </c>
      <c r="G198" s="60">
        <v>0</v>
      </c>
      <c r="H198" s="60">
        <v>0</v>
      </c>
      <c r="I198" s="60">
        <f t="shared" si="6"/>
        <v>0</v>
      </c>
      <c r="J198" s="185">
        <f>I198*('Sample Collection'!M200/'Sample Collection'!R200)</f>
        <v>0</v>
      </c>
      <c r="K198" s="60"/>
      <c r="L198" s="60"/>
    </row>
    <row r="199" spans="1:14" s="50" customFormat="1">
      <c r="A199" s="60" t="s">
        <v>251</v>
      </c>
      <c r="B199" s="60" t="s">
        <v>128</v>
      </c>
      <c r="C199" s="61">
        <v>43677</v>
      </c>
      <c r="D199" s="62">
        <v>0.60416666666666663</v>
      </c>
      <c r="E199" s="61">
        <v>43680</v>
      </c>
      <c r="F199" s="62">
        <v>0.4375</v>
      </c>
      <c r="G199" s="60">
        <v>0</v>
      </c>
      <c r="H199" s="60">
        <v>0</v>
      </c>
      <c r="I199" s="60">
        <f t="shared" si="6"/>
        <v>0</v>
      </c>
      <c r="J199" s="185">
        <f>I199*('Sample Collection'!M201/'Sample Collection'!R201)</f>
        <v>0</v>
      </c>
      <c r="K199" s="60"/>
      <c r="L199" s="60"/>
    </row>
    <row r="200" spans="1:14" s="191" customFormat="1">
      <c r="A200" s="211" t="s">
        <v>252</v>
      </c>
      <c r="B200" s="211" t="s">
        <v>32</v>
      </c>
      <c r="C200" s="213">
        <v>43677</v>
      </c>
      <c r="D200" s="214">
        <v>0.60416666666666663</v>
      </c>
      <c r="E200" s="213">
        <v>43680</v>
      </c>
      <c r="F200" s="214">
        <v>0.4375</v>
      </c>
      <c r="G200" s="211">
        <v>0</v>
      </c>
      <c r="H200" s="211">
        <v>12</v>
      </c>
      <c r="I200" s="211">
        <f t="shared" si="6"/>
        <v>12</v>
      </c>
      <c r="J200" s="204">
        <f>I200*('Sample Collection'!M202/'Sample Collection'!R202)</f>
        <v>0.89999999999999991</v>
      </c>
      <c r="K200" s="211">
        <v>3</v>
      </c>
      <c r="L200" s="211"/>
      <c r="N200" s="191">
        <f t="shared" ref="N200:N250" si="7">IF(M200=0,0,(J200*(L200/M200)))</f>
        <v>0</v>
      </c>
    </row>
    <row r="201" spans="1:14" s="50" customFormat="1">
      <c r="A201" s="60" t="s">
        <v>253</v>
      </c>
      <c r="B201" s="60" t="s">
        <v>34</v>
      </c>
      <c r="C201" s="61">
        <v>43677</v>
      </c>
      <c r="D201" s="62">
        <v>0.60416666666666663</v>
      </c>
      <c r="E201" s="61">
        <v>43680</v>
      </c>
      <c r="F201" s="62">
        <v>0.4375</v>
      </c>
      <c r="G201" s="60">
        <v>0</v>
      </c>
      <c r="H201" s="60">
        <v>0</v>
      </c>
      <c r="I201" s="60">
        <f t="shared" si="6"/>
        <v>0</v>
      </c>
      <c r="J201" s="185">
        <f>I201*('Sample Collection'!M203/'Sample Collection'!R203)</f>
        <v>0</v>
      </c>
      <c r="K201" s="60"/>
      <c r="L201" s="60"/>
    </row>
    <row r="202" spans="1:14" s="50" customFormat="1">
      <c r="A202" s="60" t="s">
        <v>254</v>
      </c>
      <c r="B202" s="60" t="s">
        <v>39</v>
      </c>
      <c r="C202" s="61">
        <v>43677</v>
      </c>
      <c r="D202" s="62">
        <v>0.60416666666666663</v>
      </c>
      <c r="E202" s="61">
        <v>43680</v>
      </c>
      <c r="F202" s="62">
        <v>0.4375</v>
      </c>
      <c r="G202" s="60">
        <v>0</v>
      </c>
      <c r="H202" s="60">
        <v>0</v>
      </c>
      <c r="I202" s="60">
        <f t="shared" si="6"/>
        <v>0</v>
      </c>
      <c r="J202" s="185">
        <f>I202*('Sample Collection'!M204/'Sample Collection'!R204)</f>
        <v>0</v>
      </c>
      <c r="K202" s="60"/>
      <c r="L202" s="60"/>
    </row>
    <row r="203" spans="1:14" s="12" customFormat="1">
      <c r="A203" s="63" t="s">
        <v>255</v>
      </c>
      <c r="B203" s="63" t="s">
        <v>24</v>
      </c>
      <c r="C203" s="64">
        <v>43677</v>
      </c>
      <c r="D203" s="65">
        <v>0.60416666666666663</v>
      </c>
      <c r="E203" s="64">
        <v>43680</v>
      </c>
      <c r="F203" s="65">
        <v>0.4375</v>
      </c>
      <c r="G203" s="63">
        <v>0</v>
      </c>
      <c r="H203" s="63">
        <v>0</v>
      </c>
      <c r="I203" s="63">
        <f t="shared" si="6"/>
        <v>0</v>
      </c>
      <c r="J203" s="185">
        <f>I203*('Sample Collection'!M205/'Sample Collection'!R205)</f>
        <v>0</v>
      </c>
      <c r="K203" s="63"/>
      <c r="L203" s="63"/>
      <c r="N203" s="50"/>
    </row>
    <row r="204" spans="1:14" s="12" customFormat="1">
      <c r="A204" s="63" t="s">
        <v>256</v>
      </c>
      <c r="B204" s="63" t="s">
        <v>82</v>
      </c>
      <c r="C204" s="64">
        <v>43677</v>
      </c>
      <c r="D204" s="65">
        <v>0.60416666666666663</v>
      </c>
      <c r="E204" s="64">
        <v>43680</v>
      </c>
      <c r="F204" s="65">
        <v>0.4375</v>
      </c>
      <c r="G204" s="63">
        <v>0</v>
      </c>
      <c r="H204" s="63">
        <v>0</v>
      </c>
      <c r="I204" s="63">
        <f t="shared" si="6"/>
        <v>0</v>
      </c>
      <c r="J204" s="185">
        <f>I204*('Sample Collection'!M206/'Sample Collection'!R206)</f>
        <v>0</v>
      </c>
      <c r="K204" s="63"/>
      <c r="L204" s="63"/>
      <c r="N204" s="50"/>
    </row>
    <row r="205" spans="1:14" s="12" customFormat="1">
      <c r="A205" s="63" t="s">
        <v>257</v>
      </c>
      <c r="B205" s="63" t="s">
        <v>128</v>
      </c>
      <c r="C205" s="64">
        <v>43677</v>
      </c>
      <c r="D205" s="65">
        <v>0.60416666666666663</v>
      </c>
      <c r="E205" s="64">
        <v>43680</v>
      </c>
      <c r="F205" s="65">
        <v>0.4375</v>
      </c>
      <c r="G205" s="63">
        <v>0</v>
      </c>
      <c r="H205" s="63">
        <v>0</v>
      </c>
      <c r="I205" s="63">
        <f t="shared" si="6"/>
        <v>0</v>
      </c>
      <c r="J205" s="185">
        <f>I205*('Sample Collection'!M207/'Sample Collection'!R207)</f>
        <v>0</v>
      </c>
      <c r="K205" s="63"/>
      <c r="L205" s="63"/>
      <c r="N205" s="50"/>
    </row>
    <row r="206" spans="1:14" s="12" customFormat="1">
      <c r="A206" s="63" t="s">
        <v>258</v>
      </c>
      <c r="B206" s="63" t="s">
        <v>32</v>
      </c>
      <c r="C206" s="64">
        <v>43677</v>
      </c>
      <c r="D206" s="65">
        <v>0.60416666666666663</v>
      </c>
      <c r="E206" s="64">
        <v>43680</v>
      </c>
      <c r="F206" s="65">
        <v>0.4375</v>
      </c>
      <c r="G206" s="63">
        <v>0</v>
      </c>
      <c r="H206" s="63">
        <v>0</v>
      </c>
      <c r="I206" s="63">
        <f t="shared" si="6"/>
        <v>0</v>
      </c>
      <c r="J206" s="185">
        <f>I206*('Sample Collection'!M208/'Sample Collection'!R208)</f>
        <v>0</v>
      </c>
      <c r="K206" s="63"/>
      <c r="L206" s="63"/>
      <c r="N206" s="50"/>
    </row>
    <row r="207" spans="1:14" s="12" customFormat="1">
      <c r="A207" s="63" t="s">
        <v>259</v>
      </c>
      <c r="B207" s="63" t="s">
        <v>34</v>
      </c>
      <c r="C207" s="64">
        <v>43677</v>
      </c>
      <c r="D207" s="65">
        <v>0.60416666666666663</v>
      </c>
      <c r="E207" s="64">
        <v>43680</v>
      </c>
      <c r="F207" s="65">
        <v>0.4375</v>
      </c>
      <c r="G207" s="63">
        <v>0</v>
      </c>
      <c r="H207" s="63">
        <v>0</v>
      </c>
      <c r="I207" s="63">
        <f t="shared" si="6"/>
        <v>0</v>
      </c>
      <c r="J207" s="185">
        <f>I207*('Sample Collection'!M209/'Sample Collection'!R209)</f>
        <v>0</v>
      </c>
      <c r="K207" s="63"/>
      <c r="L207" s="63"/>
      <c r="N207" s="50"/>
    </row>
    <row r="208" spans="1:14" s="12" customFormat="1">
      <c r="A208" s="63" t="s">
        <v>260</v>
      </c>
      <c r="B208" s="63" t="s">
        <v>39</v>
      </c>
      <c r="C208" s="64">
        <v>43677</v>
      </c>
      <c r="D208" s="65">
        <v>0.60416666666666663</v>
      </c>
      <c r="E208" s="64">
        <v>43680</v>
      </c>
      <c r="F208" s="65">
        <v>0.4375</v>
      </c>
      <c r="G208" s="63">
        <v>0</v>
      </c>
      <c r="H208" s="63">
        <v>0</v>
      </c>
      <c r="I208" s="63">
        <f t="shared" si="6"/>
        <v>0</v>
      </c>
      <c r="J208" s="185">
        <f>I208*('Sample Collection'!M210/'Sample Collection'!R210)</f>
        <v>0</v>
      </c>
      <c r="K208" s="63"/>
      <c r="L208" s="63"/>
      <c r="N208" s="50"/>
    </row>
    <row r="209" spans="1:14" s="53" customFormat="1">
      <c r="A209" s="66" t="s">
        <v>261</v>
      </c>
      <c r="B209" s="66" t="s">
        <v>361</v>
      </c>
      <c r="C209" s="67">
        <v>43677</v>
      </c>
      <c r="D209" s="68">
        <v>0.60416666666666663</v>
      </c>
      <c r="E209" s="67">
        <v>43680</v>
      </c>
      <c r="F209" s="68">
        <v>0.4375</v>
      </c>
      <c r="G209" s="66">
        <v>0</v>
      </c>
      <c r="H209" s="66">
        <v>0</v>
      </c>
      <c r="I209" s="66">
        <f t="shared" si="6"/>
        <v>0</v>
      </c>
      <c r="J209" s="185">
        <f>I209*('Sample Collection'!M211/'Sample Collection'!R211)</f>
        <v>0</v>
      </c>
      <c r="K209" s="66"/>
      <c r="L209" s="66"/>
      <c r="N209" s="50"/>
    </row>
    <row r="210" spans="1:14" s="50" customFormat="1">
      <c r="A210" s="50" t="s">
        <v>262</v>
      </c>
      <c r="B210" s="50" t="s">
        <v>24</v>
      </c>
      <c r="C210" s="51">
        <v>43684</v>
      </c>
      <c r="D210" s="52">
        <v>0.58333333333333337</v>
      </c>
      <c r="E210" s="51">
        <v>43687</v>
      </c>
      <c r="F210" s="52">
        <v>0.54166666666666663</v>
      </c>
      <c r="G210" s="50">
        <v>0</v>
      </c>
      <c r="H210" s="50">
        <v>0</v>
      </c>
      <c r="I210" s="50">
        <f t="shared" si="6"/>
        <v>0</v>
      </c>
      <c r="J210" s="185">
        <f>I210*('Sample Collection'!M212/'Sample Collection'!R212)</f>
        <v>0</v>
      </c>
    </row>
    <row r="211" spans="1:14" s="50" customFormat="1">
      <c r="A211" s="50" t="s">
        <v>263</v>
      </c>
      <c r="B211" s="50" t="s">
        <v>82</v>
      </c>
      <c r="C211" s="51">
        <v>43684</v>
      </c>
      <c r="D211" s="52">
        <v>0.58333333333333337</v>
      </c>
      <c r="E211" s="51">
        <v>43687</v>
      </c>
      <c r="F211" s="52">
        <v>0.54166666666666663</v>
      </c>
      <c r="G211" s="50">
        <v>0</v>
      </c>
      <c r="H211" s="50">
        <v>0</v>
      </c>
      <c r="I211" s="50">
        <f t="shared" si="6"/>
        <v>0</v>
      </c>
      <c r="J211" s="185">
        <f>I211*('Sample Collection'!M213/'Sample Collection'!R213)</f>
        <v>0</v>
      </c>
    </row>
    <row r="212" spans="1:14" s="50" customFormat="1">
      <c r="A212" s="50" t="s">
        <v>264</v>
      </c>
      <c r="B212" s="50" t="s">
        <v>128</v>
      </c>
      <c r="C212" s="51">
        <v>43684</v>
      </c>
      <c r="D212" s="52">
        <v>0.58333333333333337</v>
      </c>
      <c r="E212" s="51">
        <v>43687</v>
      </c>
      <c r="F212" s="52">
        <v>0.54166666666666663</v>
      </c>
      <c r="G212" s="50">
        <v>0</v>
      </c>
      <c r="H212" s="50">
        <v>0</v>
      </c>
      <c r="I212" s="50">
        <f t="shared" si="6"/>
        <v>0</v>
      </c>
      <c r="J212" s="185">
        <f>I212*('Sample Collection'!M214/'Sample Collection'!R214)</f>
        <v>0</v>
      </c>
    </row>
    <row r="213" spans="1:14" s="50" customFormat="1">
      <c r="A213" s="50" t="s">
        <v>265</v>
      </c>
      <c r="B213" s="50" t="s">
        <v>32</v>
      </c>
      <c r="C213" s="51">
        <v>43684</v>
      </c>
      <c r="D213" s="52">
        <v>0.58333333333333337</v>
      </c>
      <c r="E213" s="51">
        <v>43687</v>
      </c>
      <c r="F213" s="52">
        <v>0.54166666666666663</v>
      </c>
      <c r="G213" s="50">
        <v>0</v>
      </c>
      <c r="H213" s="50">
        <v>0</v>
      </c>
      <c r="I213" s="50">
        <f t="shared" si="6"/>
        <v>0</v>
      </c>
      <c r="J213" s="185">
        <f>I213*('Sample Collection'!M215/'Sample Collection'!R215)</f>
        <v>0</v>
      </c>
    </row>
    <row r="214" spans="1:14" s="50" customFormat="1">
      <c r="A214" s="50" t="s">
        <v>266</v>
      </c>
      <c r="B214" s="50" t="s">
        <v>34</v>
      </c>
      <c r="C214" s="51">
        <v>43684</v>
      </c>
      <c r="D214" s="52">
        <v>0.58333333333333337</v>
      </c>
      <c r="E214" s="51">
        <v>43687</v>
      </c>
      <c r="F214" s="52">
        <v>0.54166666666666663</v>
      </c>
      <c r="G214" s="50">
        <v>0</v>
      </c>
      <c r="H214" s="50">
        <v>0</v>
      </c>
      <c r="I214" s="50">
        <f t="shared" si="6"/>
        <v>0</v>
      </c>
      <c r="J214" s="185">
        <f>I214*('Sample Collection'!M216/'Sample Collection'!R216)</f>
        <v>0</v>
      </c>
    </row>
    <row r="215" spans="1:14" s="50" customFormat="1">
      <c r="A215" s="50" t="s">
        <v>267</v>
      </c>
      <c r="B215" s="50" t="s">
        <v>39</v>
      </c>
      <c r="C215" s="51">
        <v>43684</v>
      </c>
      <c r="D215" s="52">
        <v>0.58333333333333337</v>
      </c>
      <c r="E215" s="51">
        <v>43687</v>
      </c>
      <c r="F215" s="52">
        <v>0.54166666666666663</v>
      </c>
      <c r="G215" s="50">
        <v>0</v>
      </c>
      <c r="H215" s="50">
        <v>0</v>
      </c>
      <c r="I215" s="50">
        <f t="shared" si="6"/>
        <v>0</v>
      </c>
      <c r="J215" s="185">
        <f>I215*('Sample Collection'!M217/'Sample Collection'!R217)</f>
        <v>0</v>
      </c>
    </row>
    <row r="216" spans="1:14" s="12" customFormat="1">
      <c r="A216" s="12" t="s">
        <v>268</v>
      </c>
      <c r="B216" s="12" t="s">
        <v>24</v>
      </c>
      <c r="C216" s="40">
        <v>43684</v>
      </c>
      <c r="D216" s="41">
        <v>0.58333333333333337</v>
      </c>
      <c r="E216" s="40">
        <v>43687</v>
      </c>
      <c r="F216" s="41">
        <v>0.54166666666666663</v>
      </c>
      <c r="G216" s="12">
        <v>0</v>
      </c>
      <c r="H216" s="12">
        <v>0</v>
      </c>
      <c r="I216" s="12">
        <f t="shared" si="6"/>
        <v>0</v>
      </c>
      <c r="J216" s="185">
        <f>I216*('Sample Collection'!M218/'Sample Collection'!R218)</f>
        <v>0</v>
      </c>
      <c r="N216" s="50"/>
    </row>
    <row r="217" spans="1:14" s="12" customFormat="1">
      <c r="A217" s="12" t="s">
        <v>269</v>
      </c>
      <c r="B217" s="12" t="s">
        <v>82</v>
      </c>
      <c r="C217" s="40">
        <v>43684</v>
      </c>
      <c r="D217" s="41">
        <v>0.58333333333333337</v>
      </c>
      <c r="E217" s="40">
        <v>43687</v>
      </c>
      <c r="F217" s="41">
        <v>0.54166666666666663</v>
      </c>
      <c r="G217" s="12">
        <v>0</v>
      </c>
      <c r="H217" s="12">
        <v>0</v>
      </c>
      <c r="I217" s="12">
        <f t="shared" si="6"/>
        <v>0</v>
      </c>
      <c r="J217" s="185">
        <f>I217*('Sample Collection'!M219/'Sample Collection'!R219)</f>
        <v>0</v>
      </c>
      <c r="N217" s="50"/>
    </row>
    <row r="218" spans="1:14" s="45" customFormat="1">
      <c r="A218" s="45" t="s">
        <v>270</v>
      </c>
      <c r="B218" s="45" t="s">
        <v>128</v>
      </c>
      <c r="C218" s="46">
        <v>43684</v>
      </c>
      <c r="D218" s="47">
        <v>0.58333333333333337</v>
      </c>
      <c r="E218" s="46">
        <v>43687</v>
      </c>
      <c r="F218" s="47">
        <v>0.54166666666666663</v>
      </c>
      <c r="G218" s="45">
        <v>1</v>
      </c>
      <c r="H218" s="45">
        <v>0</v>
      </c>
      <c r="I218" s="12">
        <f t="shared" si="6"/>
        <v>1</v>
      </c>
      <c r="J218" s="185">
        <f>I218*('Sample Collection'!M220/'Sample Collection'!R220)</f>
        <v>6.637168141592921E-2</v>
      </c>
      <c r="K218" s="45">
        <v>1</v>
      </c>
      <c r="L218" s="45">
        <v>1</v>
      </c>
      <c r="M218" s="45">
        <v>0</v>
      </c>
      <c r="N218" s="50">
        <f t="shared" si="7"/>
        <v>0</v>
      </c>
    </row>
    <row r="219" spans="1:14" s="12" customFormat="1">
      <c r="A219" s="12" t="s">
        <v>271</v>
      </c>
      <c r="B219" s="12" t="s">
        <v>32</v>
      </c>
      <c r="C219" s="40">
        <v>43684</v>
      </c>
      <c r="D219" s="41">
        <v>0.58333333333333337</v>
      </c>
      <c r="E219" s="40">
        <v>43687</v>
      </c>
      <c r="F219" s="41">
        <v>0.54166666666666663</v>
      </c>
      <c r="G219" s="12">
        <v>0</v>
      </c>
      <c r="H219" s="12">
        <v>0</v>
      </c>
      <c r="I219" s="12">
        <f t="shared" si="6"/>
        <v>0</v>
      </c>
      <c r="J219" s="185">
        <f>I219*('Sample Collection'!M221/'Sample Collection'!R221)</f>
        <v>0</v>
      </c>
      <c r="N219" s="50"/>
    </row>
    <row r="220" spans="1:14" s="12" customFormat="1">
      <c r="A220" s="12" t="s">
        <v>272</v>
      </c>
      <c r="B220" s="12" t="s">
        <v>34</v>
      </c>
      <c r="C220" s="40">
        <v>43684</v>
      </c>
      <c r="D220" s="41">
        <v>0.58333333333333337</v>
      </c>
      <c r="E220" s="40">
        <v>43687</v>
      </c>
      <c r="F220" s="41">
        <v>0.54166666666666663</v>
      </c>
      <c r="G220" s="12">
        <v>0</v>
      </c>
      <c r="H220" s="12">
        <v>0</v>
      </c>
      <c r="I220" s="12">
        <f t="shared" si="6"/>
        <v>0</v>
      </c>
      <c r="J220" s="185">
        <f>I220*('Sample Collection'!M222/'Sample Collection'!R222)</f>
        <v>0</v>
      </c>
      <c r="N220" s="50"/>
    </row>
    <row r="221" spans="1:14" s="45" customFormat="1">
      <c r="A221" s="45" t="s">
        <v>273</v>
      </c>
      <c r="B221" s="45" t="s">
        <v>39</v>
      </c>
      <c r="C221" s="46">
        <v>43684</v>
      </c>
      <c r="D221" s="47">
        <v>0.58333333333333337</v>
      </c>
      <c r="E221" s="46">
        <v>43687</v>
      </c>
      <c r="F221" s="47">
        <v>0.54166666666666663</v>
      </c>
      <c r="G221" s="45">
        <v>1</v>
      </c>
      <c r="H221" s="45">
        <v>0</v>
      </c>
      <c r="I221" s="12">
        <f t="shared" si="6"/>
        <v>1</v>
      </c>
      <c r="J221" s="185">
        <f>I221*('Sample Collection'!M223/'Sample Collection'!R223)</f>
        <v>7.4999999999999997E-2</v>
      </c>
      <c r="K221" s="45">
        <v>1</v>
      </c>
      <c r="L221" s="45">
        <v>1</v>
      </c>
      <c r="M221" s="45">
        <v>0</v>
      </c>
      <c r="N221" s="50">
        <f t="shared" si="7"/>
        <v>0</v>
      </c>
    </row>
    <row r="222" spans="1:14" s="53" customFormat="1">
      <c r="A222" s="53" t="s">
        <v>274</v>
      </c>
      <c r="B222" s="53" t="s">
        <v>361</v>
      </c>
      <c r="C222" s="54">
        <v>43684</v>
      </c>
      <c r="D222" s="55">
        <v>0.58333333333333337</v>
      </c>
      <c r="E222" s="54">
        <v>43687</v>
      </c>
      <c r="F222" s="55">
        <v>0.54166666666666663</v>
      </c>
      <c r="G222" s="53">
        <v>0</v>
      </c>
      <c r="H222" s="53">
        <v>0</v>
      </c>
      <c r="I222" s="53">
        <f t="shared" si="6"/>
        <v>0</v>
      </c>
      <c r="J222" s="185">
        <f>I222*('Sample Collection'!M224/'Sample Collection'!R224)</f>
        <v>0</v>
      </c>
      <c r="N222" s="50"/>
    </row>
    <row r="223" spans="1:14" s="50" customFormat="1">
      <c r="A223" s="50" t="s">
        <v>275</v>
      </c>
      <c r="B223" s="50" t="s">
        <v>24</v>
      </c>
      <c r="C223" s="51">
        <v>43692</v>
      </c>
      <c r="D223" s="52">
        <v>0.625</v>
      </c>
      <c r="E223" s="51">
        <v>43695</v>
      </c>
      <c r="F223" s="52">
        <v>0.4375</v>
      </c>
      <c r="G223" s="50">
        <v>0</v>
      </c>
      <c r="H223" s="50">
        <v>0</v>
      </c>
      <c r="I223" s="50">
        <f t="shared" si="6"/>
        <v>0</v>
      </c>
      <c r="J223" s="185">
        <f>I223*('Sample Collection'!M225/'Sample Collection'!R225)</f>
        <v>0</v>
      </c>
    </row>
    <row r="224" spans="1:14" s="50" customFormat="1">
      <c r="A224" s="50" t="s">
        <v>276</v>
      </c>
      <c r="B224" s="50" t="s">
        <v>82</v>
      </c>
      <c r="C224" s="51">
        <v>43692</v>
      </c>
      <c r="D224" s="52">
        <v>0.625</v>
      </c>
      <c r="E224" s="51">
        <v>43695</v>
      </c>
      <c r="F224" s="52">
        <v>0.4375</v>
      </c>
      <c r="G224" s="50">
        <v>0</v>
      </c>
      <c r="H224" s="50">
        <v>0</v>
      </c>
      <c r="I224" s="50">
        <f t="shared" si="6"/>
        <v>0</v>
      </c>
      <c r="J224" s="185">
        <f>I224*('Sample Collection'!M226/'Sample Collection'!R226)</f>
        <v>0</v>
      </c>
    </row>
    <row r="225" spans="1:14" s="50" customFormat="1">
      <c r="A225" s="50" t="s">
        <v>277</v>
      </c>
      <c r="B225" s="50" t="s">
        <v>128</v>
      </c>
      <c r="C225" s="51">
        <v>43692</v>
      </c>
      <c r="D225" s="52">
        <v>0.625</v>
      </c>
      <c r="E225" s="51">
        <v>43695</v>
      </c>
      <c r="F225" s="52">
        <v>0.4375</v>
      </c>
      <c r="G225" s="50">
        <v>0</v>
      </c>
      <c r="H225" s="50">
        <v>0</v>
      </c>
      <c r="I225" s="50">
        <f t="shared" si="6"/>
        <v>0</v>
      </c>
      <c r="J225" s="185">
        <f>I225*('Sample Collection'!M227/'Sample Collection'!R227)</f>
        <v>0</v>
      </c>
    </row>
    <row r="226" spans="1:14" s="50" customFormat="1">
      <c r="A226" s="50" t="s">
        <v>278</v>
      </c>
      <c r="B226" s="50" t="s">
        <v>32</v>
      </c>
      <c r="C226" s="51">
        <v>43692</v>
      </c>
      <c r="D226" s="52">
        <v>0.625</v>
      </c>
      <c r="E226" s="51">
        <v>43695</v>
      </c>
      <c r="F226" s="52">
        <v>0.4375</v>
      </c>
      <c r="G226" s="50">
        <v>0</v>
      </c>
      <c r="H226" s="50">
        <v>0</v>
      </c>
      <c r="I226" s="50">
        <f t="shared" si="6"/>
        <v>0</v>
      </c>
      <c r="J226" s="185">
        <f>I226*('Sample Collection'!M228/'Sample Collection'!R228)</f>
        <v>0</v>
      </c>
    </row>
    <row r="227" spans="1:14" s="50" customFormat="1">
      <c r="A227" s="50" t="s">
        <v>279</v>
      </c>
      <c r="B227" s="50" t="s">
        <v>34</v>
      </c>
      <c r="C227" s="51">
        <v>43692</v>
      </c>
      <c r="D227" s="52">
        <v>0.625</v>
      </c>
      <c r="E227" s="51">
        <v>43695</v>
      </c>
      <c r="F227" s="52">
        <v>0.4375</v>
      </c>
      <c r="G227" s="50">
        <v>0</v>
      </c>
      <c r="H227" s="50">
        <v>0</v>
      </c>
      <c r="I227" s="50">
        <f t="shared" si="6"/>
        <v>0</v>
      </c>
      <c r="J227" s="185">
        <f>I227*('Sample Collection'!M229/'Sample Collection'!R229)</f>
        <v>0</v>
      </c>
    </row>
    <row r="228" spans="1:14" s="50" customFormat="1">
      <c r="A228" s="50" t="s">
        <v>280</v>
      </c>
      <c r="B228" s="50" t="s">
        <v>39</v>
      </c>
      <c r="C228" s="51">
        <v>43692</v>
      </c>
      <c r="D228" s="52">
        <v>0.625</v>
      </c>
      <c r="E228" s="51">
        <v>43695</v>
      </c>
      <c r="F228" s="52">
        <v>0.4375</v>
      </c>
      <c r="G228" s="50">
        <v>0</v>
      </c>
      <c r="H228" s="50">
        <v>0</v>
      </c>
      <c r="I228" s="50">
        <f t="shared" si="6"/>
        <v>0</v>
      </c>
      <c r="J228" s="185">
        <f>I228*('Sample Collection'!M230/'Sample Collection'!R230)</f>
        <v>0</v>
      </c>
    </row>
    <row r="229" spans="1:14" s="12" customFormat="1">
      <c r="A229" s="12" t="s">
        <v>281</v>
      </c>
      <c r="B229" s="12" t="s">
        <v>24</v>
      </c>
      <c r="C229" s="40">
        <v>43692</v>
      </c>
      <c r="D229" s="41">
        <v>0.625</v>
      </c>
      <c r="E229" s="40">
        <v>43695</v>
      </c>
      <c r="F229" s="41">
        <v>0.4375</v>
      </c>
      <c r="G229" s="12">
        <v>0</v>
      </c>
      <c r="H229" s="12">
        <v>0</v>
      </c>
      <c r="I229" s="12">
        <f t="shared" si="6"/>
        <v>0</v>
      </c>
      <c r="J229" s="185">
        <f>I229*('Sample Collection'!M231/'Sample Collection'!R231)</f>
        <v>0</v>
      </c>
      <c r="N229" s="50"/>
    </row>
    <row r="230" spans="1:14" s="12" customFormat="1">
      <c r="A230" s="12" t="s">
        <v>282</v>
      </c>
      <c r="B230" s="12" t="s">
        <v>82</v>
      </c>
      <c r="C230" s="40">
        <v>43692</v>
      </c>
      <c r="D230" s="41">
        <v>0.625</v>
      </c>
      <c r="E230" s="40">
        <v>43695</v>
      </c>
      <c r="F230" s="41">
        <v>0.4375</v>
      </c>
      <c r="G230" s="12">
        <v>0</v>
      </c>
      <c r="H230" s="12">
        <v>0</v>
      </c>
      <c r="I230" s="12">
        <f t="shared" si="6"/>
        <v>0</v>
      </c>
      <c r="J230" s="185">
        <f>I230*('Sample Collection'!M232/'Sample Collection'!R232)</f>
        <v>0</v>
      </c>
      <c r="N230" s="50"/>
    </row>
    <row r="231" spans="1:14" s="12" customFormat="1">
      <c r="A231" s="12" t="s">
        <v>283</v>
      </c>
      <c r="B231" s="12" t="s">
        <v>128</v>
      </c>
      <c r="C231" s="40">
        <v>43692</v>
      </c>
      <c r="D231" s="41">
        <v>0.625</v>
      </c>
      <c r="E231" s="40">
        <v>43695</v>
      </c>
      <c r="F231" s="41">
        <v>0.4375</v>
      </c>
      <c r="G231" s="12">
        <v>0</v>
      </c>
      <c r="H231" s="12">
        <v>0</v>
      </c>
      <c r="I231" s="12">
        <f t="shared" si="6"/>
        <v>0</v>
      </c>
      <c r="J231" s="185">
        <f>I231*('Sample Collection'!M233/'Sample Collection'!R233)</f>
        <v>0</v>
      </c>
      <c r="N231" s="50"/>
    </row>
    <row r="232" spans="1:14" s="12" customFormat="1">
      <c r="A232" s="12" t="s">
        <v>284</v>
      </c>
      <c r="B232" s="12" t="s">
        <v>32</v>
      </c>
      <c r="C232" s="40">
        <v>43692</v>
      </c>
      <c r="D232" s="41">
        <v>0.625</v>
      </c>
      <c r="E232" s="40">
        <v>43695</v>
      </c>
      <c r="F232" s="41">
        <v>0.4375</v>
      </c>
      <c r="G232" s="12">
        <v>0</v>
      </c>
      <c r="H232" s="12">
        <v>0</v>
      </c>
      <c r="I232" s="12">
        <f t="shared" si="6"/>
        <v>0</v>
      </c>
      <c r="J232" s="185">
        <f>I232*('Sample Collection'!M234/'Sample Collection'!R234)</f>
        <v>0</v>
      </c>
      <c r="N232" s="50"/>
    </row>
    <row r="233" spans="1:14" s="12" customFormat="1">
      <c r="A233" s="12" t="s">
        <v>285</v>
      </c>
      <c r="B233" s="12" t="s">
        <v>34</v>
      </c>
      <c r="C233" s="40">
        <v>43692</v>
      </c>
      <c r="D233" s="41">
        <v>0.625</v>
      </c>
      <c r="E233" s="40">
        <v>43695</v>
      </c>
      <c r="F233" s="41">
        <v>0.4375</v>
      </c>
      <c r="G233" s="12">
        <v>0</v>
      </c>
      <c r="H233" s="12">
        <v>0</v>
      </c>
      <c r="I233" s="12">
        <f t="shared" si="6"/>
        <v>0</v>
      </c>
      <c r="J233" s="185">
        <f>I233*('Sample Collection'!M235/'Sample Collection'!R235)</f>
        <v>0</v>
      </c>
      <c r="N233" s="50"/>
    </row>
    <row r="234" spans="1:14" s="12" customFormat="1">
      <c r="A234" s="12" t="s">
        <v>286</v>
      </c>
      <c r="B234" s="12" t="s">
        <v>39</v>
      </c>
      <c r="C234" s="40">
        <v>43692</v>
      </c>
      <c r="D234" s="41">
        <v>0.625</v>
      </c>
      <c r="E234" s="40">
        <v>43695</v>
      </c>
      <c r="F234" s="41">
        <v>0.4375</v>
      </c>
      <c r="G234" s="12">
        <v>0</v>
      </c>
      <c r="H234" s="12">
        <v>0</v>
      </c>
      <c r="I234" s="12">
        <f t="shared" si="6"/>
        <v>0</v>
      </c>
      <c r="J234" s="185">
        <f>I234*('Sample Collection'!M236/'Sample Collection'!R236)</f>
        <v>0</v>
      </c>
      <c r="N234" s="50"/>
    </row>
    <row r="235" spans="1:14" s="53" customFormat="1">
      <c r="A235" s="53" t="s">
        <v>287</v>
      </c>
      <c r="B235" s="53" t="s">
        <v>361</v>
      </c>
      <c r="C235" s="54">
        <v>43692</v>
      </c>
      <c r="D235" s="55">
        <v>0.625</v>
      </c>
      <c r="E235" s="54">
        <v>43695</v>
      </c>
      <c r="F235" s="55">
        <v>0.4375</v>
      </c>
      <c r="G235" s="53">
        <v>0</v>
      </c>
      <c r="H235" s="53">
        <v>0</v>
      </c>
      <c r="I235" s="53">
        <f t="shared" si="6"/>
        <v>0</v>
      </c>
      <c r="J235" s="185">
        <f>I235*('Sample Collection'!M237/'Sample Collection'!R237)</f>
        <v>0</v>
      </c>
      <c r="N235" s="50"/>
    </row>
    <row r="236" spans="1:14" s="50" customFormat="1">
      <c r="A236" s="60" t="s">
        <v>288</v>
      </c>
      <c r="B236" s="60" t="s">
        <v>24</v>
      </c>
      <c r="C236" s="61">
        <v>43712</v>
      </c>
      <c r="D236" s="62">
        <v>0.52083333333333337</v>
      </c>
      <c r="E236" s="61">
        <v>43715</v>
      </c>
      <c r="F236" s="62">
        <v>0.45833333333333331</v>
      </c>
      <c r="G236" s="60">
        <v>0</v>
      </c>
      <c r="H236" s="60">
        <v>0</v>
      </c>
      <c r="I236" s="60">
        <f t="shared" si="6"/>
        <v>0</v>
      </c>
      <c r="J236" s="185">
        <f>I236*('Sample Collection'!M238/'Sample Collection'!R238)</f>
        <v>0</v>
      </c>
      <c r="K236" s="60"/>
      <c r="L236" s="60"/>
    </row>
    <row r="237" spans="1:14" s="50" customFormat="1">
      <c r="A237" s="60" t="s">
        <v>289</v>
      </c>
      <c r="B237" s="60" t="s">
        <v>82</v>
      </c>
      <c r="C237" s="61">
        <v>43712</v>
      </c>
      <c r="D237" s="62">
        <v>0.52083333333333337</v>
      </c>
      <c r="E237" s="61">
        <v>43715</v>
      </c>
      <c r="F237" s="62">
        <v>0.45833333333333331</v>
      </c>
      <c r="G237" s="60">
        <v>0</v>
      </c>
      <c r="H237" s="60">
        <v>0</v>
      </c>
      <c r="I237" s="60">
        <f t="shared" si="6"/>
        <v>0</v>
      </c>
      <c r="J237" s="185">
        <f>I237*('Sample Collection'!M239/'Sample Collection'!R239)</f>
        <v>0</v>
      </c>
      <c r="K237" s="60"/>
      <c r="L237" s="60"/>
    </row>
    <row r="238" spans="1:14" s="50" customFormat="1">
      <c r="A238" s="60" t="s">
        <v>290</v>
      </c>
      <c r="B238" s="60" t="s">
        <v>128</v>
      </c>
      <c r="C238" s="61">
        <v>43712</v>
      </c>
      <c r="D238" s="62">
        <v>0.52083333333333337</v>
      </c>
      <c r="E238" s="61">
        <v>43715</v>
      </c>
      <c r="F238" s="62">
        <v>0.45833333333333331</v>
      </c>
      <c r="G238" s="60">
        <v>0</v>
      </c>
      <c r="H238" s="60">
        <v>0</v>
      </c>
      <c r="I238" s="60">
        <f t="shared" si="6"/>
        <v>0</v>
      </c>
      <c r="J238" s="185">
        <f>I238*('Sample Collection'!M240/'Sample Collection'!R240)</f>
        <v>0</v>
      </c>
      <c r="K238" s="60"/>
      <c r="L238" s="60"/>
    </row>
    <row r="239" spans="1:14" s="50" customFormat="1">
      <c r="A239" s="60" t="s">
        <v>291</v>
      </c>
      <c r="B239" s="60" t="s">
        <v>32</v>
      </c>
      <c r="C239" s="61">
        <v>43712</v>
      </c>
      <c r="D239" s="62">
        <v>0.52083333333333337</v>
      </c>
      <c r="E239" s="61">
        <v>43715</v>
      </c>
      <c r="F239" s="62">
        <v>0.45833333333333331</v>
      </c>
      <c r="G239" s="60">
        <v>0</v>
      </c>
      <c r="H239" s="60">
        <v>0</v>
      </c>
      <c r="I239" s="60">
        <f t="shared" si="6"/>
        <v>0</v>
      </c>
      <c r="J239" s="185">
        <f>I239*('Sample Collection'!M241/'Sample Collection'!R241)</f>
        <v>0</v>
      </c>
      <c r="K239" s="60"/>
      <c r="L239" s="60"/>
    </row>
    <row r="240" spans="1:14" s="50" customFormat="1">
      <c r="A240" s="60" t="s">
        <v>292</v>
      </c>
      <c r="B240" s="60" t="s">
        <v>34</v>
      </c>
      <c r="C240" s="61">
        <v>43712</v>
      </c>
      <c r="D240" s="62">
        <v>0.52083333333333337</v>
      </c>
      <c r="E240" s="61">
        <v>43715</v>
      </c>
      <c r="F240" s="62">
        <v>0.45833333333333331</v>
      </c>
      <c r="G240" s="60">
        <v>0</v>
      </c>
      <c r="H240" s="60">
        <v>0</v>
      </c>
      <c r="I240" s="60">
        <f t="shared" si="6"/>
        <v>0</v>
      </c>
      <c r="J240" s="185">
        <f>I240*('Sample Collection'!M242/'Sample Collection'!R242)</f>
        <v>0</v>
      </c>
      <c r="K240" s="60"/>
      <c r="L240" s="60"/>
    </row>
    <row r="241" spans="1:14" s="50" customFormat="1">
      <c r="A241" s="60" t="s">
        <v>293</v>
      </c>
      <c r="B241" s="60" t="s">
        <v>39</v>
      </c>
      <c r="C241" s="61">
        <v>43712</v>
      </c>
      <c r="D241" s="62">
        <v>0.52083333333333337</v>
      </c>
      <c r="E241" s="61">
        <v>43715</v>
      </c>
      <c r="F241" s="62">
        <v>0.45833333333333331</v>
      </c>
      <c r="G241" s="60">
        <v>0</v>
      </c>
      <c r="H241" s="60">
        <v>0</v>
      </c>
      <c r="I241" s="60">
        <f t="shared" si="6"/>
        <v>0</v>
      </c>
      <c r="J241" s="185">
        <f>I241*('Sample Collection'!M243/'Sample Collection'!R243)</f>
        <v>0</v>
      </c>
      <c r="K241" s="60"/>
      <c r="L241" s="60"/>
    </row>
    <row r="242" spans="1:14" s="12" customFormat="1">
      <c r="A242" s="63" t="s">
        <v>294</v>
      </c>
      <c r="B242" s="63" t="s">
        <v>24</v>
      </c>
      <c r="C242" s="64">
        <v>43712</v>
      </c>
      <c r="D242" s="65">
        <v>0.52083333333333337</v>
      </c>
      <c r="E242" s="64">
        <v>43715</v>
      </c>
      <c r="F242" s="65">
        <v>0.45833333333333331</v>
      </c>
      <c r="G242" s="63">
        <v>0</v>
      </c>
      <c r="H242" s="63">
        <v>0</v>
      </c>
      <c r="I242" s="63">
        <f t="shared" si="6"/>
        <v>0</v>
      </c>
      <c r="J242" s="185">
        <f>I242*('Sample Collection'!M244/'Sample Collection'!R244)</f>
        <v>0</v>
      </c>
      <c r="K242" s="63"/>
      <c r="L242" s="63"/>
      <c r="N242" s="50"/>
    </row>
    <row r="243" spans="1:14" s="12" customFormat="1">
      <c r="A243" s="63" t="s">
        <v>295</v>
      </c>
      <c r="B243" s="63" t="s">
        <v>82</v>
      </c>
      <c r="C243" s="64">
        <v>43712</v>
      </c>
      <c r="D243" s="65">
        <v>0.52083333333333337</v>
      </c>
      <c r="E243" s="64">
        <v>43715</v>
      </c>
      <c r="F243" s="65">
        <v>0.45833333333333331</v>
      </c>
      <c r="G243" s="63">
        <v>0</v>
      </c>
      <c r="H243" s="63">
        <v>0</v>
      </c>
      <c r="I243" s="63">
        <f t="shared" si="6"/>
        <v>0</v>
      </c>
      <c r="J243" s="185">
        <f>I243*('Sample Collection'!M245/'Sample Collection'!R245)</f>
        <v>0</v>
      </c>
      <c r="K243" s="63"/>
      <c r="L243" s="63"/>
      <c r="N243" s="50"/>
    </row>
    <row r="244" spans="1:14" s="12" customFormat="1">
      <c r="A244" s="63" t="s">
        <v>296</v>
      </c>
      <c r="B244" s="63" t="s">
        <v>128</v>
      </c>
      <c r="C244" s="64">
        <v>43712</v>
      </c>
      <c r="D244" s="65">
        <v>0.52083333333333337</v>
      </c>
      <c r="E244" s="64">
        <v>43715</v>
      </c>
      <c r="F244" s="65">
        <v>0.45833333333333331</v>
      </c>
      <c r="G244" s="63">
        <v>0</v>
      </c>
      <c r="H244" s="63">
        <v>0</v>
      </c>
      <c r="I244" s="63">
        <f t="shared" si="6"/>
        <v>0</v>
      </c>
      <c r="J244" s="185">
        <f>I244*('Sample Collection'!M246/'Sample Collection'!R246)</f>
        <v>0</v>
      </c>
      <c r="K244" s="63"/>
      <c r="L244" s="63"/>
      <c r="N244" s="50"/>
    </row>
    <row r="245" spans="1:14" s="12" customFormat="1">
      <c r="A245" s="63" t="s">
        <v>297</v>
      </c>
      <c r="B245" s="63" t="s">
        <v>32</v>
      </c>
      <c r="C245" s="64">
        <v>43712</v>
      </c>
      <c r="D245" s="65">
        <v>0.52083333333333337</v>
      </c>
      <c r="E245" s="64">
        <v>43715</v>
      </c>
      <c r="F245" s="65">
        <v>0.45833333333333331</v>
      </c>
      <c r="G245" s="63">
        <v>0</v>
      </c>
      <c r="H245" s="63">
        <v>0</v>
      </c>
      <c r="I245" s="63">
        <f t="shared" si="6"/>
        <v>0</v>
      </c>
      <c r="J245" s="185">
        <f>I245*('Sample Collection'!M247/'Sample Collection'!R247)</f>
        <v>0</v>
      </c>
      <c r="K245" s="63"/>
      <c r="L245" s="63"/>
      <c r="N245" s="50"/>
    </row>
    <row r="246" spans="1:14" s="12" customFormat="1">
      <c r="A246" s="63" t="s">
        <v>298</v>
      </c>
      <c r="B246" s="63" t="s">
        <v>34</v>
      </c>
      <c r="C246" s="64">
        <v>43712</v>
      </c>
      <c r="D246" s="65">
        <v>0.52083333333333337</v>
      </c>
      <c r="E246" s="64">
        <v>43715</v>
      </c>
      <c r="F246" s="65">
        <v>0.45833333333333331</v>
      </c>
      <c r="G246" s="63">
        <v>0</v>
      </c>
      <c r="H246" s="63">
        <v>0</v>
      </c>
      <c r="I246" s="63">
        <f t="shared" si="6"/>
        <v>0</v>
      </c>
      <c r="J246" s="185">
        <f>I246*('Sample Collection'!M248/'Sample Collection'!R248)</f>
        <v>0</v>
      </c>
      <c r="K246" s="63"/>
      <c r="L246" s="63"/>
      <c r="N246" s="50"/>
    </row>
    <row r="247" spans="1:14" s="12" customFormat="1">
      <c r="A247" s="63" t="s">
        <v>299</v>
      </c>
      <c r="B247" s="63" t="s">
        <v>39</v>
      </c>
      <c r="C247" s="64">
        <v>43712</v>
      </c>
      <c r="D247" s="65">
        <v>0.52083333333333337</v>
      </c>
      <c r="E247" s="64">
        <v>43715</v>
      </c>
      <c r="F247" s="65">
        <v>0.45833333333333331</v>
      </c>
      <c r="G247" s="63">
        <v>0</v>
      </c>
      <c r="H247" s="63">
        <v>0</v>
      </c>
      <c r="I247" s="63">
        <f t="shared" si="6"/>
        <v>0</v>
      </c>
      <c r="J247" s="185">
        <f>I247*('Sample Collection'!M249/'Sample Collection'!R249)</f>
        <v>0</v>
      </c>
      <c r="K247" s="63"/>
      <c r="L247" s="63"/>
      <c r="N247" s="50"/>
    </row>
    <row r="248" spans="1:14" s="53" customFormat="1">
      <c r="A248" s="66" t="s">
        <v>300</v>
      </c>
      <c r="B248" s="66" t="s">
        <v>361</v>
      </c>
      <c r="C248" s="67">
        <v>43712</v>
      </c>
      <c r="D248" s="68">
        <v>0.52083333333333337</v>
      </c>
      <c r="E248" s="67">
        <v>43715</v>
      </c>
      <c r="F248" s="68">
        <v>0.45833333333333331</v>
      </c>
      <c r="G248" s="66">
        <v>0</v>
      </c>
      <c r="H248" s="66">
        <v>0</v>
      </c>
      <c r="I248" s="66">
        <f t="shared" si="6"/>
        <v>0</v>
      </c>
      <c r="J248" s="185">
        <f>I248*('Sample Collection'!M250/'Sample Collection'!R250)</f>
        <v>0</v>
      </c>
      <c r="K248" s="66"/>
      <c r="L248" s="66"/>
      <c r="N248" s="50"/>
    </row>
    <row r="249" spans="1:14" s="50" customFormat="1">
      <c r="A249" s="60" t="s">
        <v>301</v>
      </c>
      <c r="B249" s="60" t="s">
        <v>24</v>
      </c>
      <c r="C249" s="61">
        <v>43714</v>
      </c>
      <c r="D249" s="62">
        <v>0.45833333333333331</v>
      </c>
      <c r="E249" s="61">
        <v>43717</v>
      </c>
      <c r="F249" s="62">
        <v>0.54166666666666663</v>
      </c>
      <c r="G249" s="60">
        <v>0</v>
      </c>
      <c r="H249" s="60">
        <v>0</v>
      </c>
      <c r="I249" s="60">
        <f t="shared" si="6"/>
        <v>0</v>
      </c>
      <c r="J249" s="185">
        <f>I249*('Sample Collection'!M251/'Sample Collection'!R251)</f>
        <v>0</v>
      </c>
      <c r="K249" s="60"/>
      <c r="L249" s="60"/>
    </row>
    <row r="250" spans="1:14" s="45" customFormat="1">
      <c r="A250" s="57" t="s">
        <v>302</v>
      </c>
      <c r="B250" s="57" t="s">
        <v>82</v>
      </c>
      <c r="C250" s="58">
        <v>43714</v>
      </c>
      <c r="D250" s="59">
        <v>0.45833333333333331</v>
      </c>
      <c r="E250" s="58">
        <v>43717</v>
      </c>
      <c r="F250" s="59">
        <v>0.54166666666666663</v>
      </c>
      <c r="G250" s="57">
        <v>1</v>
      </c>
      <c r="H250" s="57">
        <v>0</v>
      </c>
      <c r="I250" s="63">
        <f t="shared" si="6"/>
        <v>1</v>
      </c>
      <c r="J250" s="185">
        <f>I250*('Sample Collection'!M252/'Sample Collection'!R252)</f>
        <v>7.4999999999999997E-2</v>
      </c>
      <c r="K250" s="57">
        <v>1</v>
      </c>
      <c r="L250" s="57">
        <v>1</v>
      </c>
      <c r="M250" s="45">
        <v>0</v>
      </c>
      <c r="N250" s="50">
        <f t="shared" si="7"/>
        <v>0</v>
      </c>
    </row>
    <row r="251" spans="1:14" s="50" customFormat="1">
      <c r="A251" s="60" t="s">
        <v>303</v>
      </c>
      <c r="B251" s="60" t="s">
        <v>128</v>
      </c>
      <c r="C251" s="61">
        <v>43714</v>
      </c>
      <c r="D251" s="62">
        <v>0.45833333333333331</v>
      </c>
      <c r="E251" s="61">
        <v>43717</v>
      </c>
      <c r="F251" s="62">
        <v>0.54166666666666663</v>
      </c>
      <c r="G251" s="60">
        <v>0</v>
      </c>
      <c r="H251" s="60">
        <v>0</v>
      </c>
      <c r="I251" s="60">
        <f t="shared" si="6"/>
        <v>0</v>
      </c>
      <c r="J251" s="185">
        <f>I251*('Sample Collection'!M253/'Sample Collection'!R253)</f>
        <v>0</v>
      </c>
      <c r="K251" s="60"/>
      <c r="L251" s="60"/>
    </row>
    <row r="252" spans="1:14" s="50" customFormat="1">
      <c r="A252" s="60" t="s">
        <v>304</v>
      </c>
      <c r="B252" s="60" t="s">
        <v>32</v>
      </c>
      <c r="C252" s="61">
        <v>43714</v>
      </c>
      <c r="D252" s="62">
        <v>0.45833333333333331</v>
      </c>
      <c r="E252" s="61">
        <v>43717</v>
      </c>
      <c r="F252" s="62">
        <v>0.54166666666666663</v>
      </c>
      <c r="G252" s="60">
        <v>0</v>
      </c>
      <c r="H252" s="60">
        <v>0</v>
      </c>
      <c r="I252" s="60">
        <f t="shared" si="6"/>
        <v>0</v>
      </c>
      <c r="J252" s="185">
        <f>I252*('Sample Collection'!M254/'Sample Collection'!R254)</f>
        <v>0</v>
      </c>
      <c r="K252" s="60"/>
      <c r="L252" s="60"/>
    </row>
    <row r="253" spans="1:14" s="50" customFormat="1">
      <c r="A253" s="60" t="s">
        <v>305</v>
      </c>
      <c r="B253" s="60" t="s">
        <v>34</v>
      </c>
      <c r="C253" s="61">
        <v>43714</v>
      </c>
      <c r="D253" s="62">
        <v>0.45833333333333331</v>
      </c>
      <c r="E253" s="61">
        <v>43717</v>
      </c>
      <c r="F253" s="62">
        <v>0.54166666666666663</v>
      </c>
      <c r="G253" s="60">
        <v>0</v>
      </c>
      <c r="H253" s="60">
        <v>0</v>
      </c>
      <c r="I253" s="60">
        <f t="shared" si="6"/>
        <v>0</v>
      </c>
      <c r="J253" s="185">
        <f>I253*('Sample Collection'!M255/'Sample Collection'!R255)</f>
        <v>0</v>
      </c>
      <c r="K253" s="60"/>
      <c r="L253" s="60"/>
    </row>
    <row r="254" spans="1:14" s="50" customFormat="1">
      <c r="A254" s="60" t="s">
        <v>306</v>
      </c>
      <c r="B254" s="60" t="s">
        <v>39</v>
      </c>
      <c r="C254" s="61">
        <v>43714</v>
      </c>
      <c r="D254" s="62">
        <v>0.45833333333333331</v>
      </c>
      <c r="E254" s="61">
        <v>43717</v>
      </c>
      <c r="F254" s="62">
        <v>0.54166666666666663</v>
      </c>
      <c r="G254" s="60">
        <v>0</v>
      </c>
      <c r="H254" s="60">
        <v>0</v>
      </c>
      <c r="I254" s="60">
        <f t="shared" si="6"/>
        <v>0</v>
      </c>
      <c r="J254" s="185">
        <f>I254*('Sample Collection'!M256/'Sample Collection'!R256)</f>
        <v>0</v>
      </c>
      <c r="K254" s="60"/>
      <c r="L254" s="60"/>
    </row>
    <row r="255" spans="1:14" s="12" customFormat="1">
      <c r="A255" s="63" t="s">
        <v>307</v>
      </c>
      <c r="B255" s="63" t="s">
        <v>24</v>
      </c>
      <c r="C255" s="64">
        <v>43714</v>
      </c>
      <c r="D255" s="65">
        <v>0.45833333333333331</v>
      </c>
      <c r="E255" s="64">
        <v>43717</v>
      </c>
      <c r="F255" s="65">
        <v>0.54166666666666663</v>
      </c>
      <c r="G255" s="63">
        <v>0</v>
      </c>
      <c r="H255" s="63">
        <v>0</v>
      </c>
      <c r="I255" s="63">
        <f t="shared" si="6"/>
        <v>0</v>
      </c>
      <c r="J255" s="185">
        <f>I255*('Sample Collection'!M257/'Sample Collection'!R257)</f>
        <v>0</v>
      </c>
      <c r="K255" s="63"/>
      <c r="L255" s="63"/>
      <c r="N255" s="50"/>
    </row>
    <row r="256" spans="1:14" s="12" customFormat="1">
      <c r="A256" s="63" t="s">
        <v>308</v>
      </c>
      <c r="B256" s="63" t="s">
        <v>82</v>
      </c>
      <c r="C256" s="64">
        <v>43714</v>
      </c>
      <c r="D256" s="65">
        <v>0.45833333333333331</v>
      </c>
      <c r="E256" s="64">
        <v>43717</v>
      </c>
      <c r="F256" s="65">
        <v>0.54166666666666663</v>
      </c>
      <c r="G256" s="63">
        <v>0</v>
      </c>
      <c r="H256" s="63">
        <v>0</v>
      </c>
      <c r="I256" s="63">
        <f t="shared" si="6"/>
        <v>0</v>
      </c>
      <c r="J256" s="185">
        <f>I256*('Sample Collection'!M258/'Sample Collection'!R258)</f>
        <v>0</v>
      </c>
      <c r="K256" s="63"/>
      <c r="L256" s="63"/>
      <c r="N256" s="50"/>
    </row>
    <row r="257" spans="1:14" s="12" customFormat="1">
      <c r="A257" s="63" t="s">
        <v>309</v>
      </c>
      <c r="B257" s="63" t="s">
        <v>128</v>
      </c>
      <c r="C257" s="64">
        <v>43714</v>
      </c>
      <c r="D257" s="65">
        <v>0.45833333333333331</v>
      </c>
      <c r="E257" s="64">
        <v>43717</v>
      </c>
      <c r="F257" s="65">
        <v>0.54166666666666663</v>
      </c>
      <c r="G257" s="63">
        <v>0</v>
      </c>
      <c r="H257" s="63">
        <v>0</v>
      </c>
      <c r="I257" s="63">
        <f t="shared" si="6"/>
        <v>0</v>
      </c>
      <c r="J257" s="185">
        <f>I257*('Sample Collection'!M259/'Sample Collection'!R259)</f>
        <v>0</v>
      </c>
      <c r="K257" s="63"/>
      <c r="L257" s="63"/>
      <c r="N257" s="50"/>
    </row>
    <row r="258" spans="1:14" s="12" customFormat="1">
      <c r="A258" s="63" t="s">
        <v>310</v>
      </c>
      <c r="B258" s="63" t="s">
        <v>32</v>
      </c>
      <c r="C258" s="64">
        <v>43714</v>
      </c>
      <c r="D258" s="65">
        <v>0.45833333333333331</v>
      </c>
      <c r="E258" s="64">
        <v>43717</v>
      </c>
      <c r="F258" s="65">
        <v>0.54166666666666663</v>
      </c>
      <c r="G258" s="63">
        <v>0</v>
      </c>
      <c r="H258" s="63">
        <v>0</v>
      </c>
      <c r="I258" s="63">
        <f t="shared" si="6"/>
        <v>0</v>
      </c>
      <c r="J258" s="185">
        <f>I258*('Sample Collection'!M260/'Sample Collection'!R260)</f>
        <v>0</v>
      </c>
      <c r="K258" s="63"/>
      <c r="L258" s="63"/>
      <c r="N258" s="50"/>
    </row>
    <row r="259" spans="1:14" s="12" customFormat="1">
      <c r="A259" s="63" t="s">
        <v>311</v>
      </c>
      <c r="B259" s="63" t="s">
        <v>34</v>
      </c>
      <c r="C259" s="64">
        <v>43714</v>
      </c>
      <c r="D259" s="65">
        <v>0.45833333333333331</v>
      </c>
      <c r="E259" s="64">
        <v>43717</v>
      </c>
      <c r="F259" s="65">
        <v>0.54166666666666663</v>
      </c>
      <c r="G259" s="63">
        <v>0</v>
      </c>
      <c r="H259" s="63">
        <v>0</v>
      </c>
      <c r="I259" s="63">
        <f t="shared" ref="I259:I287" si="8">AVERAGE((G259*2),(H259*2))</f>
        <v>0</v>
      </c>
      <c r="J259" s="185">
        <f>I259*('Sample Collection'!M261/'Sample Collection'!R261)</f>
        <v>0</v>
      </c>
      <c r="K259" s="63"/>
      <c r="L259" s="63"/>
      <c r="N259" s="50"/>
    </row>
    <row r="260" spans="1:14" s="12" customFormat="1">
      <c r="A260" s="63" t="s">
        <v>312</v>
      </c>
      <c r="B260" s="63" t="s">
        <v>39</v>
      </c>
      <c r="C260" s="64">
        <v>43714</v>
      </c>
      <c r="D260" s="65">
        <v>0.45833333333333331</v>
      </c>
      <c r="E260" s="64">
        <v>43717</v>
      </c>
      <c r="F260" s="65">
        <v>0.54166666666666663</v>
      </c>
      <c r="G260" s="63">
        <v>0</v>
      </c>
      <c r="H260" s="63">
        <v>0</v>
      </c>
      <c r="I260" s="63">
        <f t="shared" si="8"/>
        <v>0</v>
      </c>
      <c r="J260" s="185">
        <f>I260*('Sample Collection'!M262/'Sample Collection'!R262)</f>
        <v>0</v>
      </c>
      <c r="K260" s="63"/>
      <c r="L260" s="63"/>
      <c r="N260" s="50"/>
    </row>
    <row r="261" spans="1:14" s="53" customFormat="1">
      <c r="A261" s="66" t="s">
        <v>313</v>
      </c>
      <c r="B261" s="66" t="s">
        <v>361</v>
      </c>
      <c r="C261" s="67">
        <v>43714</v>
      </c>
      <c r="D261" s="68">
        <v>0.45833333333333331</v>
      </c>
      <c r="E261" s="67">
        <v>43717</v>
      </c>
      <c r="F261" s="68">
        <v>0.54166666666666663</v>
      </c>
      <c r="G261" s="66">
        <v>0</v>
      </c>
      <c r="H261" s="66">
        <v>0</v>
      </c>
      <c r="I261" s="66">
        <f t="shared" si="8"/>
        <v>0</v>
      </c>
      <c r="J261" s="185">
        <f>I261*('Sample Collection'!M263/'Sample Collection'!R263)</f>
        <v>0</v>
      </c>
      <c r="K261" s="66"/>
      <c r="L261" s="66"/>
      <c r="N261" s="50"/>
    </row>
    <row r="262" spans="1:14" s="50" customFormat="1">
      <c r="A262" s="60" t="s">
        <v>314</v>
      </c>
      <c r="B262" s="60" t="s">
        <v>24</v>
      </c>
      <c r="C262" s="61">
        <v>43719</v>
      </c>
      <c r="D262" s="62">
        <v>0.54166666666666663</v>
      </c>
      <c r="E262" s="61">
        <v>43722</v>
      </c>
      <c r="F262" s="62">
        <v>0.35416666666666669</v>
      </c>
      <c r="G262" s="60">
        <v>0</v>
      </c>
      <c r="H262" s="60">
        <v>0</v>
      </c>
      <c r="I262" s="60">
        <f t="shared" si="8"/>
        <v>0</v>
      </c>
      <c r="J262" s="185">
        <f>I262*('Sample Collection'!M264/'Sample Collection'!R264)</f>
        <v>0</v>
      </c>
      <c r="K262" s="60"/>
      <c r="L262" s="60"/>
    </row>
    <row r="263" spans="1:14" s="50" customFormat="1">
      <c r="A263" s="60" t="s">
        <v>315</v>
      </c>
      <c r="B263" s="60" t="s">
        <v>82</v>
      </c>
      <c r="C263" s="61">
        <v>43719</v>
      </c>
      <c r="D263" s="62">
        <v>0.54166666666666663</v>
      </c>
      <c r="E263" s="61">
        <v>43722</v>
      </c>
      <c r="F263" s="62">
        <v>0.35416666666666669</v>
      </c>
      <c r="G263" s="60">
        <v>0</v>
      </c>
      <c r="H263" s="60">
        <v>0</v>
      </c>
      <c r="I263" s="60">
        <f t="shared" si="8"/>
        <v>0</v>
      </c>
      <c r="J263" s="185">
        <f>I263*('Sample Collection'!M265/'Sample Collection'!R265)</f>
        <v>0</v>
      </c>
      <c r="K263" s="60"/>
      <c r="L263" s="60"/>
    </row>
    <row r="264" spans="1:14" s="50" customFormat="1">
      <c r="A264" s="60" t="s">
        <v>316</v>
      </c>
      <c r="B264" s="60" t="s">
        <v>128</v>
      </c>
      <c r="C264" s="61">
        <v>43719</v>
      </c>
      <c r="D264" s="62">
        <v>0.54166666666666663</v>
      </c>
      <c r="E264" s="61">
        <v>43722</v>
      </c>
      <c r="F264" s="62">
        <v>0.35416666666666669</v>
      </c>
      <c r="G264" s="60">
        <v>0</v>
      </c>
      <c r="H264" s="60">
        <v>0</v>
      </c>
      <c r="I264" s="60">
        <f t="shared" si="8"/>
        <v>0</v>
      </c>
      <c r="J264" s="185">
        <f>I264*('Sample Collection'!M266/'Sample Collection'!R266)</f>
        <v>0</v>
      </c>
      <c r="K264" s="60"/>
      <c r="L264" s="60"/>
    </row>
    <row r="265" spans="1:14" s="50" customFormat="1">
      <c r="A265" s="60" t="s">
        <v>317</v>
      </c>
      <c r="B265" s="60" t="s">
        <v>32</v>
      </c>
      <c r="C265" s="61">
        <v>43719</v>
      </c>
      <c r="D265" s="62">
        <v>0.54166666666666663</v>
      </c>
      <c r="E265" s="61">
        <v>43722</v>
      </c>
      <c r="F265" s="62">
        <v>0.35416666666666669</v>
      </c>
      <c r="G265" s="60">
        <v>0</v>
      </c>
      <c r="H265" s="60">
        <v>0</v>
      </c>
      <c r="I265" s="60">
        <f t="shared" si="8"/>
        <v>0</v>
      </c>
      <c r="J265" s="185">
        <f>I265*('Sample Collection'!M267/'Sample Collection'!R267)</f>
        <v>0</v>
      </c>
      <c r="K265" s="60"/>
      <c r="L265" s="60"/>
    </row>
    <row r="266" spans="1:14" s="50" customFormat="1">
      <c r="A266" s="60" t="s">
        <v>318</v>
      </c>
      <c r="B266" s="60" t="s">
        <v>34</v>
      </c>
      <c r="C266" s="61">
        <v>43719</v>
      </c>
      <c r="D266" s="62">
        <v>0.54166666666666663</v>
      </c>
      <c r="E266" s="61">
        <v>43722</v>
      </c>
      <c r="F266" s="62">
        <v>0.35416666666666669</v>
      </c>
      <c r="G266" s="60">
        <v>0</v>
      </c>
      <c r="H266" s="60">
        <v>0</v>
      </c>
      <c r="I266" s="60">
        <f t="shared" si="8"/>
        <v>0</v>
      </c>
      <c r="J266" s="185">
        <f>I266*('Sample Collection'!M268/'Sample Collection'!R268)</f>
        <v>0</v>
      </c>
      <c r="K266" s="60"/>
      <c r="L266" s="60"/>
    </row>
    <row r="267" spans="1:14" s="50" customFormat="1">
      <c r="A267" s="60" t="s">
        <v>319</v>
      </c>
      <c r="B267" s="60" t="s">
        <v>39</v>
      </c>
      <c r="C267" s="61">
        <v>43719</v>
      </c>
      <c r="D267" s="62">
        <v>0.54166666666666663</v>
      </c>
      <c r="E267" s="61">
        <v>43722</v>
      </c>
      <c r="F267" s="62">
        <v>0.35416666666666669</v>
      </c>
      <c r="G267" s="60">
        <v>0</v>
      </c>
      <c r="H267" s="60">
        <v>0</v>
      </c>
      <c r="I267" s="60">
        <f t="shared" si="8"/>
        <v>0</v>
      </c>
      <c r="J267" s="185">
        <f>I267*('Sample Collection'!M269/'Sample Collection'!R269)</f>
        <v>0</v>
      </c>
      <c r="K267" s="60"/>
      <c r="L267" s="60"/>
    </row>
    <row r="268" spans="1:14" s="12" customFormat="1">
      <c r="A268" s="63" t="s">
        <v>320</v>
      </c>
      <c r="B268" s="63" t="s">
        <v>24</v>
      </c>
      <c r="C268" s="64">
        <v>43719</v>
      </c>
      <c r="D268" s="65">
        <v>0.54166666666666663</v>
      </c>
      <c r="E268" s="64">
        <v>43722</v>
      </c>
      <c r="F268" s="65">
        <v>0.35416666666666669</v>
      </c>
      <c r="G268" s="63">
        <v>0</v>
      </c>
      <c r="H268" s="63">
        <v>0</v>
      </c>
      <c r="I268" s="63">
        <f t="shared" si="8"/>
        <v>0</v>
      </c>
      <c r="J268" s="185">
        <f>I268*('Sample Collection'!M270/'Sample Collection'!R270)</f>
        <v>0</v>
      </c>
      <c r="K268" s="63"/>
      <c r="L268" s="63"/>
      <c r="N268" s="50"/>
    </row>
    <row r="269" spans="1:14" s="12" customFormat="1">
      <c r="A269" s="63" t="s">
        <v>321</v>
      </c>
      <c r="B269" s="63" t="s">
        <v>82</v>
      </c>
      <c r="C269" s="64">
        <v>43719</v>
      </c>
      <c r="D269" s="65">
        <v>0.54166666666666663</v>
      </c>
      <c r="E269" s="64">
        <v>43722</v>
      </c>
      <c r="F269" s="65">
        <v>0.35416666666666669</v>
      </c>
      <c r="G269" s="63">
        <v>0</v>
      </c>
      <c r="H269" s="63">
        <v>0</v>
      </c>
      <c r="I269" s="63">
        <f t="shared" si="8"/>
        <v>0</v>
      </c>
      <c r="J269" s="185">
        <f>I269*('Sample Collection'!M271/'Sample Collection'!R271)</f>
        <v>0</v>
      </c>
      <c r="K269" s="63"/>
      <c r="L269" s="63"/>
      <c r="N269" s="50"/>
    </row>
    <row r="270" spans="1:14" s="12" customFormat="1">
      <c r="A270" s="63" t="s">
        <v>322</v>
      </c>
      <c r="B270" s="63" t="s">
        <v>128</v>
      </c>
      <c r="C270" s="64">
        <v>43719</v>
      </c>
      <c r="D270" s="65">
        <v>0.54166666666666663</v>
      </c>
      <c r="E270" s="64">
        <v>43722</v>
      </c>
      <c r="F270" s="65">
        <v>0.35416666666666669</v>
      </c>
      <c r="G270" s="63">
        <v>0</v>
      </c>
      <c r="H270" s="63">
        <v>0</v>
      </c>
      <c r="I270" s="63">
        <f t="shared" si="8"/>
        <v>0</v>
      </c>
      <c r="J270" s="185">
        <f>I270*('Sample Collection'!M272/'Sample Collection'!R272)</f>
        <v>0</v>
      </c>
      <c r="K270" s="63"/>
      <c r="L270" s="63"/>
      <c r="N270" s="50"/>
    </row>
    <row r="271" spans="1:14" s="12" customFormat="1">
      <c r="A271" s="63" t="s">
        <v>323</v>
      </c>
      <c r="B271" s="63" t="s">
        <v>32</v>
      </c>
      <c r="C271" s="64">
        <v>43719</v>
      </c>
      <c r="D271" s="65">
        <v>0.54166666666666663</v>
      </c>
      <c r="E271" s="64">
        <v>43722</v>
      </c>
      <c r="F271" s="65">
        <v>0.35416666666666669</v>
      </c>
      <c r="G271" s="63">
        <v>0</v>
      </c>
      <c r="H271" s="63">
        <v>0</v>
      </c>
      <c r="I271" s="63">
        <f t="shared" si="8"/>
        <v>0</v>
      </c>
      <c r="J271" s="185">
        <f>I271*('Sample Collection'!M273/'Sample Collection'!R273)</f>
        <v>0</v>
      </c>
      <c r="K271" s="63"/>
      <c r="L271" s="63"/>
      <c r="N271" s="50"/>
    </row>
    <row r="272" spans="1:14" s="12" customFormat="1">
      <c r="A272" s="63" t="s">
        <v>324</v>
      </c>
      <c r="B272" s="63" t="s">
        <v>34</v>
      </c>
      <c r="C272" s="64">
        <v>43719</v>
      </c>
      <c r="D272" s="65">
        <v>0.54166666666666663</v>
      </c>
      <c r="E272" s="64">
        <v>43722</v>
      </c>
      <c r="F272" s="65">
        <v>0.35416666666666669</v>
      </c>
      <c r="G272" s="63">
        <v>0</v>
      </c>
      <c r="H272" s="63">
        <v>0</v>
      </c>
      <c r="I272" s="63">
        <f t="shared" si="8"/>
        <v>0</v>
      </c>
      <c r="J272" s="185">
        <f>I272*('Sample Collection'!M274/'Sample Collection'!R274)</f>
        <v>0</v>
      </c>
      <c r="K272" s="63"/>
      <c r="L272" s="63"/>
      <c r="N272" s="50"/>
    </row>
    <row r="273" spans="1:14" s="12" customFormat="1">
      <c r="A273" s="63" t="s">
        <v>325</v>
      </c>
      <c r="B273" s="63" t="s">
        <v>39</v>
      </c>
      <c r="C273" s="64">
        <v>43719</v>
      </c>
      <c r="D273" s="65">
        <v>0.54166666666666663</v>
      </c>
      <c r="E273" s="64">
        <v>43722</v>
      </c>
      <c r="F273" s="65">
        <v>0.35416666666666669</v>
      </c>
      <c r="G273" s="63">
        <v>0</v>
      </c>
      <c r="H273" s="63">
        <v>0</v>
      </c>
      <c r="I273" s="63">
        <f t="shared" si="8"/>
        <v>0</v>
      </c>
      <c r="J273" s="185">
        <f>I273*('Sample Collection'!M275/'Sample Collection'!R275)</f>
        <v>0</v>
      </c>
      <c r="K273" s="63"/>
      <c r="L273" s="63"/>
      <c r="N273" s="50"/>
    </row>
    <row r="274" spans="1:14" s="53" customFormat="1">
      <c r="A274" s="66" t="s">
        <v>326</v>
      </c>
      <c r="B274" s="66" t="s">
        <v>361</v>
      </c>
      <c r="C274" s="67">
        <v>43719</v>
      </c>
      <c r="D274" s="68">
        <v>0.54166666666666663</v>
      </c>
      <c r="E274" s="67">
        <v>43722</v>
      </c>
      <c r="F274" s="68">
        <v>0.35416666666666669</v>
      </c>
      <c r="G274" s="66">
        <v>0</v>
      </c>
      <c r="H274" s="66">
        <v>0</v>
      </c>
      <c r="I274" s="66">
        <f t="shared" si="8"/>
        <v>0</v>
      </c>
      <c r="J274" s="185">
        <f>I274*('Sample Collection'!M276/'Sample Collection'!R276)</f>
        <v>0</v>
      </c>
      <c r="K274" s="66"/>
      <c r="L274" s="66"/>
      <c r="N274" s="50"/>
    </row>
    <row r="275" spans="1:14" s="50" customFormat="1">
      <c r="A275" s="60" t="s">
        <v>327</v>
      </c>
      <c r="B275" s="60" t="s">
        <v>24</v>
      </c>
      <c r="C275" s="61">
        <v>43734</v>
      </c>
      <c r="D275" s="62">
        <v>0.66666666666666663</v>
      </c>
      <c r="E275" s="61">
        <v>43737</v>
      </c>
      <c r="F275" s="62">
        <v>0.5625</v>
      </c>
      <c r="G275" s="60">
        <v>0</v>
      </c>
      <c r="H275" s="60">
        <v>0</v>
      </c>
      <c r="I275" s="60">
        <f t="shared" si="8"/>
        <v>0</v>
      </c>
      <c r="J275" s="185">
        <f>I275*('Sample Collection'!M277/'Sample Collection'!R277)</f>
        <v>0</v>
      </c>
      <c r="K275" s="60"/>
      <c r="L275" s="60"/>
    </row>
    <row r="276" spans="1:14" s="50" customFormat="1">
      <c r="A276" s="60" t="s">
        <v>328</v>
      </c>
      <c r="B276" s="60" t="s">
        <v>82</v>
      </c>
      <c r="C276" s="61">
        <v>43734</v>
      </c>
      <c r="D276" s="62">
        <v>0.66666666666666663</v>
      </c>
      <c r="E276" s="61">
        <v>43737</v>
      </c>
      <c r="F276" s="62">
        <v>0.5625</v>
      </c>
      <c r="G276" s="60">
        <v>0</v>
      </c>
      <c r="H276" s="60">
        <v>0</v>
      </c>
      <c r="I276" s="60">
        <f t="shared" si="8"/>
        <v>0</v>
      </c>
      <c r="J276" s="185">
        <f>I276*('Sample Collection'!M278/'Sample Collection'!R278)</f>
        <v>0</v>
      </c>
      <c r="K276" s="60"/>
      <c r="L276" s="60"/>
    </row>
    <row r="277" spans="1:14" s="50" customFormat="1">
      <c r="A277" s="60" t="s">
        <v>329</v>
      </c>
      <c r="B277" s="60" t="s">
        <v>128</v>
      </c>
      <c r="C277" s="61">
        <v>43734</v>
      </c>
      <c r="D277" s="62">
        <v>0.66666666666666663</v>
      </c>
      <c r="E277" s="61">
        <v>43737</v>
      </c>
      <c r="F277" s="62">
        <v>0.5625</v>
      </c>
      <c r="G277" s="60">
        <v>0</v>
      </c>
      <c r="H277" s="60">
        <v>0</v>
      </c>
      <c r="I277" s="60">
        <f t="shared" si="8"/>
        <v>0</v>
      </c>
      <c r="J277" s="185">
        <f>I277*('Sample Collection'!M279/'Sample Collection'!R279)</f>
        <v>0</v>
      </c>
      <c r="K277" s="60"/>
      <c r="L277" s="60"/>
    </row>
    <row r="278" spans="1:14" s="50" customFormat="1">
      <c r="A278" s="60" t="s">
        <v>330</v>
      </c>
      <c r="B278" s="60" t="s">
        <v>32</v>
      </c>
      <c r="C278" s="61">
        <v>43734</v>
      </c>
      <c r="D278" s="62">
        <v>0.66666666666666663</v>
      </c>
      <c r="E278" s="61">
        <v>43737</v>
      </c>
      <c r="F278" s="62">
        <v>0.5625</v>
      </c>
      <c r="G278" s="60">
        <v>0</v>
      </c>
      <c r="H278" s="60">
        <v>0</v>
      </c>
      <c r="I278" s="60">
        <f t="shared" si="8"/>
        <v>0</v>
      </c>
      <c r="J278" s="185">
        <f>I278*('Sample Collection'!M280/'Sample Collection'!R280)</f>
        <v>0</v>
      </c>
      <c r="K278" s="60"/>
      <c r="L278" s="60"/>
    </row>
    <row r="279" spans="1:14" s="50" customFormat="1">
      <c r="A279" s="60" t="s">
        <v>331</v>
      </c>
      <c r="B279" s="60" t="s">
        <v>34</v>
      </c>
      <c r="C279" s="61">
        <v>43734</v>
      </c>
      <c r="D279" s="62">
        <v>0.66666666666666663</v>
      </c>
      <c r="E279" s="61">
        <v>43737</v>
      </c>
      <c r="F279" s="62">
        <v>0.5625</v>
      </c>
      <c r="G279" s="60">
        <v>0</v>
      </c>
      <c r="H279" s="60">
        <v>0</v>
      </c>
      <c r="I279" s="60">
        <f t="shared" si="8"/>
        <v>0</v>
      </c>
      <c r="J279" s="185">
        <f>I279*('Sample Collection'!M281/'Sample Collection'!R281)</f>
        <v>0</v>
      </c>
      <c r="K279" s="60"/>
      <c r="L279" s="60"/>
    </row>
    <row r="280" spans="1:14" s="50" customFormat="1">
      <c r="A280" s="60" t="s">
        <v>332</v>
      </c>
      <c r="B280" s="60" t="s">
        <v>39</v>
      </c>
      <c r="C280" s="61">
        <v>43734</v>
      </c>
      <c r="D280" s="62">
        <v>0.66666666666666663</v>
      </c>
      <c r="E280" s="61">
        <v>43737</v>
      </c>
      <c r="F280" s="62">
        <v>0.5625</v>
      </c>
      <c r="G280" s="60">
        <v>0</v>
      </c>
      <c r="H280" s="60">
        <v>0</v>
      </c>
      <c r="I280" s="60">
        <f t="shared" si="8"/>
        <v>0</v>
      </c>
      <c r="J280" s="185">
        <f>I280*('Sample Collection'!M282/'Sample Collection'!R282)</f>
        <v>0</v>
      </c>
      <c r="K280" s="60"/>
      <c r="L280" s="60"/>
    </row>
    <row r="281" spans="1:14" s="12" customFormat="1">
      <c r="A281" s="63" t="s">
        <v>333</v>
      </c>
      <c r="B281" s="63" t="s">
        <v>24</v>
      </c>
      <c r="C281" s="64">
        <v>43734</v>
      </c>
      <c r="D281" s="65">
        <v>0.66666666666666663</v>
      </c>
      <c r="E281" s="64">
        <v>43737</v>
      </c>
      <c r="F281" s="65">
        <v>0.5625</v>
      </c>
      <c r="G281" s="63">
        <v>0</v>
      </c>
      <c r="H281" s="63">
        <v>0</v>
      </c>
      <c r="I281" s="63">
        <f t="shared" si="8"/>
        <v>0</v>
      </c>
      <c r="J281" s="185">
        <f>I281*('Sample Collection'!M283/'Sample Collection'!R283)</f>
        <v>0</v>
      </c>
      <c r="K281" s="63"/>
      <c r="L281" s="63"/>
      <c r="N281" s="50"/>
    </row>
    <row r="282" spans="1:14" s="12" customFormat="1">
      <c r="A282" s="63" t="s">
        <v>334</v>
      </c>
      <c r="B282" s="63" t="s">
        <v>82</v>
      </c>
      <c r="C282" s="64">
        <v>43734</v>
      </c>
      <c r="D282" s="65">
        <v>0.66666666666666663</v>
      </c>
      <c r="E282" s="64">
        <v>43737</v>
      </c>
      <c r="F282" s="65">
        <v>0.5625</v>
      </c>
      <c r="G282" s="63">
        <v>0</v>
      </c>
      <c r="H282" s="63">
        <v>0</v>
      </c>
      <c r="I282" s="63">
        <f t="shared" si="8"/>
        <v>0</v>
      </c>
      <c r="J282" s="185">
        <f>I282*('Sample Collection'!M284/'Sample Collection'!R284)</f>
        <v>0</v>
      </c>
      <c r="K282" s="63"/>
      <c r="L282" s="63"/>
      <c r="N282" s="50"/>
    </row>
    <row r="283" spans="1:14" s="12" customFormat="1">
      <c r="A283" s="63" t="s">
        <v>335</v>
      </c>
      <c r="B283" s="63" t="s">
        <v>128</v>
      </c>
      <c r="C283" s="64">
        <v>43734</v>
      </c>
      <c r="D283" s="65">
        <v>0.66666666666666663</v>
      </c>
      <c r="E283" s="64">
        <v>43737</v>
      </c>
      <c r="F283" s="65">
        <v>0.5625</v>
      </c>
      <c r="G283" s="63">
        <v>0</v>
      </c>
      <c r="H283" s="63">
        <v>0</v>
      </c>
      <c r="I283" s="63">
        <f t="shared" si="8"/>
        <v>0</v>
      </c>
      <c r="J283" s="185">
        <f>I283*('Sample Collection'!M285/'Sample Collection'!R285)</f>
        <v>0</v>
      </c>
      <c r="K283" s="63"/>
      <c r="L283" s="63"/>
      <c r="N283" s="50"/>
    </row>
    <row r="284" spans="1:14" s="12" customFormat="1">
      <c r="A284" s="63" t="s">
        <v>336</v>
      </c>
      <c r="B284" s="63" t="s">
        <v>32</v>
      </c>
      <c r="C284" s="64">
        <v>43734</v>
      </c>
      <c r="D284" s="65">
        <v>0.66666666666666663</v>
      </c>
      <c r="E284" s="64">
        <v>43737</v>
      </c>
      <c r="F284" s="65">
        <v>0.5625</v>
      </c>
      <c r="G284" s="63">
        <v>0</v>
      </c>
      <c r="H284" s="63">
        <v>0</v>
      </c>
      <c r="I284" s="63">
        <f t="shared" si="8"/>
        <v>0</v>
      </c>
      <c r="J284" s="185">
        <f>I284*('Sample Collection'!M286/'Sample Collection'!R286)</f>
        <v>0</v>
      </c>
      <c r="K284" s="63"/>
      <c r="L284" s="63"/>
      <c r="N284" s="50"/>
    </row>
    <row r="285" spans="1:14" s="12" customFormat="1">
      <c r="A285" s="63" t="s">
        <v>337</v>
      </c>
      <c r="B285" s="63" t="s">
        <v>34</v>
      </c>
      <c r="C285" s="64">
        <v>43734</v>
      </c>
      <c r="D285" s="65">
        <v>0.66666666666666663</v>
      </c>
      <c r="E285" s="64">
        <v>43737</v>
      </c>
      <c r="F285" s="65">
        <v>0.5625</v>
      </c>
      <c r="G285" s="63">
        <v>0</v>
      </c>
      <c r="H285" s="63">
        <v>0</v>
      </c>
      <c r="I285" s="63">
        <f t="shared" si="8"/>
        <v>0</v>
      </c>
      <c r="J285" s="185">
        <f>I285*('Sample Collection'!M287/'Sample Collection'!R287)</f>
        <v>0</v>
      </c>
      <c r="K285" s="63"/>
      <c r="L285" s="63"/>
      <c r="N285" s="50"/>
    </row>
    <row r="286" spans="1:14" s="12" customFormat="1">
      <c r="A286" s="63" t="s">
        <v>338</v>
      </c>
      <c r="B286" s="63" t="s">
        <v>39</v>
      </c>
      <c r="C286" s="64">
        <v>43734</v>
      </c>
      <c r="D286" s="65">
        <v>0.66666666666666663</v>
      </c>
      <c r="E286" s="64">
        <v>43737</v>
      </c>
      <c r="F286" s="65">
        <v>0.5625</v>
      </c>
      <c r="G286" s="63">
        <v>0</v>
      </c>
      <c r="H286" s="63">
        <v>0</v>
      </c>
      <c r="I286" s="63">
        <f t="shared" si="8"/>
        <v>0</v>
      </c>
      <c r="J286" s="185">
        <f>I286*('Sample Collection'!M288/'Sample Collection'!R288)</f>
        <v>0</v>
      </c>
      <c r="K286" s="63"/>
      <c r="L286" s="63"/>
      <c r="N286" s="50"/>
    </row>
    <row r="287" spans="1:14" s="53" customFormat="1">
      <c r="A287" s="66" t="s">
        <v>339</v>
      </c>
      <c r="B287" s="66" t="s">
        <v>361</v>
      </c>
      <c r="C287" s="67">
        <v>43734</v>
      </c>
      <c r="D287" s="68">
        <v>0.66666666666666663</v>
      </c>
      <c r="E287" s="67">
        <v>43737</v>
      </c>
      <c r="F287" s="68">
        <v>0.5625</v>
      </c>
      <c r="G287" s="66">
        <v>0</v>
      </c>
      <c r="H287" s="66">
        <v>0</v>
      </c>
      <c r="I287" s="66">
        <f t="shared" si="8"/>
        <v>0</v>
      </c>
      <c r="J287" s="185">
        <f>I287*('Sample Collection'!M289/'Sample Collection'!R289)</f>
        <v>0</v>
      </c>
      <c r="K287" s="66"/>
      <c r="L287" s="66"/>
      <c r="N287" s="50"/>
    </row>
    <row r="289" spans="1:14">
      <c r="A289" s="28" t="s">
        <v>670</v>
      </c>
      <c r="B289" s="87" t="s">
        <v>24</v>
      </c>
      <c r="I289" s="12">
        <v>0</v>
      </c>
      <c r="J289" s="184">
        <f>I289*(1/100)</f>
        <v>0</v>
      </c>
    </row>
    <row r="290" spans="1:14">
      <c r="A290" s="28" t="s">
        <v>671</v>
      </c>
      <c r="B290" s="87" t="s">
        <v>24</v>
      </c>
      <c r="I290" s="12">
        <v>15</v>
      </c>
      <c r="J290" s="184">
        <f t="shared" ref="J290:J346" si="9">I290*(1/100)</f>
        <v>0.15</v>
      </c>
      <c r="K290" s="28">
        <v>3</v>
      </c>
      <c r="L290" s="28">
        <v>2</v>
      </c>
      <c r="M290" s="12">
        <v>0</v>
      </c>
      <c r="N290" s="12">
        <v>0</v>
      </c>
    </row>
    <row r="291" spans="1:14">
      <c r="A291" s="28" t="s">
        <v>672</v>
      </c>
      <c r="B291" s="217" t="s">
        <v>384</v>
      </c>
      <c r="I291" s="12">
        <v>0</v>
      </c>
      <c r="J291" s="184">
        <f t="shared" si="9"/>
        <v>0</v>
      </c>
    </row>
    <row r="292" spans="1:14">
      <c r="A292" s="28" t="s">
        <v>673</v>
      </c>
      <c r="B292" s="217" t="s">
        <v>384</v>
      </c>
      <c r="I292" s="12">
        <v>5</v>
      </c>
      <c r="J292" s="184">
        <f t="shared" si="9"/>
        <v>0.05</v>
      </c>
    </row>
    <row r="293" spans="1:14">
      <c r="A293" s="28" t="s">
        <v>674</v>
      </c>
      <c r="B293" s="217" t="s">
        <v>838</v>
      </c>
      <c r="I293" s="12">
        <v>5</v>
      </c>
      <c r="J293" s="184">
        <f t="shared" si="9"/>
        <v>0.05</v>
      </c>
      <c r="K293" s="28">
        <v>3</v>
      </c>
      <c r="L293" s="28">
        <v>1</v>
      </c>
      <c r="M293" s="12">
        <v>0</v>
      </c>
      <c r="N293" s="12">
        <v>0</v>
      </c>
    </row>
    <row r="294" spans="1:14">
      <c r="A294" s="28" t="s">
        <v>675</v>
      </c>
      <c r="B294" s="217" t="s">
        <v>838</v>
      </c>
      <c r="I294" s="12">
        <v>0</v>
      </c>
      <c r="J294" s="184">
        <f t="shared" si="9"/>
        <v>0</v>
      </c>
    </row>
    <row r="295" spans="1:14">
      <c r="A295" s="28" t="s">
        <v>676</v>
      </c>
      <c r="B295" t="s">
        <v>839</v>
      </c>
      <c r="I295" s="12">
        <v>0</v>
      </c>
      <c r="J295" s="184">
        <f t="shared" si="9"/>
        <v>0</v>
      </c>
    </row>
    <row r="296" spans="1:14">
      <c r="A296" s="28" t="s">
        <v>677</v>
      </c>
      <c r="B296" t="s">
        <v>839</v>
      </c>
      <c r="I296" s="12">
        <v>0</v>
      </c>
      <c r="J296" s="184">
        <f t="shared" si="9"/>
        <v>0</v>
      </c>
    </row>
    <row r="297" spans="1:14">
      <c r="A297" s="28" t="s">
        <v>678</v>
      </c>
      <c r="B297" t="s">
        <v>386</v>
      </c>
      <c r="I297" s="12">
        <v>0</v>
      </c>
      <c r="J297" s="184">
        <f t="shared" si="9"/>
        <v>0</v>
      </c>
    </row>
    <row r="298" spans="1:14">
      <c r="A298" s="28" t="s">
        <v>679</v>
      </c>
      <c r="B298" t="s">
        <v>386</v>
      </c>
      <c r="I298" s="12">
        <v>0</v>
      </c>
      <c r="J298" s="184">
        <f t="shared" si="9"/>
        <v>0</v>
      </c>
    </row>
    <row r="299" spans="1:14">
      <c r="A299" s="28" t="s">
        <v>680</v>
      </c>
      <c r="B299" t="s">
        <v>387</v>
      </c>
      <c r="I299" s="12">
        <v>0</v>
      </c>
      <c r="J299" s="184">
        <f t="shared" si="9"/>
        <v>0</v>
      </c>
    </row>
    <row r="300" spans="1:14">
      <c r="A300" s="28" t="s">
        <v>681</v>
      </c>
      <c r="B300" t="s">
        <v>387</v>
      </c>
      <c r="I300" s="12">
        <v>0</v>
      </c>
      <c r="J300" s="184">
        <f t="shared" si="9"/>
        <v>0</v>
      </c>
    </row>
    <row r="301" spans="1:14">
      <c r="A301" s="28" t="s">
        <v>682</v>
      </c>
      <c r="B301" s="87" t="s">
        <v>24</v>
      </c>
      <c r="I301" s="12">
        <v>0</v>
      </c>
      <c r="J301" s="184">
        <f t="shared" si="9"/>
        <v>0</v>
      </c>
    </row>
    <row r="302" spans="1:14">
      <c r="A302" s="28" t="s">
        <v>683</v>
      </c>
      <c r="B302" s="87" t="s">
        <v>24</v>
      </c>
      <c r="I302" s="12">
        <v>0</v>
      </c>
      <c r="J302" s="184">
        <f t="shared" si="9"/>
        <v>0</v>
      </c>
    </row>
    <row r="303" spans="1:14">
      <c r="A303" s="28" t="s">
        <v>684</v>
      </c>
      <c r="B303" s="217" t="s">
        <v>384</v>
      </c>
      <c r="I303" s="12">
        <v>0</v>
      </c>
      <c r="J303" s="184">
        <f t="shared" si="9"/>
        <v>0</v>
      </c>
    </row>
    <row r="304" spans="1:14">
      <c r="A304" s="28" t="s">
        <v>685</v>
      </c>
      <c r="B304" s="217" t="s">
        <v>384</v>
      </c>
      <c r="I304" s="12">
        <v>0</v>
      </c>
      <c r="J304" s="184">
        <f t="shared" si="9"/>
        <v>0</v>
      </c>
    </row>
    <row r="305" spans="1:14">
      <c r="A305" s="28" t="s">
        <v>686</v>
      </c>
      <c r="B305" s="217" t="s">
        <v>838</v>
      </c>
      <c r="I305" s="12">
        <v>0</v>
      </c>
      <c r="J305" s="184">
        <f t="shared" si="9"/>
        <v>0</v>
      </c>
    </row>
    <row r="306" spans="1:14">
      <c r="A306" s="28" t="s">
        <v>687</v>
      </c>
      <c r="B306" s="217" t="s">
        <v>838</v>
      </c>
      <c r="I306" s="12">
        <v>0</v>
      </c>
      <c r="J306" s="184">
        <f t="shared" si="9"/>
        <v>0</v>
      </c>
    </row>
    <row r="307" spans="1:14">
      <c r="A307" s="28" t="s">
        <v>688</v>
      </c>
      <c r="B307" t="s">
        <v>839</v>
      </c>
      <c r="I307" s="12">
        <v>0</v>
      </c>
      <c r="J307" s="184">
        <f t="shared" si="9"/>
        <v>0</v>
      </c>
    </row>
    <row r="308" spans="1:14">
      <c r="A308" s="28" t="s">
        <v>689</v>
      </c>
      <c r="B308" t="s">
        <v>839</v>
      </c>
      <c r="I308" s="12">
        <v>0</v>
      </c>
      <c r="J308" s="184">
        <f t="shared" si="9"/>
        <v>0</v>
      </c>
    </row>
    <row r="309" spans="1:14">
      <c r="A309" s="28" t="s">
        <v>690</v>
      </c>
      <c r="B309" t="s">
        <v>386</v>
      </c>
      <c r="I309" s="12">
        <v>5</v>
      </c>
      <c r="J309" s="184">
        <f t="shared" si="9"/>
        <v>0.05</v>
      </c>
    </row>
    <row r="310" spans="1:14">
      <c r="A310" s="28" t="s">
        <v>691</v>
      </c>
      <c r="B310" t="s">
        <v>386</v>
      </c>
      <c r="I310" s="12">
        <v>0</v>
      </c>
      <c r="J310" s="184">
        <f t="shared" si="9"/>
        <v>0</v>
      </c>
    </row>
    <row r="311" spans="1:14">
      <c r="A311" s="28" t="s">
        <v>692</v>
      </c>
      <c r="B311" t="s">
        <v>387</v>
      </c>
      <c r="I311" s="12">
        <v>0</v>
      </c>
      <c r="J311" s="184">
        <f t="shared" si="9"/>
        <v>0</v>
      </c>
    </row>
    <row r="312" spans="1:14">
      <c r="A312" s="28" t="s">
        <v>693</v>
      </c>
      <c r="B312" t="s">
        <v>387</v>
      </c>
      <c r="I312" s="12">
        <v>0</v>
      </c>
      <c r="J312" s="184">
        <f t="shared" si="9"/>
        <v>0</v>
      </c>
    </row>
    <row r="313" spans="1:14">
      <c r="A313" s="28" t="s">
        <v>694</v>
      </c>
      <c r="B313" s="87" t="s">
        <v>24</v>
      </c>
      <c r="I313" s="12">
        <v>0</v>
      </c>
      <c r="J313" s="184">
        <f t="shared" si="9"/>
        <v>0</v>
      </c>
    </row>
    <row r="314" spans="1:14">
      <c r="A314" s="28" t="s">
        <v>695</v>
      </c>
      <c r="B314" s="87" t="s">
        <v>24</v>
      </c>
      <c r="I314" s="12">
        <v>0</v>
      </c>
      <c r="J314" s="184">
        <f t="shared" si="9"/>
        <v>0</v>
      </c>
    </row>
    <row r="315" spans="1:14">
      <c r="A315" s="28" t="s">
        <v>696</v>
      </c>
      <c r="B315" s="217" t="s">
        <v>384</v>
      </c>
      <c r="I315" s="12">
        <v>0</v>
      </c>
      <c r="J315" s="184">
        <f t="shared" si="9"/>
        <v>0</v>
      </c>
    </row>
    <row r="316" spans="1:14">
      <c r="A316" s="28" t="s">
        <v>697</v>
      </c>
      <c r="B316" s="217" t="s">
        <v>384</v>
      </c>
      <c r="I316" s="12">
        <v>0</v>
      </c>
      <c r="J316" s="184">
        <f t="shared" si="9"/>
        <v>0</v>
      </c>
    </row>
    <row r="317" spans="1:14">
      <c r="A317" s="28" t="s">
        <v>698</v>
      </c>
      <c r="B317" s="217" t="s">
        <v>838</v>
      </c>
      <c r="I317" s="12">
        <v>10</v>
      </c>
      <c r="J317" s="184">
        <f t="shared" si="9"/>
        <v>0.1</v>
      </c>
      <c r="K317" s="28">
        <v>3</v>
      </c>
      <c r="L317" s="28">
        <v>2</v>
      </c>
      <c r="M317" s="12">
        <v>0</v>
      </c>
      <c r="N317" s="12">
        <v>0</v>
      </c>
    </row>
    <row r="318" spans="1:14">
      <c r="A318" s="28" t="s">
        <v>699</v>
      </c>
      <c r="B318" s="217" t="s">
        <v>838</v>
      </c>
      <c r="I318" s="12">
        <v>0</v>
      </c>
      <c r="J318" s="184">
        <f t="shared" si="9"/>
        <v>0</v>
      </c>
    </row>
    <row r="319" spans="1:14">
      <c r="A319" s="28" t="s">
        <v>700</v>
      </c>
      <c r="B319" t="s">
        <v>839</v>
      </c>
      <c r="I319" s="12">
        <v>15</v>
      </c>
      <c r="J319" s="184">
        <f t="shared" si="9"/>
        <v>0.15</v>
      </c>
      <c r="K319" s="28">
        <v>3</v>
      </c>
      <c r="L319" s="28">
        <v>1</v>
      </c>
      <c r="M319" s="12">
        <v>0</v>
      </c>
      <c r="N319" s="12">
        <v>0</v>
      </c>
    </row>
    <row r="320" spans="1:14">
      <c r="A320" s="28" t="s">
        <v>701</v>
      </c>
      <c r="B320" t="s">
        <v>839</v>
      </c>
      <c r="I320" s="12">
        <v>0</v>
      </c>
      <c r="J320" s="184">
        <f t="shared" si="9"/>
        <v>0</v>
      </c>
    </row>
    <row r="321" spans="1:10">
      <c r="A321" s="28" t="s">
        <v>702</v>
      </c>
      <c r="B321" t="s">
        <v>386</v>
      </c>
      <c r="I321" s="12">
        <v>0</v>
      </c>
      <c r="J321" s="184">
        <f t="shared" si="9"/>
        <v>0</v>
      </c>
    </row>
    <row r="322" spans="1:10">
      <c r="A322" s="28" t="s">
        <v>703</v>
      </c>
      <c r="B322" t="s">
        <v>386</v>
      </c>
      <c r="I322" s="12">
        <v>0</v>
      </c>
      <c r="J322" s="184">
        <f t="shared" si="9"/>
        <v>0</v>
      </c>
    </row>
    <row r="323" spans="1:10">
      <c r="A323" s="28" t="s">
        <v>704</v>
      </c>
      <c r="B323" t="s">
        <v>387</v>
      </c>
      <c r="I323" s="12">
        <v>0</v>
      </c>
      <c r="J323" s="184">
        <f t="shared" si="9"/>
        <v>0</v>
      </c>
    </row>
    <row r="324" spans="1:10">
      <c r="A324" s="28" t="s">
        <v>705</v>
      </c>
      <c r="B324" t="s">
        <v>387</v>
      </c>
      <c r="I324" s="12">
        <v>0</v>
      </c>
      <c r="J324" s="184">
        <f t="shared" si="9"/>
        <v>0</v>
      </c>
    </row>
    <row r="325" spans="1:10">
      <c r="A325" s="28" t="s">
        <v>706</v>
      </c>
      <c r="B325" s="87" t="s">
        <v>24</v>
      </c>
      <c r="I325" s="12">
        <v>0</v>
      </c>
      <c r="J325" s="184">
        <f t="shared" si="9"/>
        <v>0</v>
      </c>
    </row>
    <row r="326" spans="1:10">
      <c r="A326" s="28" t="s">
        <v>707</v>
      </c>
      <c r="B326" s="87" t="s">
        <v>24</v>
      </c>
      <c r="I326" s="12">
        <v>0</v>
      </c>
      <c r="J326" s="184">
        <f t="shared" si="9"/>
        <v>0</v>
      </c>
    </row>
    <row r="327" spans="1:10">
      <c r="A327" s="28" t="s">
        <v>708</v>
      </c>
      <c r="B327" s="217" t="s">
        <v>384</v>
      </c>
      <c r="I327" s="12">
        <v>0</v>
      </c>
      <c r="J327" s="184">
        <f t="shared" si="9"/>
        <v>0</v>
      </c>
    </row>
    <row r="328" spans="1:10">
      <c r="A328" s="28" t="s">
        <v>709</v>
      </c>
      <c r="B328" s="217" t="s">
        <v>384</v>
      </c>
      <c r="I328" s="12">
        <v>0</v>
      </c>
      <c r="J328" s="184">
        <f t="shared" si="9"/>
        <v>0</v>
      </c>
    </row>
    <row r="329" spans="1:10">
      <c r="A329" s="28" t="s">
        <v>710</v>
      </c>
      <c r="B329" s="217" t="s">
        <v>838</v>
      </c>
      <c r="I329" s="12">
        <v>0</v>
      </c>
      <c r="J329" s="184">
        <f t="shared" si="9"/>
        <v>0</v>
      </c>
    </row>
    <row r="330" spans="1:10">
      <c r="A330" s="28" t="s">
        <v>711</v>
      </c>
      <c r="B330" s="217" t="s">
        <v>838</v>
      </c>
      <c r="I330" s="12">
        <v>0</v>
      </c>
      <c r="J330" s="184">
        <f t="shared" si="9"/>
        <v>0</v>
      </c>
    </row>
    <row r="331" spans="1:10">
      <c r="A331" s="28" t="s">
        <v>712</v>
      </c>
      <c r="B331" t="s">
        <v>839</v>
      </c>
      <c r="I331" s="12">
        <v>0</v>
      </c>
      <c r="J331" s="184">
        <f t="shared" si="9"/>
        <v>0</v>
      </c>
    </row>
    <row r="332" spans="1:10">
      <c r="A332" s="28" t="s">
        <v>713</v>
      </c>
      <c r="B332" t="s">
        <v>839</v>
      </c>
      <c r="I332" s="12">
        <v>0</v>
      </c>
      <c r="J332" s="184">
        <f t="shared" si="9"/>
        <v>0</v>
      </c>
    </row>
    <row r="333" spans="1:10">
      <c r="A333" s="28" t="s">
        <v>714</v>
      </c>
      <c r="B333" t="s">
        <v>386</v>
      </c>
      <c r="I333" s="12">
        <v>0</v>
      </c>
      <c r="J333" s="184">
        <f t="shared" si="9"/>
        <v>0</v>
      </c>
    </row>
    <row r="334" spans="1:10">
      <c r="A334" s="28" t="s">
        <v>715</v>
      </c>
      <c r="B334" t="s">
        <v>386</v>
      </c>
      <c r="I334" s="12">
        <v>0</v>
      </c>
      <c r="J334" s="184">
        <f t="shared" si="9"/>
        <v>0</v>
      </c>
    </row>
    <row r="335" spans="1:10">
      <c r="A335" s="28" t="s">
        <v>716</v>
      </c>
      <c r="B335" t="s">
        <v>387</v>
      </c>
      <c r="I335" s="12">
        <v>457.5</v>
      </c>
      <c r="J335" s="184">
        <f t="shared" si="9"/>
        <v>4.5750000000000002</v>
      </c>
    </row>
    <row r="336" spans="1:10">
      <c r="A336" s="28" t="s">
        <v>717</v>
      </c>
      <c r="B336" t="s">
        <v>387</v>
      </c>
      <c r="I336" s="12">
        <v>0</v>
      </c>
      <c r="J336" s="184">
        <f t="shared" si="9"/>
        <v>0</v>
      </c>
    </row>
    <row r="337" spans="1:10">
      <c r="A337" s="28" t="s">
        <v>718</v>
      </c>
      <c r="B337" s="87" t="s">
        <v>24</v>
      </c>
      <c r="I337" s="12">
        <v>0</v>
      </c>
      <c r="J337" s="184">
        <f t="shared" si="9"/>
        <v>0</v>
      </c>
    </row>
    <row r="338" spans="1:10">
      <c r="A338" s="28" t="s">
        <v>719</v>
      </c>
      <c r="B338" s="87" t="s">
        <v>24</v>
      </c>
      <c r="I338" s="12">
        <v>0</v>
      </c>
      <c r="J338" s="184">
        <f t="shared" si="9"/>
        <v>0</v>
      </c>
    </row>
    <row r="339" spans="1:10">
      <c r="A339" s="28" t="s">
        <v>720</v>
      </c>
      <c r="B339" s="217" t="s">
        <v>384</v>
      </c>
      <c r="I339" s="12">
        <v>0</v>
      </c>
      <c r="J339" s="184">
        <f t="shared" si="9"/>
        <v>0</v>
      </c>
    </row>
    <row r="340" spans="1:10">
      <c r="A340" s="28" t="s">
        <v>721</v>
      </c>
      <c r="B340" s="217" t="s">
        <v>384</v>
      </c>
      <c r="I340" s="12">
        <v>0</v>
      </c>
      <c r="J340" s="184">
        <f t="shared" si="9"/>
        <v>0</v>
      </c>
    </row>
    <row r="341" spans="1:10">
      <c r="A341" s="28" t="s">
        <v>722</v>
      </c>
      <c r="B341" s="217" t="s">
        <v>838</v>
      </c>
      <c r="I341" s="12">
        <v>0</v>
      </c>
      <c r="J341" s="184">
        <f t="shared" si="9"/>
        <v>0</v>
      </c>
    </row>
    <row r="342" spans="1:10">
      <c r="A342" s="28" t="s">
        <v>723</v>
      </c>
      <c r="B342" s="217" t="s">
        <v>838</v>
      </c>
      <c r="I342" s="12">
        <v>0</v>
      </c>
      <c r="J342" s="184">
        <f t="shared" si="9"/>
        <v>0</v>
      </c>
    </row>
    <row r="343" spans="1:10">
      <c r="A343" s="28" t="s">
        <v>724</v>
      </c>
      <c r="B343" t="s">
        <v>839</v>
      </c>
      <c r="I343" s="12">
        <v>0</v>
      </c>
      <c r="J343" s="184">
        <f t="shared" si="9"/>
        <v>0</v>
      </c>
    </row>
    <row r="344" spans="1:10">
      <c r="A344" s="28" t="s">
        <v>725</v>
      </c>
      <c r="B344" t="s">
        <v>839</v>
      </c>
      <c r="I344" s="12">
        <v>0</v>
      </c>
      <c r="J344" s="184">
        <f t="shared" si="9"/>
        <v>0</v>
      </c>
    </row>
    <row r="345" spans="1:10">
      <c r="A345" s="28" t="s">
        <v>728</v>
      </c>
      <c r="B345" t="s">
        <v>387</v>
      </c>
      <c r="I345" s="12">
        <v>0</v>
      </c>
      <c r="J345" s="184">
        <f t="shared" si="9"/>
        <v>0</v>
      </c>
    </row>
    <row r="346" spans="1:10">
      <c r="A346" s="28" t="s">
        <v>729</v>
      </c>
      <c r="B346" t="s">
        <v>387</v>
      </c>
      <c r="I346" s="12">
        <v>0</v>
      </c>
      <c r="J346" s="184">
        <f t="shared" si="9"/>
        <v>0</v>
      </c>
    </row>
    <row r="347" spans="1:10">
      <c r="A347" s="28" t="s">
        <v>730</v>
      </c>
      <c r="B347" s="87" t="s">
        <v>24</v>
      </c>
      <c r="I347" s="12">
        <v>0</v>
      </c>
      <c r="J347" s="184">
        <f t="shared" ref="J347:J401" si="10">I347*(1/100)</f>
        <v>0</v>
      </c>
    </row>
    <row r="348" spans="1:10">
      <c r="A348" s="28" t="s">
        <v>731</v>
      </c>
      <c r="B348" s="217" t="s">
        <v>838</v>
      </c>
      <c r="I348" s="12">
        <v>0</v>
      </c>
      <c r="J348" s="184">
        <f t="shared" si="10"/>
        <v>0</v>
      </c>
    </row>
    <row r="349" spans="1:10">
      <c r="A349" s="28" t="s">
        <v>732</v>
      </c>
      <c r="B349" s="217" t="s">
        <v>838</v>
      </c>
      <c r="I349" s="12">
        <v>0</v>
      </c>
      <c r="J349" s="184">
        <f t="shared" si="10"/>
        <v>0</v>
      </c>
    </row>
    <row r="350" spans="1:10">
      <c r="A350" s="28" t="s">
        <v>733</v>
      </c>
      <c r="B350" t="s">
        <v>839</v>
      </c>
      <c r="I350" s="12">
        <v>0</v>
      </c>
      <c r="J350" s="184">
        <f t="shared" si="10"/>
        <v>0</v>
      </c>
    </row>
    <row r="351" spans="1:10">
      <c r="A351" s="28" t="s">
        <v>734</v>
      </c>
      <c r="B351" t="s">
        <v>839</v>
      </c>
      <c r="I351" s="12">
        <v>0</v>
      </c>
      <c r="J351" s="184">
        <f t="shared" si="10"/>
        <v>0</v>
      </c>
    </row>
    <row r="352" spans="1:10">
      <c r="A352" s="28" t="s">
        <v>735</v>
      </c>
      <c r="B352" t="s">
        <v>386</v>
      </c>
      <c r="I352" s="12">
        <v>0</v>
      </c>
      <c r="J352" s="184">
        <f t="shared" si="10"/>
        <v>0</v>
      </c>
    </row>
    <row r="353" spans="1:14">
      <c r="A353" s="28" t="s">
        <v>736</v>
      </c>
      <c r="B353" t="s">
        <v>386</v>
      </c>
      <c r="I353" s="12">
        <v>0</v>
      </c>
      <c r="J353" s="184">
        <f t="shared" si="10"/>
        <v>0</v>
      </c>
    </row>
    <row r="354" spans="1:14">
      <c r="A354" s="28" t="s">
        <v>737</v>
      </c>
      <c r="B354" t="s">
        <v>387</v>
      </c>
      <c r="I354" s="12">
        <v>0</v>
      </c>
      <c r="J354" s="184">
        <f t="shared" si="10"/>
        <v>0</v>
      </c>
    </row>
    <row r="355" spans="1:14">
      <c r="A355" s="28" t="s">
        <v>738</v>
      </c>
      <c r="B355" t="s">
        <v>387</v>
      </c>
      <c r="I355" s="12">
        <v>0</v>
      </c>
      <c r="J355" s="184">
        <f t="shared" si="10"/>
        <v>0</v>
      </c>
    </row>
    <row r="356" spans="1:14">
      <c r="A356" s="28" t="s">
        <v>739</v>
      </c>
      <c r="B356" s="87" t="s">
        <v>24</v>
      </c>
      <c r="I356" s="12">
        <v>0</v>
      </c>
      <c r="J356" s="184">
        <f t="shared" si="10"/>
        <v>0</v>
      </c>
    </row>
    <row r="357" spans="1:14">
      <c r="A357" s="28" t="s">
        <v>740</v>
      </c>
      <c r="B357" s="87" t="s">
        <v>24</v>
      </c>
      <c r="I357" s="12">
        <v>0</v>
      </c>
      <c r="J357" s="184">
        <f t="shared" si="10"/>
        <v>0</v>
      </c>
    </row>
    <row r="358" spans="1:14">
      <c r="A358" s="28" t="s">
        <v>741</v>
      </c>
      <c r="B358" s="217" t="s">
        <v>384</v>
      </c>
      <c r="I358" s="12">
        <v>7.5</v>
      </c>
      <c r="J358" s="184">
        <f t="shared" si="10"/>
        <v>7.4999999999999997E-2</v>
      </c>
    </row>
    <row r="359" spans="1:14">
      <c r="A359" s="28" t="s">
        <v>742</v>
      </c>
      <c r="B359" s="217" t="s">
        <v>384</v>
      </c>
      <c r="I359" s="12">
        <v>0</v>
      </c>
      <c r="J359" s="184">
        <f t="shared" si="10"/>
        <v>0</v>
      </c>
    </row>
    <row r="360" spans="1:14">
      <c r="A360" s="28" t="s">
        <v>743</v>
      </c>
      <c r="B360" s="217" t="s">
        <v>838</v>
      </c>
      <c r="I360" s="12">
        <v>0</v>
      </c>
      <c r="J360" s="184">
        <f t="shared" si="10"/>
        <v>0</v>
      </c>
    </row>
    <row r="361" spans="1:14">
      <c r="A361" s="28" t="s">
        <v>744</v>
      </c>
      <c r="B361" s="217" t="s">
        <v>838</v>
      </c>
      <c r="I361" s="12">
        <v>0</v>
      </c>
      <c r="J361" s="184">
        <f t="shared" si="10"/>
        <v>0</v>
      </c>
    </row>
    <row r="362" spans="1:14">
      <c r="A362" s="28" t="s">
        <v>745</v>
      </c>
      <c r="B362" t="s">
        <v>839</v>
      </c>
      <c r="I362" s="12">
        <v>0</v>
      </c>
      <c r="J362" s="184">
        <f t="shared" si="10"/>
        <v>0</v>
      </c>
    </row>
    <row r="363" spans="1:14">
      <c r="A363" s="28" t="s">
        <v>746</v>
      </c>
      <c r="B363" t="s">
        <v>839</v>
      </c>
      <c r="I363" s="12">
        <v>90</v>
      </c>
      <c r="J363" s="184">
        <f t="shared" si="10"/>
        <v>0.9</v>
      </c>
      <c r="K363" s="28">
        <v>3</v>
      </c>
      <c r="L363" s="28">
        <v>2</v>
      </c>
      <c r="M363" s="12">
        <v>0</v>
      </c>
      <c r="N363" s="12">
        <v>0</v>
      </c>
    </row>
    <row r="364" spans="1:14">
      <c r="A364" s="28" t="s">
        <v>747</v>
      </c>
      <c r="B364" t="s">
        <v>386</v>
      </c>
      <c r="I364" s="12">
        <v>30</v>
      </c>
      <c r="J364" s="184">
        <f t="shared" si="10"/>
        <v>0.3</v>
      </c>
      <c r="K364" s="28">
        <v>3</v>
      </c>
      <c r="L364" s="28">
        <v>2</v>
      </c>
      <c r="M364" s="12">
        <v>0</v>
      </c>
      <c r="N364" s="12">
        <v>0</v>
      </c>
    </row>
    <row r="365" spans="1:14">
      <c r="A365" s="28" t="s">
        <v>748</v>
      </c>
      <c r="B365" t="s">
        <v>386</v>
      </c>
      <c r="I365" s="12">
        <v>0</v>
      </c>
      <c r="J365" s="184">
        <f t="shared" si="10"/>
        <v>0</v>
      </c>
    </row>
    <row r="366" spans="1:14">
      <c r="A366" s="28" t="s">
        <v>749</v>
      </c>
      <c r="B366" t="s">
        <v>387</v>
      </c>
      <c r="I366" s="12">
        <v>60</v>
      </c>
      <c r="J366" s="184">
        <f t="shared" si="10"/>
        <v>0.6</v>
      </c>
      <c r="K366" s="28">
        <v>3</v>
      </c>
      <c r="L366" s="28">
        <v>2</v>
      </c>
      <c r="M366" s="12">
        <v>0</v>
      </c>
      <c r="N366" s="12">
        <v>0</v>
      </c>
    </row>
    <row r="367" spans="1:14">
      <c r="A367" s="28" t="s">
        <v>750</v>
      </c>
      <c r="B367" t="s">
        <v>387</v>
      </c>
      <c r="I367" s="12">
        <v>0</v>
      </c>
      <c r="J367" s="184">
        <f t="shared" si="10"/>
        <v>0</v>
      </c>
    </row>
    <row r="368" spans="1:14">
      <c r="A368" s="28" t="s">
        <v>751</v>
      </c>
      <c r="B368" s="87" t="s">
        <v>24</v>
      </c>
      <c r="I368" s="12">
        <v>225</v>
      </c>
      <c r="J368" s="184">
        <f t="shared" si="10"/>
        <v>2.25</v>
      </c>
      <c r="K368" s="12">
        <v>3</v>
      </c>
      <c r="L368" s="12">
        <v>2</v>
      </c>
      <c r="M368" s="12">
        <v>0</v>
      </c>
      <c r="N368" s="12">
        <v>0</v>
      </c>
    </row>
    <row r="369" spans="1:14">
      <c r="A369" s="28" t="s">
        <v>752</v>
      </c>
      <c r="B369" s="87" t="s">
        <v>24</v>
      </c>
      <c r="I369" s="12">
        <v>0</v>
      </c>
      <c r="J369" s="184">
        <f t="shared" si="10"/>
        <v>0</v>
      </c>
    </row>
    <row r="370" spans="1:14">
      <c r="A370" s="28" t="s">
        <v>753</v>
      </c>
      <c r="B370" s="217" t="s">
        <v>384</v>
      </c>
      <c r="I370" s="12">
        <v>0</v>
      </c>
      <c r="J370" s="184">
        <f t="shared" si="10"/>
        <v>0</v>
      </c>
    </row>
    <row r="371" spans="1:14">
      <c r="A371" s="28" t="s">
        <v>754</v>
      </c>
      <c r="B371" s="217" t="s">
        <v>838</v>
      </c>
      <c r="I371" s="12">
        <v>0</v>
      </c>
      <c r="J371" s="184">
        <f t="shared" si="10"/>
        <v>0</v>
      </c>
    </row>
    <row r="372" spans="1:14">
      <c r="A372" s="28" t="s">
        <v>755</v>
      </c>
      <c r="B372" t="s">
        <v>839</v>
      </c>
      <c r="I372" s="12">
        <v>0</v>
      </c>
      <c r="J372" s="184">
        <f t="shared" si="10"/>
        <v>0</v>
      </c>
    </row>
    <row r="373" spans="1:14">
      <c r="A373" s="28" t="s">
        <v>756</v>
      </c>
      <c r="B373" t="s">
        <v>839</v>
      </c>
      <c r="I373" s="12">
        <v>0</v>
      </c>
      <c r="J373" s="184">
        <f t="shared" si="10"/>
        <v>0</v>
      </c>
    </row>
    <row r="374" spans="1:14">
      <c r="A374" s="28" t="s">
        <v>757</v>
      </c>
      <c r="B374" t="s">
        <v>386</v>
      </c>
      <c r="I374" s="12">
        <v>52.5</v>
      </c>
      <c r="J374" s="184">
        <f t="shared" si="10"/>
        <v>0.52500000000000002</v>
      </c>
      <c r="K374" s="28">
        <v>3</v>
      </c>
      <c r="L374" s="28">
        <v>2</v>
      </c>
      <c r="M374" s="12">
        <v>0</v>
      </c>
      <c r="N374" s="12">
        <v>0</v>
      </c>
    </row>
    <row r="375" spans="1:14">
      <c r="A375" s="28" t="s">
        <v>758</v>
      </c>
      <c r="B375" t="s">
        <v>386</v>
      </c>
      <c r="I375" s="12">
        <v>0</v>
      </c>
      <c r="J375" s="184">
        <f t="shared" si="10"/>
        <v>0</v>
      </c>
    </row>
    <row r="376" spans="1:14">
      <c r="A376" s="28" t="s">
        <v>759</v>
      </c>
      <c r="B376" t="s">
        <v>387</v>
      </c>
      <c r="I376" s="12">
        <v>0</v>
      </c>
      <c r="J376" s="184">
        <f t="shared" si="10"/>
        <v>0</v>
      </c>
    </row>
    <row r="377" spans="1:14">
      <c r="A377" s="28" t="s">
        <v>760</v>
      </c>
      <c r="B377" t="s">
        <v>387</v>
      </c>
      <c r="I377" s="12">
        <v>0</v>
      </c>
      <c r="J377" s="184">
        <f t="shared" si="10"/>
        <v>0</v>
      </c>
    </row>
    <row r="378" spans="1:14">
      <c r="A378" s="28" t="s">
        <v>761</v>
      </c>
      <c r="B378" s="87" t="s">
        <v>24</v>
      </c>
      <c r="I378" s="12">
        <v>0</v>
      </c>
      <c r="J378" s="184">
        <f t="shared" si="10"/>
        <v>0</v>
      </c>
    </row>
    <row r="379" spans="1:14">
      <c r="A379" s="28" t="s">
        <v>762</v>
      </c>
      <c r="B379" s="87" t="s">
        <v>24</v>
      </c>
      <c r="I379" s="12">
        <v>0</v>
      </c>
      <c r="J379" s="184">
        <f t="shared" si="10"/>
        <v>0</v>
      </c>
    </row>
    <row r="380" spans="1:14">
      <c r="A380" s="28" t="s">
        <v>763</v>
      </c>
      <c r="B380" s="217" t="s">
        <v>384</v>
      </c>
      <c r="I380" s="12">
        <v>0</v>
      </c>
      <c r="J380" s="184">
        <f t="shared" si="10"/>
        <v>0</v>
      </c>
    </row>
    <row r="381" spans="1:14">
      <c r="A381" s="28" t="s">
        <v>764</v>
      </c>
      <c r="B381" s="217" t="s">
        <v>384</v>
      </c>
      <c r="I381" s="12">
        <v>0</v>
      </c>
      <c r="J381" s="184">
        <f t="shared" si="10"/>
        <v>0</v>
      </c>
    </row>
    <row r="382" spans="1:14">
      <c r="A382" s="28" t="s">
        <v>765</v>
      </c>
      <c r="B382" s="217" t="s">
        <v>838</v>
      </c>
      <c r="I382" s="12">
        <v>0</v>
      </c>
      <c r="J382" s="184">
        <f t="shared" si="10"/>
        <v>0</v>
      </c>
    </row>
    <row r="383" spans="1:14">
      <c r="A383" s="28" t="s">
        <v>766</v>
      </c>
      <c r="B383" s="217" t="s">
        <v>838</v>
      </c>
      <c r="I383" s="12">
        <v>0</v>
      </c>
      <c r="J383" s="184">
        <f t="shared" si="10"/>
        <v>0</v>
      </c>
    </row>
    <row r="384" spans="1:14">
      <c r="A384" s="28" t="s">
        <v>767</v>
      </c>
      <c r="B384" t="s">
        <v>839</v>
      </c>
      <c r="I384" s="12">
        <v>0</v>
      </c>
      <c r="J384" s="184">
        <f t="shared" si="10"/>
        <v>0</v>
      </c>
    </row>
    <row r="385" spans="1:14">
      <c r="A385" s="28" t="s">
        <v>768</v>
      </c>
      <c r="B385" t="s">
        <v>839</v>
      </c>
      <c r="I385" s="12">
        <v>0</v>
      </c>
      <c r="J385" s="184">
        <f t="shared" si="10"/>
        <v>0</v>
      </c>
    </row>
    <row r="386" spans="1:14">
      <c r="A386" s="28" t="s">
        <v>769</v>
      </c>
      <c r="B386" t="s">
        <v>386</v>
      </c>
      <c r="I386" s="12">
        <v>0</v>
      </c>
      <c r="J386" s="184">
        <f t="shared" si="10"/>
        <v>0</v>
      </c>
    </row>
    <row r="387" spans="1:14">
      <c r="A387" s="28" t="s">
        <v>770</v>
      </c>
      <c r="B387" t="s">
        <v>386</v>
      </c>
      <c r="I387" s="12">
        <v>0</v>
      </c>
      <c r="J387" s="184">
        <f t="shared" si="10"/>
        <v>0</v>
      </c>
    </row>
    <row r="388" spans="1:14">
      <c r="A388" s="28" t="s">
        <v>771</v>
      </c>
      <c r="B388" t="s">
        <v>387</v>
      </c>
      <c r="I388" s="12">
        <v>0</v>
      </c>
      <c r="J388" s="184">
        <f t="shared" si="10"/>
        <v>0</v>
      </c>
    </row>
    <row r="389" spans="1:14">
      <c r="A389" s="28" t="s">
        <v>772</v>
      </c>
      <c r="B389" t="s">
        <v>387</v>
      </c>
      <c r="I389" s="12">
        <v>0</v>
      </c>
      <c r="J389" s="184">
        <f t="shared" si="10"/>
        <v>0</v>
      </c>
    </row>
    <row r="390" spans="1:14">
      <c r="A390" s="28" t="s">
        <v>773</v>
      </c>
      <c r="B390" s="87" t="s">
        <v>24</v>
      </c>
      <c r="I390" s="12">
        <v>247.5</v>
      </c>
      <c r="J390" s="184">
        <f t="shared" si="10"/>
        <v>2.4750000000000001</v>
      </c>
      <c r="K390" s="28">
        <v>3</v>
      </c>
      <c r="L390" s="28">
        <v>3</v>
      </c>
      <c r="M390" s="12">
        <v>0</v>
      </c>
      <c r="N390" s="12">
        <v>0</v>
      </c>
    </row>
    <row r="391" spans="1:14">
      <c r="A391" s="28" t="s">
        <v>774</v>
      </c>
      <c r="B391" s="87" t="s">
        <v>24</v>
      </c>
      <c r="I391" s="12">
        <v>0</v>
      </c>
      <c r="J391" s="184">
        <f t="shared" si="10"/>
        <v>0</v>
      </c>
    </row>
    <row r="392" spans="1:14">
      <c r="A392" s="28" t="s">
        <v>775</v>
      </c>
      <c r="B392" s="217" t="s">
        <v>384</v>
      </c>
      <c r="I392" s="12">
        <v>60</v>
      </c>
      <c r="J392" s="184">
        <f t="shared" si="10"/>
        <v>0.6</v>
      </c>
      <c r="K392" s="28">
        <v>3</v>
      </c>
      <c r="L392" s="28">
        <v>2</v>
      </c>
      <c r="M392" s="12">
        <v>0</v>
      </c>
      <c r="N392" s="12">
        <v>0</v>
      </c>
    </row>
    <row r="393" spans="1:14">
      <c r="A393" s="28" t="s">
        <v>776</v>
      </c>
      <c r="B393" s="217" t="s">
        <v>384</v>
      </c>
      <c r="I393" s="12">
        <v>0</v>
      </c>
      <c r="J393" s="184">
        <f t="shared" si="10"/>
        <v>0</v>
      </c>
    </row>
    <row r="394" spans="1:14">
      <c r="A394" s="28" t="s">
        <v>777</v>
      </c>
      <c r="B394" s="217" t="s">
        <v>838</v>
      </c>
      <c r="I394" s="12">
        <v>0</v>
      </c>
      <c r="J394" s="184">
        <f t="shared" si="10"/>
        <v>0</v>
      </c>
    </row>
    <row r="395" spans="1:14">
      <c r="A395" s="28" t="s">
        <v>778</v>
      </c>
      <c r="B395" s="217" t="s">
        <v>838</v>
      </c>
      <c r="I395" s="12">
        <v>0</v>
      </c>
      <c r="J395" s="184">
        <f t="shared" si="10"/>
        <v>0</v>
      </c>
    </row>
    <row r="396" spans="1:14">
      <c r="A396" s="28" t="s">
        <v>779</v>
      </c>
      <c r="B396" t="s">
        <v>839</v>
      </c>
      <c r="I396" s="12">
        <v>0</v>
      </c>
      <c r="J396" s="184">
        <f t="shared" si="10"/>
        <v>0</v>
      </c>
    </row>
    <row r="397" spans="1:14">
      <c r="A397" s="28" t="s">
        <v>780</v>
      </c>
      <c r="B397" t="s">
        <v>839</v>
      </c>
      <c r="I397" s="12">
        <v>0</v>
      </c>
      <c r="J397" s="184">
        <f t="shared" si="10"/>
        <v>0</v>
      </c>
    </row>
    <row r="398" spans="1:14">
      <c r="A398" s="28" t="s">
        <v>781</v>
      </c>
      <c r="B398" t="s">
        <v>386</v>
      </c>
      <c r="I398" s="12">
        <v>15</v>
      </c>
      <c r="J398" s="184">
        <f t="shared" si="10"/>
        <v>0.15</v>
      </c>
      <c r="K398" s="28">
        <v>3</v>
      </c>
      <c r="L398" s="28">
        <v>1</v>
      </c>
      <c r="M398" s="12">
        <v>0</v>
      </c>
      <c r="N398" s="12">
        <v>0</v>
      </c>
    </row>
    <row r="399" spans="1:14">
      <c r="A399" s="28" t="s">
        <v>782</v>
      </c>
      <c r="B399" t="s">
        <v>386</v>
      </c>
      <c r="I399" s="12">
        <v>0</v>
      </c>
      <c r="J399" s="184">
        <f t="shared" si="10"/>
        <v>0</v>
      </c>
    </row>
    <row r="400" spans="1:14">
      <c r="A400" s="28" t="s">
        <v>783</v>
      </c>
      <c r="B400" t="s">
        <v>387</v>
      </c>
      <c r="I400" s="12">
        <v>127.5</v>
      </c>
      <c r="J400" s="184">
        <f t="shared" si="10"/>
        <v>1.2750000000000001</v>
      </c>
    </row>
    <row r="401" spans="1:14">
      <c r="A401" s="28" t="s">
        <v>784</v>
      </c>
      <c r="B401" t="s">
        <v>387</v>
      </c>
      <c r="I401" s="12">
        <v>0</v>
      </c>
      <c r="J401" s="184">
        <f t="shared" si="10"/>
        <v>0</v>
      </c>
    </row>
    <row r="402" spans="1:14">
      <c r="A402" s="28" t="s">
        <v>785</v>
      </c>
      <c r="B402" s="87" t="s">
        <v>24</v>
      </c>
      <c r="I402" s="12">
        <v>0</v>
      </c>
      <c r="J402" s="184">
        <f t="shared" ref="J402:J451" si="11">I402*(1/100)</f>
        <v>0</v>
      </c>
    </row>
    <row r="403" spans="1:14">
      <c r="A403" s="28" t="s">
        <v>786</v>
      </c>
      <c r="B403" s="87" t="s">
        <v>24</v>
      </c>
      <c r="I403" s="12">
        <v>0</v>
      </c>
      <c r="J403" s="184">
        <f t="shared" si="11"/>
        <v>0</v>
      </c>
    </row>
    <row r="404" spans="1:14">
      <c r="A404" s="28" t="s">
        <v>787</v>
      </c>
      <c r="B404" s="217" t="s">
        <v>384</v>
      </c>
      <c r="I404" s="12">
        <v>0</v>
      </c>
      <c r="J404" s="184">
        <f t="shared" si="11"/>
        <v>0</v>
      </c>
    </row>
    <row r="405" spans="1:14">
      <c r="A405" s="28" t="s">
        <v>788</v>
      </c>
      <c r="B405" s="217" t="s">
        <v>384</v>
      </c>
      <c r="I405" s="12">
        <v>7.5</v>
      </c>
      <c r="J405" s="184">
        <f t="shared" si="11"/>
        <v>7.4999999999999997E-2</v>
      </c>
      <c r="K405" s="28">
        <v>3</v>
      </c>
      <c r="L405" s="28">
        <v>1</v>
      </c>
      <c r="M405" s="12">
        <v>0</v>
      </c>
      <c r="N405" s="12">
        <v>0</v>
      </c>
    </row>
    <row r="406" spans="1:14">
      <c r="A406" s="28" t="s">
        <v>789</v>
      </c>
      <c r="B406" s="217" t="s">
        <v>838</v>
      </c>
      <c r="I406" s="12">
        <v>7.5</v>
      </c>
      <c r="J406" s="184">
        <f t="shared" si="11"/>
        <v>7.4999999999999997E-2</v>
      </c>
    </row>
    <row r="407" spans="1:14">
      <c r="A407" s="28" t="s">
        <v>790</v>
      </c>
      <c r="B407" s="217" t="s">
        <v>838</v>
      </c>
      <c r="I407" s="12">
        <v>0</v>
      </c>
      <c r="J407" s="184">
        <f t="shared" si="11"/>
        <v>0</v>
      </c>
    </row>
    <row r="408" spans="1:14">
      <c r="A408" s="28" t="s">
        <v>791</v>
      </c>
      <c r="B408" t="s">
        <v>839</v>
      </c>
      <c r="I408" s="12">
        <v>0</v>
      </c>
      <c r="J408" s="184">
        <f t="shared" si="11"/>
        <v>0</v>
      </c>
    </row>
    <row r="409" spans="1:14">
      <c r="A409" s="28" t="s">
        <v>792</v>
      </c>
      <c r="B409" t="s">
        <v>839</v>
      </c>
      <c r="I409" s="12">
        <v>0</v>
      </c>
      <c r="J409" s="184">
        <f t="shared" si="11"/>
        <v>0</v>
      </c>
    </row>
    <row r="410" spans="1:14">
      <c r="A410" s="28" t="s">
        <v>793</v>
      </c>
      <c r="B410" t="s">
        <v>386</v>
      </c>
      <c r="I410" s="12">
        <v>15</v>
      </c>
      <c r="J410" s="184">
        <f t="shared" si="11"/>
        <v>0.15</v>
      </c>
    </row>
    <row r="411" spans="1:14">
      <c r="A411" s="28" t="s">
        <v>794</v>
      </c>
      <c r="B411" t="s">
        <v>386</v>
      </c>
      <c r="I411" s="12">
        <v>0</v>
      </c>
      <c r="J411" s="184">
        <f t="shared" si="11"/>
        <v>0</v>
      </c>
    </row>
    <row r="412" spans="1:14">
      <c r="A412" s="28" t="s">
        <v>795</v>
      </c>
      <c r="B412" t="s">
        <v>387</v>
      </c>
      <c r="I412" s="12">
        <v>0</v>
      </c>
      <c r="J412" s="184">
        <f t="shared" si="11"/>
        <v>0</v>
      </c>
    </row>
    <row r="413" spans="1:14">
      <c r="A413" s="28" t="s">
        <v>796</v>
      </c>
      <c r="B413" t="s">
        <v>387</v>
      </c>
      <c r="I413" s="12">
        <v>22.5</v>
      </c>
      <c r="J413" s="184">
        <f t="shared" si="11"/>
        <v>0.22500000000000001</v>
      </c>
      <c r="K413" s="28">
        <v>3</v>
      </c>
      <c r="L413" s="28">
        <v>2</v>
      </c>
      <c r="M413" s="12">
        <v>0</v>
      </c>
      <c r="N413" s="12">
        <v>0</v>
      </c>
    </row>
    <row r="414" spans="1:14">
      <c r="A414" s="28" t="s">
        <v>797</v>
      </c>
      <c r="B414" s="87" t="s">
        <v>24</v>
      </c>
      <c r="I414" s="12">
        <v>0</v>
      </c>
      <c r="J414" s="184">
        <f t="shared" si="11"/>
        <v>0</v>
      </c>
    </row>
    <row r="415" spans="1:14">
      <c r="A415" s="28" t="s">
        <v>798</v>
      </c>
      <c r="B415" s="87" t="s">
        <v>24</v>
      </c>
      <c r="I415" s="12">
        <v>15</v>
      </c>
      <c r="J415" s="184">
        <f t="shared" si="11"/>
        <v>0.15</v>
      </c>
      <c r="K415" s="28">
        <v>3</v>
      </c>
      <c r="L415" s="28">
        <v>1</v>
      </c>
      <c r="M415" s="12">
        <v>0</v>
      </c>
      <c r="N415" s="12">
        <v>0</v>
      </c>
    </row>
    <row r="416" spans="1:14">
      <c r="A416" s="28" t="s">
        <v>799</v>
      </c>
      <c r="B416" s="217" t="s">
        <v>384</v>
      </c>
      <c r="I416" s="12">
        <v>127.5</v>
      </c>
      <c r="J416" s="184">
        <f t="shared" si="11"/>
        <v>1.2750000000000001</v>
      </c>
      <c r="K416" s="28">
        <v>3</v>
      </c>
      <c r="L416" s="28">
        <v>2</v>
      </c>
      <c r="M416" s="12">
        <v>0</v>
      </c>
      <c r="N416" s="12">
        <v>0</v>
      </c>
    </row>
    <row r="417" spans="1:14">
      <c r="A417" s="28" t="s">
        <v>800</v>
      </c>
      <c r="B417" s="217" t="s">
        <v>384</v>
      </c>
      <c r="I417" s="12">
        <v>7.5</v>
      </c>
      <c r="J417" s="184">
        <f t="shared" si="11"/>
        <v>7.4999999999999997E-2</v>
      </c>
      <c r="K417" s="28">
        <v>3</v>
      </c>
      <c r="L417" s="28">
        <v>1</v>
      </c>
      <c r="M417" s="12">
        <v>0</v>
      </c>
      <c r="N417" s="12">
        <v>0</v>
      </c>
    </row>
    <row r="418" spans="1:14">
      <c r="A418" s="28" t="s">
        <v>801</v>
      </c>
      <c r="B418" s="217" t="s">
        <v>838</v>
      </c>
      <c r="I418" s="12">
        <v>135</v>
      </c>
      <c r="J418" s="184">
        <f t="shared" si="11"/>
        <v>1.35</v>
      </c>
      <c r="K418" s="28">
        <v>3</v>
      </c>
      <c r="L418" s="28">
        <v>2</v>
      </c>
      <c r="M418" s="12">
        <v>0</v>
      </c>
      <c r="N418" s="12">
        <v>0</v>
      </c>
    </row>
    <row r="419" spans="1:14">
      <c r="A419" s="28" t="s">
        <v>802</v>
      </c>
      <c r="B419" s="217" t="s">
        <v>838</v>
      </c>
      <c r="I419" s="12">
        <v>0</v>
      </c>
      <c r="J419" s="184">
        <f t="shared" si="11"/>
        <v>0</v>
      </c>
    </row>
    <row r="420" spans="1:14">
      <c r="A420" s="28" t="s">
        <v>803</v>
      </c>
      <c r="B420" t="s">
        <v>839</v>
      </c>
      <c r="I420" s="12">
        <v>0</v>
      </c>
      <c r="J420" s="184">
        <f t="shared" si="11"/>
        <v>0</v>
      </c>
    </row>
    <row r="421" spans="1:14">
      <c r="A421" s="28" t="s">
        <v>804</v>
      </c>
      <c r="B421" t="s">
        <v>839</v>
      </c>
      <c r="I421" s="12">
        <v>0</v>
      </c>
      <c r="J421" s="184">
        <f t="shared" si="11"/>
        <v>0</v>
      </c>
    </row>
    <row r="422" spans="1:14">
      <c r="A422" s="28" t="s">
        <v>805</v>
      </c>
      <c r="B422" t="s">
        <v>386</v>
      </c>
      <c r="I422" s="12">
        <v>0</v>
      </c>
      <c r="J422" s="184">
        <f t="shared" si="11"/>
        <v>0</v>
      </c>
    </row>
    <row r="423" spans="1:14">
      <c r="A423" s="28" t="s">
        <v>806</v>
      </c>
      <c r="B423" t="s">
        <v>386</v>
      </c>
      <c r="I423" s="12">
        <v>0</v>
      </c>
      <c r="J423" s="184">
        <f t="shared" si="11"/>
        <v>0</v>
      </c>
    </row>
    <row r="424" spans="1:14">
      <c r="A424" s="28" t="s">
        <v>807</v>
      </c>
      <c r="B424" t="s">
        <v>387</v>
      </c>
      <c r="I424" s="12">
        <v>0</v>
      </c>
      <c r="J424" s="184">
        <f t="shared" si="11"/>
        <v>0</v>
      </c>
    </row>
    <row r="425" spans="1:14">
      <c r="A425" s="28" t="s">
        <v>808</v>
      </c>
      <c r="B425" t="s">
        <v>387</v>
      </c>
      <c r="I425" s="12">
        <v>0</v>
      </c>
      <c r="J425" s="184">
        <f t="shared" si="11"/>
        <v>0</v>
      </c>
    </row>
    <row r="426" spans="1:14">
      <c r="A426" s="28" t="s">
        <v>809</v>
      </c>
      <c r="B426" s="87" t="s">
        <v>24</v>
      </c>
      <c r="I426" s="12">
        <v>0</v>
      </c>
      <c r="J426" s="184">
        <f t="shared" si="11"/>
        <v>0</v>
      </c>
    </row>
    <row r="427" spans="1:14">
      <c r="A427" s="28" t="s">
        <v>810</v>
      </c>
      <c r="B427" s="87" t="s">
        <v>24</v>
      </c>
      <c r="I427" s="12">
        <v>0</v>
      </c>
      <c r="J427" s="184">
        <f t="shared" si="11"/>
        <v>0</v>
      </c>
    </row>
    <row r="428" spans="1:14">
      <c r="A428" s="28" t="s">
        <v>811</v>
      </c>
      <c r="B428" s="217" t="s">
        <v>384</v>
      </c>
      <c r="I428" s="12">
        <v>0</v>
      </c>
      <c r="J428" s="184">
        <f t="shared" si="11"/>
        <v>0</v>
      </c>
    </row>
    <row r="429" spans="1:14">
      <c r="A429" s="28" t="s">
        <v>812</v>
      </c>
      <c r="B429" s="217" t="s">
        <v>384</v>
      </c>
      <c r="I429" s="12">
        <v>0</v>
      </c>
      <c r="J429" s="184">
        <f t="shared" si="11"/>
        <v>0</v>
      </c>
    </row>
    <row r="430" spans="1:14">
      <c r="A430" s="28" t="s">
        <v>813</v>
      </c>
      <c r="B430" s="217" t="s">
        <v>838</v>
      </c>
      <c r="I430" s="12">
        <v>15</v>
      </c>
      <c r="J430" s="184">
        <f t="shared" si="11"/>
        <v>0.15</v>
      </c>
      <c r="K430" s="28">
        <v>3</v>
      </c>
      <c r="L430" s="28">
        <v>3</v>
      </c>
      <c r="M430" s="12">
        <v>0</v>
      </c>
      <c r="N430" s="12">
        <v>0</v>
      </c>
    </row>
    <row r="431" spans="1:14">
      <c r="A431" s="28" t="s">
        <v>814</v>
      </c>
      <c r="B431" s="217" t="s">
        <v>838</v>
      </c>
      <c r="I431" s="12">
        <v>0</v>
      </c>
      <c r="J431" s="184">
        <f t="shared" si="11"/>
        <v>0</v>
      </c>
    </row>
    <row r="432" spans="1:14">
      <c r="A432" s="28" t="s">
        <v>815</v>
      </c>
      <c r="B432" t="s">
        <v>839</v>
      </c>
      <c r="I432" s="12">
        <v>105</v>
      </c>
      <c r="J432" s="184">
        <f t="shared" si="11"/>
        <v>1.05</v>
      </c>
      <c r="K432" s="28">
        <v>3</v>
      </c>
      <c r="L432" s="28">
        <v>2</v>
      </c>
      <c r="M432" s="12">
        <v>0</v>
      </c>
      <c r="N432" s="12">
        <v>0</v>
      </c>
    </row>
    <row r="433" spans="1:14">
      <c r="A433" s="28" t="s">
        <v>816</v>
      </c>
      <c r="B433" t="s">
        <v>839</v>
      </c>
      <c r="I433" s="12">
        <v>0</v>
      </c>
      <c r="J433" s="184">
        <f t="shared" si="11"/>
        <v>0</v>
      </c>
    </row>
    <row r="434" spans="1:14">
      <c r="A434" s="28" t="s">
        <v>817</v>
      </c>
      <c r="B434" t="s">
        <v>386</v>
      </c>
      <c r="I434" s="12">
        <v>0</v>
      </c>
      <c r="J434" s="184">
        <f t="shared" si="11"/>
        <v>0</v>
      </c>
    </row>
    <row r="435" spans="1:14">
      <c r="A435" s="28" t="s">
        <v>818</v>
      </c>
      <c r="B435" t="s">
        <v>386</v>
      </c>
      <c r="I435" s="12">
        <v>0</v>
      </c>
      <c r="J435" s="184">
        <f t="shared" si="11"/>
        <v>0</v>
      </c>
    </row>
    <row r="436" spans="1:14">
      <c r="A436" s="28" t="s">
        <v>819</v>
      </c>
      <c r="B436" t="s">
        <v>387</v>
      </c>
      <c r="I436" s="12">
        <v>75</v>
      </c>
      <c r="J436" s="184">
        <f t="shared" si="11"/>
        <v>0.75</v>
      </c>
      <c r="K436" s="28">
        <v>3</v>
      </c>
      <c r="L436" s="28">
        <v>2</v>
      </c>
      <c r="M436" s="12">
        <v>0</v>
      </c>
      <c r="N436" s="12">
        <v>0</v>
      </c>
    </row>
    <row r="437" spans="1:14">
      <c r="A437" s="28" t="s">
        <v>820</v>
      </c>
      <c r="B437" t="s">
        <v>387</v>
      </c>
      <c r="I437" s="12">
        <v>0</v>
      </c>
      <c r="J437" s="184">
        <f t="shared" si="11"/>
        <v>0</v>
      </c>
    </row>
    <row r="440" spans="1:14">
      <c r="A440" t="s">
        <v>821</v>
      </c>
      <c r="B440" s="87" t="s">
        <v>24</v>
      </c>
      <c r="C440"/>
      <c r="D440"/>
      <c r="E440"/>
      <c r="G440" s="28">
        <v>23</v>
      </c>
      <c r="H440" s="28">
        <v>0</v>
      </c>
      <c r="I440" s="12">
        <f>SUM(G440:H440)</f>
        <v>23</v>
      </c>
      <c r="J440" s="184">
        <f t="shared" si="11"/>
        <v>0.23</v>
      </c>
      <c r="K440" s="28">
        <v>1</v>
      </c>
      <c r="L440" s="12">
        <v>1</v>
      </c>
      <c r="M440" s="12">
        <v>0</v>
      </c>
      <c r="N440" s="12">
        <v>0</v>
      </c>
    </row>
    <row r="441" spans="1:14">
      <c r="A441" t="s">
        <v>822</v>
      </c>
      <c r="B441" s="87" t="s">
        <v>24</v>
      </c>
      <c r="C441"/>
      <c r="D441"/>
      <c r="E441"/>
      <c r="G441" s="28">
        <v>69</v>
      </c>
      <c r="H441" s="28">
        <v>85</v>
      </c>
      <c r="I441" s="12">
        <f t="shared" ref="I441:I451" si="12">SUM(G441:H441)</f>
        <v>154</v>
      </c>
      <c r="J441" s="184">
        <f t="shared" si="11"/>
        <v>1.54</v>
      </c>
      <c r="K441" s="28">
        <v>6</v>
      </c>
      <c r="L441" s="12">
        <v>6</v>
      </c>
      <c r="M441" s="12">
        <v>0</v>
      </c>
      <c r="N441" s="12">
        <v>0</v>
      </c>
    </row>
    <row r="442" spans="1:14">
      <c r="A442" t="s">
        <v>824</v>
      </c>
      <c r="B442" s="217" t="s">
        <v>384</v>
      </c>
      <c r="C442"/>
      <c r="D442"/>
      <c r="E442"/>
      <c r="G442" s="28">
        <v>17</v>
      </c>
      <c r="H442" s="28">
        <v>113</v>
      </c>
      <c r="I442" s="12">
        <f t="shared" si="12"/>
        <v>130</v>
      </c>
      <c r="J442" s="184">
        <f t="shared" si="11"/>
        <v>1.3</v>
      </c>
      <c r="K442" s="28">
        <v>1</v>
      </c>
      <c r="L442" s="12">
        <v>1</v>
      </c>
      <c r="M442" s="12">
        <v>0</v>
      </c>
      <c r="N442" s="12">
        <v>0</v>
      </c>
    </row>
    <row r="443" spans="1:14">
      <c r="A443" t="s">
        <v>825</v>
      </c>
      <c r="B443" s="217" t="s">
        <v>384</v>
      </c>
      <c r="C443"/>
      <c r="D443"/>
      <c r="E443"/>
      <c r="G443" s="12">
        <v>114</v>
      </c>
      <c r="H443" s="12">
        <v>19</v>
      </c>
      <c r="I443" s="12">
        <f t="shared" si="12"/>
        <v>133</v>
      </c>
      <c r="J443" s="184">
        <f t="shared" si="11"/>
        <v>1.33</v>
      </c>
      <c r="K443" s="12">
        <v>5</v>
      </c>
      <c r="L443" s="12">
        <v>5</v>
      </c>
      <c r="M443" s="12">
        <v>0</v>
      </c>
      <c r="N443" s="12">
        <v>0</v>
      </c>
    </row>
    <row r="444" spans="1:14">
      <c r="A444" t="s">
        <v>826</v>
      </c>
      <c r="B444" s="217" t="s">
        <v>838</v>
      </c>
      <c r="C444"/>
      <c r="D444"/>
      <c r="E444"/>
      <c r="G444" s="12">
        <v>5</v>
      </c>
      <c r="H444" s="12">
        <v>0</v>
      </c>
      <c r="I444" s="12">
        <f t="shared" si="12"/>
        <v>5</v>
      </c>
      <c r="J444" s="184">
        <f t="shared" si="11"/>
        <v>0.05</v>
      </c>
      <c r="K444" s="12">
        <v>3</v>
      </c>
      <c r="L444" s="12">
        <v>0</v>
      </c>
    </row>
    <row r="445" spans="1:14">
      <c r="A445" t="s">
        <v>827</v>
      </c>
      <c r="B445" s="217" t="s">
        <v>838</v>
      </c>
      <c r="C445"/>
      <c r="D445"/>
      <c r="E445"/>
      <c r="G445" s="12">
        <v>2</v>
      </c>
      <c r="H445" s="12">
        <v>0</v>
      </c>
      <c r="I445" s="12">
        <f t="shared" si="12"/>
        <v>2</v>
      </c>
      <c r="J445" s="184">
        <f t="shared" si="11"/>
        <v>0.02</v>
      </c>
      <c r="K445" s="12">
        <v>1</v>
      </c>
      <c r="L445" s="12">
        <v>1</v>
      </c>
      <c r="M445" s="12">
        <v>0</v>
      </c>
      <c r="N445" s="12">
        <v>0</v>
      </c>
    </row>
    <row r="446" spans="1:14">
      <c r="A446" t="s">
        <v>829</v>
      </c>
      <c r="B446" t="s">
        <v>839</v>
      </c>
      <c r="C446"/>
      <c r="D446"/>
      <c r="E446"/>
      <c r="G446" s="12">
        <v>2</v>
      </c>
      <c r="H446" s="12">
        <v>0</v>
      </c>
      <c r="I446" s="12">
        <f t="shared" si="12"/>
        <v>2</v>
      </c>
      <c r="J446" s="184">
        <f t="shared" si="11"/>
        <v>0.02</v>
      </c>
      <c r="K446" s="12">
        <v>2</v>
      </c>
      <c r="L446" s="12">
        <v>1</v>
      </c>
      <c r="M446" s="12">
        <v>0</v>
      </c>
      <c r="N446" s="12">
        <v>0</v>
      </c>
    </row>
    <row r="447" spans="1:14">
      <c r="A447" t="s">
        <v>830</v>
      </c>
      <c r="B447" t="s">
        <v>839</v>
      </c>
      <c r="C447"/>
      <c r="D447"/>
      <c r="E447"/>
      <c r="G447" s="28">
        <v>1</v>
      </c>
      <c r="H447" s="28">
        <v>10</v>
      </c>
      <c r="I447" s="12">
        <f t="shared" si="12"/>
        <v>11</v>
      </c>
      <c r="J447" s="184">
        <f t="shared" si="11"/>
        <v>0.11</v>
      </c>
      <c r="K447" s="12">
        <v>3</v>
      </c>
      <c r="L447" s="12">
        <v>2</v>
      </c>
      <c r="M447" s="12">
        <v>0</v>
      </c>
      <c r="N447" s="12">
        <v>0</v>
      </c>
    </row>
    <row r="448" spans="1:14">
      <c r="A448" t="s">
        <v>832</v>
      </c>
      <c r="B448" t="s">
        <v>386</v>
      </c>
      <c r="C448"/>
      <c r="D448"/>
      <c r="E448"/>
      <c r="G448" s="28">
        <v>1</v>
      </c>
      <c r="H448" s="28">
        <v>0</v>
      </c>
      <c r="I448" s="12">
        <f t="shared" si="12"/>
        <v>1</v>
      </c>
      <c r="J448" s="184">
        <f t="shared" si="11"/>
        <v>0.01</v>
      </c>
      <c r="K448" s="12">
        <v>1</v>
      </c>
      <c r="L448" s="12">
        <v>1</v>
      </c>
      <c r="M448" s="12">
        <v>0</v>
      </c>
      <c r="N448" s="12">
        <v>0</v>
      </c>
    </row>
    <row r="449" spans="1:14">
      <c r="A449" t="s">
        <v>833</v>
      </c>
      <c r="B449" t="s">
        <v>386</v>
      </c>
      <c r="C449"/>
      <c r="D449"/>
      <c r="E449"/>
      <c r="G449" s="28">
        <v>3</v>
      </c>
      <c r="H449" s="28">
        <v>30</v>
      </c>
      <c r="I449" s="12">
        <f t="shared" si="12"/>
        <v>33</v>
      </c>
      <c r="J449" s="184">
        <f t="shared" si="11"/>
        <v>0.33</v>
      </c>
      <c r="K449" s="12">
        <v>1</v>
      </c>
      <c r="L449" s="12">
        <v>1</v>
      </c>
      <c r="M449" s="12">
        <v>0</v>
      </c>
      <c r="N449" s="12">
        <v>0</v>
      </c>
    </row>
    <row r="450" spans="1:14">
      <c r="A450" t="s">
        <v>835</v>
      </c>
      <c r="B450" t="s">
        <v>387</v>
      </c>
      <c r="C450"/>
      <c r="D450"/>
      <c r="E450"/>
      <c r="G450" s="28">
        <v>41</v>
      </c>
      <c r="H450" s="28">
        <v>0</v>
      </c>
      <c r="I450" s="12">
        <f t="shared" si="12"/>
        <v>41</v>
      </c>
      <c r="J450" s="184">
        <f t="shared" si="11"/>
        <v>0.41000000000000003</v>
      </c>
      <c r="K450" s="12">
        <v>3</v>
      </c>
      <c r="L450" s="12">
        <v>1</v>
      </c>
    </row>
    <row r="451" spans="1:14">
      <c r="A451" t="s">
        <v>836</v>
      </c>
      <c r="B451" t="s">
        <v>387</v>
      </c>
      <c r="C451"/>
      <c r="D451"/>
      <c r="E451"/>
      <c r="G451" s="28">
        <v>22</v>
      </c>
      <c r="H451" s="28">
        <v>39</v>
      </c>
      <c r="I451" s="12">
        <f t="shared" si="12"/>
        <v>61</v>
      </c>
      <c r="J451" s="184">
        <f t="shared" si="11"/>
        <v>0.61</v>
      </c>
      <c r="K451" s="12">
        <v>3</v>
      </c>
      <c r="L451" s="12">
        <v>2</v>
      </c>
      <c r="M451" s="12">
        <v>0</v>
      </c>
      <c r="N451" s="12">
        <v>0</v>
      </c>
    </row>
    <row r="1048541" spans="3:5">
      <c r="C1048541" s="148">
        <v>43663</v>
      </c>
      <c r="E1048541" s="148">
        <v>43661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8556"/>
  <sheetViews>
    <sheetView workbookViewId="0">
      <pane ySplit="1" topLeftCell="A432" activePane="bottomLeft" state="frozen"/>
      <selection pane="bottomLeft" activeCell="L443" sqref="L443"/>
    </sheetView>
  </sheetViews>
  <sheetFormatPr defaultColWidth="9.109375" defaultRowHeight="14.4"/>
  <cols>
    <col min="1" max="1" width="12.33203125" style="28" customWidth="1"/>
    <col min="2" max="2" width="32.44140625" style="28" customWidth="1"/>
    <col min="3" max="3" width="10.44140625" style="148" hidden="1" customWidth="1"/>
    <col min="4" max="4" width="10.6640625" style="149" hidden="1" customWidth="1"/>
    <col min="5" max="5" width="9.88671875" style="148" hidden="1" customWidth="1"/>
    <col min="6" max="6" width="9.109375" style="149" hidden="1" customWidth="1"/>
    <col min="7" max="7" width="14.5546875" style="28" customWidth="1"/>
    <col min="8" max="8" width="15.44140625" style="28" customWidth="1"/>
    <col min="9" max="9" width="9.109375" style="28" customWidth="1"/>
    <col min="10" max="10" width="9.109375" style="28"/>
    <col min="11" max="11" width="19.88671875" style="28" customWidth="1"/>
    <col min="12" max="13" width="16.6640625" style="28" customWidth="1"/>
    <col min="14" max="14" width="14.109375" style="187" customWidth="1"/>
    <col min="15" max="16384" width="9.109375" style="28"/>
  </cols>
  <sheetData>
    <row r="1" spans="1:14" s="122" customFormat="1" ht="60.75" customHeight="1">
      <c r="A1" s="122" t="s">
        <v>4</v>
      </c>
      <c r="B1" s="122" t="s">
        <v>6</v>
      </c>
      <c r="C1" s="189" t="s">
        <v>349</v>
      </c>
      <c r="D1" s="188" t="s">
        <v>350</v>
      </c>
      <c r="E1" s="189" t="s">
        <v>349</v>
      </c>
      <c r="F1" s="188" t="s">
        <v>350</v>
      </c>
      <c r="G1" s="122" t="s">
        <v>368</v>
      </c>
      <c r="H1" s="122" t="s">
        <v>369</v>
      </c>
      <c r="I1" s="122" t="s">
        <v>348</v>
      </c>
      <c r="J1" s="122" t="s">
        <v>668</v>
      </c>
      <c r="K1" s="122" t="s">
        <v>370</v>
      </c>
      <c r="L1" s="122" t="s">
        <v>371</v>
      </c>
      <c r="M1" s="122" t="s">
        <v>372</v>
      </c>
      <c r="N1" s="122" t="s">
        <v>669</v>
      </c>
    </row>
    <row r="2" spans="1:14" s="39" customFormat="1">
      <c r="A2" s="73" t="s">
        <v>23</v>
      </c>
      <c r="B2" s="73" t="s">
        <v>24</v>
      </c>
      <c r="C2" s="74">
        <v>43594</v>
      </c>
      <c r="D2" s="75">
        <v>0.79166666666666663</v>
      </c>
      <c r="E2" s="74">
        <v>43596</v>
      </c>
      <c r="F2" s="75">
        <v>0.68055555555555547</v>
      </c>
      <c r="G2" s="73">
        <v>0</v>
      </c>
      <c r="H2" s="73">
        <v>0</v>
      </c>
      <c r="I2" s="73">
        <f>AVERAGE((G2*2),(H2*2))</f>
        <v>0</v>
      </c>
      <c r="J2" s="73">
        <f>I2*('Sample Collection'!M4/'Sample Collection'!R4)</f>
        <v>0</v>
      </c>
      <c r="K2" s="73"/>
      <c r="N2" s="212"/>
    </row>
    <row r="3" spans="1:14" s="39" customFormat="1">
      <c r="A3" s="73" t="s">
        <v>27</v>
      </c>
      <c r="B3" s="73" t="s">
        <v>28</v>
      </c>
      <c r="C3" s="74">
        <v>43594</v>
      </c>
      <c r="D3" s="75">
        <v>0.79166666666666663</v>
      </c>
      <c r="E3" s="74">
        <v>43596</v>
      </c>
      <c r="F3" s="75">
        <v>0.68055555555555547</v>
      </c>
      <c r="G3" s="73">
        <v>0</v>
      </c>
      <c r="H3" s="73">
        <v>0</v>
      </c>
      <c r="I3" s="73">
        <f t="shared" ref="I3:I66" si="0">AVERAGE((G3*2),(H3*2))</f>
        <v>0</v>
      </c>
      <c r="J3" s="73">
        <f>I3*('Sample Collection'!M5/'Sample Collection'!R5)</f>
        <v>0</v>
      </c>
      <c r="K3" s="73"/>
      <c r="N3" s="212"/>
    </row>
    <row r="4" spans="1:14" s="39" customFormat="1">
      <c r="A4" s="73" t="s">
        <v>29</v>
      </c>
      <c r="B4" s="73" t="s">
        <v>30</v>
      </c>
      <c r="C4" s="74">
        <v>43594</v>
      </c>
      <c r="D4" s="75">
        <v>0.79166666666666663</v>
      </c>
      <c r="E4" s="74">
        <v>43596</v>
      </c>
      <c r="F4" s="75">
        <v>0.68055555555555547</v>
      </c>
      <c r="G4" s="73">
        <v>0</v>
      </c>
      <c r="H4" s="73">
        <v>0</v>
      </c>
      <c r="I4" s="73">
        <f t="shared" si="0"/>
        <v>0</v>
      </c>
      <c r="J4" s="73">
        <f>I4*('Sample Collection'!M6/'Sample Collection'!R6)</f>
        <v>0</v>
      </c>
      <c r="K4" s="73"/>
      <c r="N4" s="212"/>
    </row>
    <row r="5" spans="1:14" s="39" customFormat="1">
      <c r="A5" s="73" t="s">
        <v>31</v>
      </c>
      <c r="B5" s="73" t="s">
        <v>32</v>
      </c>
      <c r="C5" s="74">
        <v>43594</v>
      </c>
      <c r="D5" s="75">
        <v>0.79166666666666663</v>
      </c>
      <c r="E5" s="74">
        <v>43596</v>
      </c>
      <c r="F5" s="75">
        <v>0.68055555555555547</v>
      </c>
      <c r="G5" s="73">
        <v>0</v>
      </c>
      <c r="H5" s="73">
        <v>0</v>
      </c>
      <c r="I5" s="73">
        <f t="shared" si="0"/>
        <v>0</v>
      </c>
      <c r="J5" s="73">
        <f>I5*('Sample Collection'!M7/'Sample Collection'!R7)</f>
        <v>0</v>
      </c>
      <c r="K5" s="73"/>
      <c r="N5" s="212"/>
    </row>
    <row r="6" spans="1:14" s="45" customFormat="1">
      <c r="A6" s="57" t="s">
        <v>33</v>
      </c>
      <c r="B6" s="57" t="s">
        <v>34</v>
      </c>
      <c r="C6" s="58">
        <v>43594</v>
      </c>
      <c r="D6" s="59">
        <v>0.79166666666666663</v>
      </c>
      <c r="E6" s="58">
        <v>43596</v>
      </c>
      <c r="F6" s="59">
        <v>0.68055555555555547</v>
      </c>
      <c r="G6" s="57">
        <v>1</v>
      </c>
      <c r="H6" s="57">
        <v>0</v>
      </c>
      <c r="I6" s="57">
        <f t="shared" si="0"/>
        <v>1</v>
      </c>
      <c r="J6" s="73">
        <f>I6*('Sample Collection'!M8/'Sample Collection'!R8)</f>
        <v>0.06</v>
      </c>
      <c r="K6" s="57">
        <v>1</v>
      </c>
      <c r="L6" s="45">
        <v>1</v>
      </c>
      <c r="M6" s="45">
        <v>0</v>
      </c>
      <c r="N6" s="207">
        <f t="shared" ref="N6:N20" si="1">IF(M6=0,0,(J6*(L6/M6)))</f>
        <v>0</v>
      </c>
    </row>
    <row r="7" spans="1:14" s="39" customFormat="1">
      <c r="A7" s="73" t="s">
        <v>38</v>
      </c>
      <c r="B7" s="73" t="s">
        <v>39</v>
      </c>
      <c r="C7" s="74">
        <v>43594</v>
      </c>
      <c r="D7" s="75">
        <v>0.79166666666666663</v>
      </c>
      <c r="E7" s="74">
        <v>43596</v>
      </c>
      <c r="F7" s="75">
        <v>0.68055555555555547</v>
      </c>
      <c r="G7" s="73">
        <v>0</v>
      </c>
      <c r="H7" s="73">
        <v>0</v>
      </c>
      <c r="I7" s="73">
        <f t="shared" si="0"/>
        <v>0</v>
      </c>
      <c r="J7" s="73">
        <f>I7*('Sample Collection'!M9/'Sample Collection'!R9)</f>
        <v>0</v>
      </c>
      <c r="K7" s="73"/>
      <c r="N7" s="207"/>
    </row>
    <row r="8" spans="1:14" s="12" customFormat="1">
      <c r="A8" s="63" t="s">
        <v>40</v>
      </c>
      <c r="B8" s="63" t="s">
        <v>24</v>
      </c>
      <c r="C8" s="64">
        <v>43594</v>
      </c>
      <c r="D8" s="65">
        <v>0.79166666666666663</v>
      </c>
      <c r="E8" s="64">
        <v>43596</v>
      </c>
      <c r="F8" s="65">
        <v>0.68055555555555547</v>
      </c>
      <c r="G8" s="63">
        <v>0</v>
      </c>
      <c r="H8" s="63">
        <v>0</v>
      </c>
      <c r="I8" s="63">
        <f t="shared" si="0"/>
        <v>0</v>
      </c>
      <c r="J8" s="73">
        <f>I8*('Sample Collection'!M10/'Sample Collection'!R10)</f>
        <v>0</v>
      </c>
      <c r="K8" s="63"/>
      <c r="N8" s="207"/>
    </row>
    <row r="9" spans="1:14" s="12" customFormat="1">
      <c r="A9" s="63" t="s">
        <v>42</v>
      </c>
      <c r="B9" s="63" t="s">
        <v>43</v>
      </c>
      <c r="C9" s="64">
        <v>43594</v>
      </c>
      <c r="D9" s="65">
        <v>0.79166666666666663</v>
      </c>
      <c r="E9" s="64">
        <v>43596</v>
      </c>
      <c r="F9" s="65">
        <v>0.68055555555555547</v>
      </c>
      <c r="G9" s="63" t="s">
        <v>44</v>
      </c>
      <c r="H9" s="63" t="s">
        <v>44</v>
      </c>
      <c r="I9" s="63" t="s">
        <v>44</v>
      </c>
      <c r="J9" s="73"/>
      <c r="K9" s="63"/>
      <c r="N9" s="207"/>
    </row>
    <row r="10" spans="1:14" s="12" customFormat="1">
      <c r="A10" s="63" t="s">
        <v>45</v>
      </c>
      <c r="B10" s="63" t="s">
        <v>30</v>
      </c>
      <c r="C10" s="64">
        <v>43594</v>
      </c>
      <c r="D10" s="65">
        <v>0.79166666666666663</v>
      </c>
      <c r="E10" s="64">
        <v>43596</v>
      </c>
      <c r="F10" s="65">
        <v>0.68055555555555547</v>
      </c>
      <c r="G10" s="63">
        <v>0</v>
      </c>
      <c r="H10" s="63">
        <v>0</v>
      </c>
      <c r="I10" s="63">
        <f t="shared" si="0"/>
        <v>0</v>
      </c>
      <c r="J10" s="73">
        <f>I10*('Sample Collection'!M12/'Sample Collection'!R12)</f>
        <v>0</v>
      </c>
      <c r="K10" s="63"/>
      <c r="N10" s="207"/>
    </row>
    <row r="11" spans="1:14" s="12" customFormat="1">
      <c r="A11" s="63" t="s">
        <v>46</v>
      </c>
      <c r="B11" s="63" t="s">
        <v>32</v>
      </c>
      <c r="C11" s="64">
        <v>43594</v>
      </c>
      <c r="D11" s="65">
        <v>0.79166666666666663</v>
      </c>
      <c r="E11" s="64">
        <v>43596</v>
      </c>
      <c r="F11" s="65">
        <v>0.68055555555555547</v>
      </c>
      <c r="G11" s="63">
        <v>0</v>
      </c>
      <c r="H11" s="63">
        <v>0</v>
      </c>
      <c r="I11" s="63">
        <f t="shared" si="0"/>
        <v>0</v>
      </c>
      <c r="J11" s="73">
        <f>I11*('Sample Collection'!M13/'Sample Collection'!R13)</f>
        <v>0</v>
      </c>
      <c r="K11" s="63"/>
      <c r="N11" s="207"/>
    </row>
    <row r="12" spans="1:14" s="12" customFormat="1">
      <c r="A12" s="63" t="s">
        <v>47</v>
      </c>
      <c r="B12" s="63" t="s">
        <v>34</v>
      </c>
      <c r="C12" s="64">
        <v>43594</v>
      </c>
      <c r="D12" s="65">
        <v>0.79166666666666663</v>
      </c>
      <c r="E12" s="64">
        <v>43596</v>
      </c>
      <c r="F12" s="65">
        <v>0.68055555555555547</v>
      </c>
      <c r="G12" s="63">
        <v>0</v>
      </c>
      <c r="H12" s="63">
        <v>0</v>
      </c>
      <c r="I12" s="63">
        <f t="shared" si="0"/>
        <v>0</v>
      </c>
      <c r="J12" s="73">
        <f>I12*('Sample Collection'!M14/'Sample Collection'!R14)</f>
        <v>0</v>
      </c>
      <c r="K12" s="63"/>
      <c r="N12" s="207"/>
    </row>
    <row r="13" spans="1:14" s="12" customFormat="1">
      <c r="A13" s="63" t="s">
        <v>48</v>
      </c>
      <c r="B13" s="63" t="s">
        <v>39</v>
      </c>
      <c r="C13" s="64">
        <v>43594</v>
      </c>
      <c r="D13" s="65">
        <v>0.79166666666666663</v>
      </c>
      <c r="E13" s="64">
        <v>43596</v>
      </c>
      <c r="F13" s="65">
        <v>0.68055555555555547</v>
      </c>
      <c r="G13" s="63">
        <v>0</v>
      </c>
      <c r="H13" s="63">
        <v>0</v>
      </c>
      <c r="I13" s="63">
        <f t="shared" si="0"/>
        <v>0</v>
      </c>
      <c r="J13" s="73">
        <f>I13*('Sample Collection'!M15/'Sample Collection'!R15)</f>
        <v>0</v>
      </c>
      <c r="K13" s="63"/>
      <c r="N13" s="207"/>
    </row>
    <row r="14" spans="1:14" s="79" customFormat="1">
      <c r="A14" s="76" t="s">
        <v>49</v>
      </c>
      <c r="B14" s="76" t="s">
        <v>361</v>
      </c>
      <c r="C14" s="77">
        <v>43594</v>
      </c>
      <c r="D14" s="78">
        <v>0.79166666666666663</v>
      </c>
      <c r="E14" s="77">
        <v>43596</v>
      </c>
      <c r="F14" s="78">
        <v>0.68055555555555547</v>
      </c>
      <c r="G14" s="76">
        <v>0</v>
      </c>
      <c r="H14" s="76">
        <v>0</v>
      </c>
      <c r="I14" s="76">
        <f t="shared" si="0"/>
        <v>0</v>
      </c>
      <c r="J14" s="73">
        <f>I14*('Sample Collection'!M16/'Sample Collection'!R16)</f>
        <v>0</v>
      </c>
      <c r="K14" s="76"/>
      <c r="N14" s="207"/>
    </row>
    <row r="15" spans="1:14" s="39" customFormat="1">
      <c r="A15" s="73" t="s">
        <v>51</v>
      </c>
      <c r="B15" s="73" t="s">
        <v>24</v>
      </c>
      <c r="C15" s="74">
        <v>43594</v>
      </c>
      <c r="D15" s="75">
        <v>0.79166666666666663</v>
      </c>
      <c r="E15" s="74">
        <v>43596</v>
      </c>
      <c r="F15" s="75">
        <v>0.6875</v>
      </c>
      <c r="G15" s="73">
        <v>0</v>
      </c>
      <c r="H15" s="73">
        <v>0</v>
      </c>
      <c r="I15" s="73">
        <f t="shared" si="0"/>
        <v>0</v>
      </c>
      <c r="J15" s="73">
        <f>I15*('Sample Collection'!M17/'Sample Collection'!R17)</f>
        <v>0</v>
      </c>
      <c r="K15" s="73"/>
      <c r="N15" s="207"/>
    </row>
    <row r="16" spans="1:14" s="39" customFormat="1">
      <c r="A16" s="73" t="s">
        <v>52</v>
      </c>
      <c r="B16" s="73" t="s">
        <v>53</v>
      </c>
      <c r="C16" s="74">
        <v>43594</v>
      </c>
      <c r="D16" s="75">
        <v>0.79166666666666663</v>
      </c>
      <c r="E16" s="74">
        <v>43596</v>
      </c>
      <c r="F16" s="75">
        <v>0.6875</v>
      </c>
      <c r="G16" s="73">
        <v>0</v>
      </c>
      <c r="H16" s="73">
        <v>0</v>
      </c>
      <c r="I16" s="73">
        <f t="shared" si="0"/>
        <v>0</v>
      </c>
      <c r="J16" s="73">
        <f>I16*('Sample Collection'!M18/'Sample Collection'!R18)</f>
        <v>0</v>
      </c>
      <c r="K16" s="73"/>
      <c r="N16" s="207"/>
    </row>
    <row r="17" spans="1:14" s="39" customFormat="1">
      <c r="A17" s="73" t="s">
        <v>54</v>
      </c>
      <c r="B17" s="73" t="s">
        <v>30</v>
      </c>
      <c r="C17" s="74">
        <v>43594</v>
      </c>
      <c r="D17" s="75">
        <v>0.79166666666666663</v>
      </c>
      <c r="E17" s="74">
        <v>43596</v>
      </c>
      <c r="F17" s="75">
        <v>0.6875</v>
      </c>
      <c r="G17" s="73">
        <v>0</v>
      </c>
      <c r="H17" s="73">
        <v>0</v>
      </c>
      <c r="I17" s="73">
        <f t="shared" si="0"/>
        <v>0</v>
      </c>
      <c r="J17" s="73">
        <f>I17*('Sample Collection'!M19/'Sample Collection'!R19)</f>
        <v>0</v>
      </c>
      <c r="K17" s="73"/>
      <c r="N17" s="207"/>
    </row>
    <row r="18" spans="1:14" s="39" customFormat="1">
      <c r="A18" s="73" t="s">
        <v>55</v>
      </c>
      <c r="B18" s="73" t="s">
        <v>32</v>
      </c>
      <c r="C18" s="74">
        <v>43594</v>
      </c>
      <c r="D18" s="75">
        <v>0.79166666666666663</v>
      </c>
      <c r="E18" s="74">
        <v>43596</v>
      </c>
      <c r="F18" s="75">
        <v>0.6875</v>
      </c>
      <c r="G18" s="73">
        <v>0</v>
      </c>
      <c r="H18" s="73">
        <v>0</v>
      </c>
      <c r="I18" s="73">
        <f t="shared" si="0"/>
        <v>0</v>
      </c>
      <c r="J18" s="73">
        <f>I18*('Sample Collection'!M20/'Sample Collection'!R20)</f>
        <v>0</v>
      </c>
      <c r="K18" s="73"/>
      <c r="N18" s="207"/>
    </row>
    <row r="19" spans="1:14" s="39" customFormat="1">
      <c r="A19" s="73" t="s">
        <v>56</v>
      </c>
      <c r="B19" s="73" t="s">
        <v>34</v>
      </c>
      <c r="C19" s="74">
        <v>43594</v>
      </c>
      <c r="D19" s="75">
        <v>0.79166666666666663</v>
      </c>
      <c r="E19" s="74">
        <v>43596</v>
      </c>
      <c r="F19" s="75">
        <v>0.6875</v>
      </c>
      <c r="G19" s="73">
        <v>0</v>
      </c>
      <c r="H19" s="73">
        <v>0</v>
      </c>
      <c r="I19" s="73">
        <f t="shared" si="0"/>
        <v>0</v>
      </c>
      <c r="J19" s="73">
        <f>I19*('Sample Collection'!M21/'Sample Collection'!R21)</f>
        <v>0</v>
      </c>
      <c r="K19" s="73"/>
      <c r="N19" s="207"/>
    </row>
    <row r="20" spans="1:14" s="45" customFormat="1">
      <c r="A20" s="57" t="s">
        <v>57</v>
      </c>
      <c r="B20" s="57" t="s">
        <v>39</v>
      </c>
      <c r="C20" s="58">
        <v>43594</v>
      </c>
      <c r="D20" s="59">
        <v>0.79166666666666663</v>
      </c>
      <c r="E20" s="58">
        <v>43596</v>
      </c>
      <c r="F20" s="59">
        <v>0.6875</v>
      </c>
      <c r="G20" s="57">
        <v>1</v>
      </c>
      <c r="H20" s="57">
        <v>2</v>
      </c>
      <c r="I20" s="57">
        <f t="shared" si="0"/>
        <v>3</v>
      </c>
      <c r="J20" s="73">
        <f>I20*('Sample Collection'!M22/'Sample Collection'!R22)</f>
        <v>0.18</v>
      </c>
      <c r="K20" s="57">
        <v>3</v>
      </c>
      <c r="L20" s="45">
        <v>1</v>
      </c>
      <c r="M20" s="45">
        <v>0</v>
      </c>
      <c r="N20" s="207">
        <f t="shared" si="1"/>
        <v>0</v>
      </c>
    </row>
    <row r="21" spans="1:14" s="12" customFormat="1">
      <c r="A21" s="63" t="s">
        <v>58</v>
      </c>
      <c r="B21" s="63" t="s">
        <v>24</v>
      </c>
      <c r="C21" s="64">
        <v>43594</v>
      </c>
      <c r="D21" s="65">
        <v>0.79166666666666663</v>
      </c>
      <c r="E21" s="64">
        <v>43596</v>
      </c>
      <c r="F21" s="65">
        <v>0.6875</v>
      </c>
      <c r="G21" s="63">
        <v>0</v>
      </c>
      <c r="H21" s="63">
        <v>0</v>
      </c>
      <c r="I21" s="63">
        <f t="shared" si="0"/>
        <v>0</v>
      </c>
      <c r="J21" s="73">
        <f>I21*('Sample Collection'!M23/'Sample Collection'!R23)</f>
        <v>0</v>
      </c>
      <c r="K21" s="63"/>
      <c r="N21" s="207"/>
    </row>
    <row r="22" spans="1:14" s="12" customFormat="1">
      <c r="A22" s="63" t="s">
        <v>59</v>
      </c>
      <c r="B22" s="63" t="s">
        <v>43</v>
      </c>
      <c r="C22" s="64">
        <v>43594</v>
      </c>
      <c r="D22" s="65">
        <v>0.79166666666666663</v>
      </c>
      <c r="E22" s="64">
        <v>43596</v>
      </c>
      <c r="F22" s="65">
        <v>0.6875</v>
      </c>
      <c r="G22" s="63" t="s">
        <v>44</v>
      </c>
      <c r="H22" s="63" t="s">
        <v>44</v>
      </c>
      <c r="I22" s="63" t="s">
        <v>44</v>
      </c>
      <c r="J22" s="73"/>
      <c r="K22" s="63"/>
      <c r="N22" s="207"/>
    </row>
    <row r="23" spans="1:14" s="12" customFormat="1">
      <c r="A23" s="63" t="s">
        <v>60</v>
      </c>
      <c r="B23" s="63" t="s">
        <v>30</v>
      </c>
      <c r="C23" s="64">
        <v>43594</v>
      </c>
      <c r="D23" s="65">
        <v>0.79166666666666663</v>
      </c>
      <c r="E23" s="64">
        <v>43596</v>
      </c>
      <c r="F23" s="65">
        <v>0.6875</v>
      </c>
      <c r="G23" s="63">
        <v>0</v>
      </c>
      <c r="H23" s="63">
        <v>0</v>
      </c>
      <c r="I23" s="63">
        <f t="shared" si="0"/>
        <v>0</v>
      </c>
      <c r="J23" s="73">
        <f>I23*('Sample Collection'!M25/'Sample Collection'!R25)</f>
        <v>0</v>
      </c>
      <c r="K23" s="63"/>
      <c r="N23" s="207"/>
    </row>
    <row r="24" spans="1:14" s="12" customFormat="1">
      <c r="A24" s="63" t="s">
        <v>61</v>
      </c>
      <c r="B24" s="63" t="s">
        <v>32</v>
      </c>
      <c r="C24" s="64">
        <v>43594</v>
      </c>
      <c r="D24" s="65">
        <v>0.79166666666666663</v>
      </c>
      <c r="E24" s="64">
        <v>43596</v>
      </c>
      <c r="F24" s="65">
        <v>0.6875</v>
      </c>
      <c r="G24" s="63">
        <v>0</v>
      </c>
      <c r="H24" s="63">
        <v>0</v>
      </c>
      <c r="I24" s="63">
        <f t="shared" si="0"/>
        <v>0</v>
      </c>
      <c r="J24" s="73">
        <f>I24*('Sample Collection'!M26/'Sample Collection'!R26)</f>
        <v>0</v>
      </c>
      <c r="K24" s="63"/>
      <c r="N24" s="207"/>
    </row>
    <row r="25" spans="1:14" s="12" customFormat="1">
      <c r="A25" s="63" t="s">
        <v>62</v>
      </c>
      <c r="B25" s="63" t="s">
        <v>34</v>
      </c>
      <c r="C25" s="64">
        <v>43594</v>
      </c>
      <c r="D25" s="65">
        <v>0.79166666666666663</v>
      </c>
      <c r="E25" s="64">
        <v>43596</v>
      </c>
      <c r="F25" s="65">
        <v>0.6875</v>
      </c>
      <c r="G25" s="63">
        <v>0</v>
      </c>
      <c r="H25" s="63">
        <v>0</v>
      </c>
      <c r="I25" s="63">
        <f t="shared" si="0"/>
        <v>0</v>
      </c>
      <c r="J25" s="73">
        <f>I25*('Sample Collection'!M27/'Sample Collection'!R27)</f>
        <v>0</v>
      </c>
      <c r="K25" s="63"/>
      <c r="N25" s="207"/>
    </row>
    <row r="26" spans="1:14" s="12" customFormat="1">
      <c r="A26" s="63" t="s">
        <v>63</v>
      </c>
      <c r="B26" s="63" t="s">
        <v>39</v>
      </c>
      <c r="C26" s="64">
        <v>43594</v>
      </c>
      <c r="D26" s="65">
        <v>0.79166666666666663</v>
      </c>
      <c r="E26" s="64">
        <v>43596</v>
      </c>
      <c r="F26" s="65">
        <v>0.6875</v>
      </c>
      <c r="G26" s="63">
        <v>0</v>
      </c>
      <c r="H26" s="63">
        <v>0</v>
      </c>
      <c r="I26" s="63">
        <f t="shared" si="0"/>
        <v>0</v>
      </c>
      <c r="J26" s="73">
        <f>I26*('Sample Collection'!M28/'Sample Collection'!R28)</f>
        <v>0</v>
      </c>
      <c r="K26" s="63"/>
      <c r="N26" s="207"/>
    </row>
    <row r="27" spans="1:14" s="79" customFormat="1">
      <c r="A27" s="76" t="s">
        <v>64</v>
      </c>
      <c r="B27" s="76" t="s">
        <v>361</v>
      </c>
      <c r="C27" s="77">
        <v>43594</v>
      </c>
      <c r="D27" s="78">
        <v>0.79166666666666663</v>
      </c>
      <c r="E27" s="77">
        <v>43596</v>
      </c>
      <c r="F27" s="78">
        <v>0.6875</v>
      </c>
      <c r="G27" s="76">
        <v>0</v>
      </c>
      <c r="H27" s="76">
        <v>0</v>
      </c>
      <c r="I27" s="76">
        <f t="shared" si="0"/>
        <v>0</v>
      </c>
      <c r="J27" s="73">
        <f>I27*('Sample Collection'!M29/'Sample Collection'!R29)</f>
        <v>0</v>
      </c>
      <c r="K27" s="76"/>
      <c r="N27" s="207"/>
    </row>
    <row r="28" spans="1:14" s="45" customFormat="1">
      <c r="A28" s="57" t="s">
        <v>65</v>
      </c>
      <c r="B28" s="57" t="s">
        <v>24</v>
      </c>
      <c r="C28" s="58">
        <v>43606</v>
      </c>
      <c r="D28" s="59">
        <v>0.79166666666666663</v>
      </c>
      <c r="E28" s="58">
        <v>43608</v>
      </c>
      <c r="F28" s="59">
        <v>0.4375</v>
      </c>
      <c r="G28" s="57">
        <v>2</v>
      </c>
      <c r="H28" s="57">
        <v>1</v>
      </c>
      <c r="I28" s="57">
        <f t="shared" si="0"/>
        <v>3</v>
      </c>
      <c r="J28" s="73">
        <f>I28*('Sample Collection'!M30/'Sample Collection'!R30)</f>
        <v>0.15000000000000002</v>
      </c>
      <c r="K28" s="57">
        <v>3</v>
      </c>
      <c r="L28" s="45">
        <v>3</v>
      </c>
      <c r="M28" s="45">
        <v>3</v>
      </c>
      <c r="N28" s="207">
        <f>IF(M28=0,0,(J28*(L28/M28)))</f>
        <v>0.15000000000000002</v>
      </c>
    </row>
    <row r="29" spans="1:14" s="39" customFormat="1">
      <c r="A29" s="73" t="s">
        <v>67</v>
      </c>
      <c r="B29" s="73" t="s">
        <v>68</v>
      </c>
      <c r="C29" s="74">
        <v>43606</v>
      </c>
      <c r="D29" s="75">
        <v>0.79166666666666663</v>
      </c>
      <c r="E29" s="74">
        <v>43608</v>
      </c>
      <c r="F29" s="75">
        <v>0.4375</v>
      </c>
      <c r="G29" s="73">
        <v>0</v>
      </c>
      <c r="H29" s="73">
        <v>0</v>
      </c>
      <c r="I29" s="73">
        <f t="shared" si="0"/>
        <v>0</v>
      </c>
      <c r="J29" s="73">
        <f>I29*('Sample Collection'!M31/'Sample Collection'!R31)</f>
        <v>0</v>
      </c>
      <c r="K29" s="73"/>
      <c r="N29" s="207"/>
    </row>
    <row r="30" spans="1:14" s="45" customFormat="1">
      <c r="A30" s="57" t="s">
        <v>69</v>
      </c>
      <c r="B30" s="57" t="s">
        <v>30</v>
      </c>
      <c r="C30" s="58">
        <v>43606</v>
      </c>
      <c r="D30" s="59">
        <v>0.79166666666666663</v>
      </c>
      <c r="E30" s="58">
        <v>43608</v>
      </c>
      <c r="F30" s="59">
        <v>0.4375</v>
      </c>
      <c r="G30" s="57">
        <v>4</v>
      </c>
      <c r="H30" s="57">
        <v>2</v>
      </c>
      <c r="I30" s="57">
        <f t="shared" si="0"/>
        <v>6</v>
      </c>
      <c r="J30" s="73">
        <f>I30*('Sample Collection'!M32/'Sample Collection'!R32)</f>
        <v>0.26548672566371678</v>
      </c>
      <c r="K30" s="57">
        <v>3</v>
      </c>
      <c r="L30" s="45">
        <v>3</v>
      </c>
      <c r="M30" s="45">
        <v>3</v>
      </c>
      <c r="N30" s="207">
        <f t="shared" ref="N30:N85" si="2">IF(M30=0,0,(J30*(L30/M30)))</f>
        <v>0.26548672566371678</v>
      </c>
    </row>
    <row r="31" spans="1:14" s="39" customFormat="1">
      <c r="A31" s="73" t="s">
        <v>70</v>
      </c>
      <c r="B31" s="73" t="s">
        <v>32</v>
      </c>
      <c r="C31" s="74">
        <v>43606</v>
      </c>
      <c r="D31" s="75">
        <v>0.79166666666666663</v>
      </c>
      <c r="E31" s="74">
        <v>43608</v>
      </c>
      <c r="F31" s="75">
        <v>0.4375</v>
      </c>
      <c r="G31" s="73">
        <v>0</v>
      </c>
      <c r="H31" s="73">
        <v>0</v>
      </c>
      <c r="I31" s="73">
        <f t="shared" si="0"/>
        <v>0</v>
      </c>
      <c r="J31" s="73">
        <f>I31*('Sample Collection'!M33/'Sample Collection'!R33)</f>
        <v>0</v>
      </c>
      <c r="K31" s="73"/>
      <c r="N31" s="207"/>
    </row>
    <row r="32" spans="1:14" s="39" customFormat="1">
      <c r="A32" s="73" t="s">
        <v>71</v>
      </c>
      <c r="B32" s="73" t="s">
        <v>34</v>
      </c>
      <c r="C32" s="74">
        <v>43606</v>
      </c>
      <c r="D32" s="75">
        <v>0.79166666666666663</v>
      </c>
      <c r="E32" s="74">
        <v>43608</v>
      </c>
      <c r="F32" s="75">
        <v>0.4375</v>
      </c>
      <c r="G32" s="73">
        <v>0</v>
      </c>
      <c r="H32" s="73">
        <v>0</v>
      </c>
      <c r="I32" s="73">
        <f t="shared" si="0"/>
        <v>0</v>
      </c>
      <c r="J32" s="73">
        <f>I32*('Sample Collection'!M34/'Sample Collection'!R34)</f>
        <v>0</v>
      </c>
      <c r="K32" s="73"/>
      <c r="N32" s="207"/>
    </row>
    <row r="33" spans="1:14" s="39" customFormat="1">
      <c r="A33" s="73" t="s">
        <v>72</v>
      </c>
      <c r="B33" s="73" t="s">
        <v>39</v>
      </c>
      <c r="C33" s="74">
        <v>43606</v>
      </c>
      <c r="D33" s="75">
        <v>0.79166666666666663</v>
      </c>
      <c r="E33" s="74">
        <v>43608</v>
      </c>
      <c r="F33" s="75">
        <v>0.4375</v>
      </c>
      <c r="G33" s="73">
        <v>0</v>
      </c>
      <c r="H33" s="73">
        <v>0</v>
      </c>
      <c r="I33" s="73">
        <f t="shared" si="0"/>
        <v>0</v>
      </c>
      <c r="J33" s="73">
        <f>I33*('Sample Collection'!M35/'Sample Collection'!R35)</f>
        <v>0</v>
      </c>
      <c r="K33" s="73"/>
      <c r="N33" s="207"/>
    </row>
    <row r="34" spans="1:14" s="12" customFormat="1">
      <c r="A34" s="63" t="s">
        <v>73</v>
      </c>
      <c r="B34" s="63" t="s">
        <v>24</v>
      </c>
      <c r="C34" s="64">
        <v>43606</v>
      </c>
      <c r="D34" s="65">
        <v>0.79166666666666663</v>
      </c>
      <c r="E34" s="64">
        <v>43608</v>
      </c>
      <c r="F34" s="65">
        <v>0.4375</v>
      </c>
      <c r="G34" s="63">
        <v>0</v>
      </c>
      <c r="H34" s="63">
        <v>0</v>
      </c>
      <c r="I34" s="63">
        <f t="shared" si="0"/>
        <v>0</v>
      </c>
      <c r="J34" s="73">
        <f>I34*('Sample Collection'!M36/'Sample Collection'!R36)</f>
        <v>0</v>
      </c>
      <c r="K34" s="63"/>
      <c r="N34" s="207"/>
    </row>
    <row r="35" spans="1:14" s="45" customFormat="1">
      <c r="A35" s="57" t="s">
        <v>74</v>
      </c>
      <c r="B35" s="57" t="s">
        <v>68</v>
      </c>
      <c r="C35" s="58">
        <v>43606</v>
      </c>
      <c r="D35" s="59">
        <v>0.79166666666666663</v>
      </c>
      <c r="E35" s="58">
        <v>43608</v>
      </c>
      <c r="F35" s="59">
        <v>0.4375</v>
      </c>
      <c r="G35" s="57">
        <v>5</v>
      </c>
      <c r="H35" s="57">
        <v>3</v>
      </c>
      <c r="I35" s="57">
        <f t="shared" si="0"/>
        <v>8</v>
      </c>
      <c r="J35" s="73">
        <f>I35*('Sample Collection'!M37/'Sample Collection'!R37)</f>
        <v>0.4</v>
      </c>
      <c r="K35" s="57">
        <v>3</v>
      </c>
      <c r="L35" s="45">
        <v>3</v>
      </c>
      <c r="M35" s="45">
        <v>3</v>
      </c>
      <c r="N35" s="207">
        <f t="shared" si="2"/>
        <v>0.4</v>
      </c>
    </row>
    <row r="36" spans="1:14" s="45" customFormat="1">
      <c r="A36" s="57" t="s">
        <v>75</v>
      </c>
      <c r="B36" s="57" t="s">
        <v>30</v>
      </c>
      <c r="C36" s="58">
        <v>43606</v>
      </c>
      <c r="D36" s="59">
        <v>0.79166666666666663</v>
      </c>
      <c r="E36" s="58">
        <v>43608</v>
      </c>
      <c r="F36" s="59">
        <v>0.4375</v>
      </c>
      <c r="G36" s="57">
        <v>3</v>
      </c>
      <c r="H36" s="57">
        <v>2</v>
      </c>
      <c r="I36" s="57">
        <f t="shared" si="0"/>
        <v>5</v>
      </c>
      <c r="J36" s="73">
        <f>I36*('Sample Collection'!M38/'Sample Collection'!R38)</f>
        <v>0.22123893805309736</v>
      </c>
      <c r="K36" s="57">
        <v>3</v>
      </c>
      <c r="L36" s="45">
        <v>3</v>
      </c>
      <c r="M36" s="45">
        <v>3</v>
      </c>
      <c r="N36" s="207">
        <f t="shared" si="2"/>
        <v>0.22123893805309736</v>
      </c>
    </row>
    <row r="37" spans="1:14" s="12" customFormat="1">
      <c r="A37" s="63" t="s">
        <v>76</v>
      </c>
      <c r="B37" s="63" t="s">
        <v>32</v>
      </c>
      <c r="C37" s="64">
        <v>43606</v>
      </c>
      <c r="D37" s="65">
        <v>0.79166666666666663</v>
      </c>
      <c r="E37" s="64">
        <v>43608</v>
      </c>
      <c r="F37" s="65">
        <v>0.4375</v>
      </c>
      <c r="G37" s="63">
        <v>0</v>
      </c>
      <c r="H37" s="63">
        <v>0</v>
      </c>
      <c r="I37" s="63">
        <f t="shared" si="0"/>
        <v>0</v>
      </c>
      <c r="J37" s="73">
        <f>I37*('Sample Collection'!M39/'Sample Collection'!R39)</f>
        <v>0</v>
      </c>
      <c r="K37" s="63"/>
      <c r="N37" s="207"/>
    </row>
    <row r="38" spans="1:14" s="12" customFormat="1">
      <c r="A38" s="63" t="s">
        <v>77</v>
      </c>
      <c r="B38" s="63" t="s">
        <v>34</v>
      </c>
      <c r="C38" s="64">
        <v>43606</v>
      </c>
      <c r="D38" s="65">
        <v>0.79166666666666663</v>
      </c>
      <c r="E38" s="64">
        <v>43608</v>
      </c>
      <c r="F38" s="65">
        <v>0.4375</v>
      </c>
      <c r="G38" s="63">
        <v>0</v>
      </c>
      <c r="H38" s="63">
        <v>0</v>
      </c>
      <c r="I38" s="63">
        <f t="shared" si="0"/>
        <v>0</v>
      </c>
      <c r="J38" s="73">
        <f>I38*('Sample Collection'!M40/'Sample Collection'!R40)</f>
        <v>0</v>
      </c>
      <c r="K38" s="63"/>
      <c r="N38" s="207"/>
    </row>
    <row r="39" spans="1:14" s="12" customFormat="1">
      <c r="A39" s="63" t="s">
        <v>78</v>
      </c>
      <c r="B39" s="63" t="s">
        <v>39</v>
      </c>
      <c r="C39" s="64">
        <v>43606</v>
      </c>
      <c r="D39" s="65">
        <v>0.79166666666666663</v>
      </c>
      <c r="E39" s="64">
        <v>43608</v>
      </c>
      <c r="F39" s="65">
        <v>0.4375</v>
      </c>
      <c r="G39" s="63">
        <v>0</v>
      </c>
      <c r="H39" s="63">
        <v>0</v>
      </c>
      <c r="I39" s="63">
        <f t="shared" si="0"/>
        <v>0</v>
      </c>
      <c r="J39" s="73">
        <f>I39*('Sample Collection'!M41/'Sample Collection'!R41)</f>
        <v>0</v>
      </c>
      <c r="K39" s="63"/>
      <c r="N39" s="207"/>
    </row>
    <row r="40" spans="1:14" s="79" customFormat="1">
      <c r="A40" s="76" t="s">
        <v>79</v>
      </c>
      <c r="B40" s="76" t="s">
        <v>361</v>
      </c>
      <c r="C40" s="77">
        <v>43606</v>
      </c>
      <c r="D40" s="78">
        <v>0.79166666666666663</v>
      </c>
      <c r="E40" s="77">
        <v>43608</v>
      </c>
      <c r="F40" s="78">
        <v>0.4375</v>
      </c>
      <c r="G40" s="76">
        <v>0</v>
      </c>
      <c r="H40" s="76">
        <v>0</v>
      </c>
      <c r="I40" s="76">
        <f t="shared" si="0"/>
        <v>0</v>
      </c>
      <c r="J40" s="73">
        <f>I40*('Sample Collection'!M42/'Sample Collection'!R42)</f>
        <v>0</v>
      </c>
      <c r="K40" s="76"/>
      <c r="N40" s="207"/>
    </row>
    <row r="41" spans="1:14" s="39" customFormat="1">
      <c r="A41" s="39" t="s">
        <v>80</v>
      </c>
      <c r="B41" s="39" t="s">
        <v>24</v>
      </c>
      <c r="C41" s="42">
        <v>43619</v>
      </c>
      <c r="D41" s="43">
        <v>0.89583333333333337</v>
      </c>
      <c r="E41" s="42">
        <v>43621</v>
      </c>
      <c r="F41" s="43">
        <v>0.64930555555555558</v>
      </c>
      <c r="G41" s="39">
        <v>0</v>
      </c>
      <c r="H41" s="39">
        <v>0</v>
      </c>
      <c r="I41" s="39">
        <f t="shared" si="0"/>
        <v>0</v>
      </c>
      <c r="J41" s="73">
        <f>I41*('Sample Collection'!M43/'Sample Collection'!R43)</f>
        <v>0</v>
      </c>
      <c r="N41" s="207"/>
    </row>
    <row r="42" spans="1:14" s="45" customFormat="1">
      <c r="A42" s="45" t="s">
        <v>81</v>
      </c>
      <c r="B42" s="45" t="s">
        <v>82</v>
      </c>
      <c r="C42" s="46">
        <v>43619</v>
      </c>
      <c r="D42" s="47">
        <v>0.89583333333333337</v>
      </c>
      <c r="E42" s="46">
        <v>43621</v>
      </c>
      <c r="F42" s="47">
        <v>0.64930555555555558</v>
      </c>
      <c r="G42" s="45">
        <v>1</v>
      </c>
      <c r="H42" s="45">
        <v>0</v>
      </c>
      <c r="I42" s="45">
        <f t="shared" si="0"/>
        <v>1</v>
      </c>
      <c r="J42" s="73">
        <f>I42*('Sample Collection'!M44/'Sample Collection'!R44)</f>
        <v>0.06</v>
      </c>
      <c r="K42" s="45">
        <v>1</v>
      </c>
      <c r="L42" s="45">
        <v>1</v>
      </c>
      <c r="M42" s="45">
        <v>1</v>
      </c>
      <c r="N42" s="207">
        <f t="shared" si="2"/>
        <v>0.06</v>
      </c>
    </row>
    <row r="43" spans="1:14" s="39" customFormat="1">
      <c r="A43" s="39" t="s">
        <v>83</v>
      </c>
      <c r="B43" s="39" t="s">
        <v>30</v>
      </c>
      <c r="C43" s="42">
        <v>43619</v>
      </c>
      <c r="D43" s="43">
        <v>0.89583333333333337</v>
      </c>
      <c r="E43" s="42">
        <v>43621</v>
      </c>
      <c r="F43" s="43">
        <v>0.64930555555555558</v>
      </c>
      <c r="G43" s="39">
        <v>0</v>
      </c>
      <c r="H43" s="39">
        <v>0</v>
      </c>
      <c r="I43" s="39">
        <f t="shared" si="0"/>
        <v>0</v>
      </c>
      <c r="J43" s="73">
        <f>I43*('Sample Collection'!M45/'Sample Collection'!R45)</f>
        <v>0</v>
      </c>
      <c r="N43" s="207"/>
    </row>
    <row r="44" spans="1:14" s="45" customFormat="1">
      <c r="A44" s="45" t="s">
        <v>84</v>
      </c>
      <c r="B44" s="45" t="s">
        <v>32</v>
      </c>
      <c r="C44" s="46">
        <v>43619</v>
      </c>
      <c r="D44" s="47">
        <v>0.89583333333333337</v>
      </c>
      <c r="E44" s="46">
        <v>43621</v>
      </c>
      <c r="F44" s="47">
        <v>0.64930555555555558</v>
      </c>
      <c r="G44" s="45">
        <v>3</v>
      </c>
      <c r="H44" s="45">
        <v>0</v>
      </c>
      <c r="I44" s="45">
        <f t="shared" si="0"/>
        <v>3</v>
      </c>
      <c r="J44" s="73">
        <f>I44*('Sample Collection'!M46/'Sample Collection'!R46)</f>
        <v>0.18</v>
      </c>
      <c r="K44" s="45">
        <v>3</v>
      </c>
      <c r="L44" s="45">
        <v>3</v>
      </c>
      <c r="M44" s="45">
        <v>2</v>
      </c>
      <c r="N44" s="207">
        <f t="shared" si="2"/>
        <v>0.27</v>
      </c>
    </row>
    <row r="45" spans="1:14" s="39" customFormat="1">
      <c r="A45" s="39" t="s">
        <v>85</v>
      </c>
      <c r="B45" s="39" t="s">
        <v>34</v>
      </c>
      <c r="C45" s="42">
        <v>43619</v>
      </c>
      <c r="D45" s="43">
        <v>0.89583333333333337</v>
      </c>
      <c r="E45" s="42">
        <v>43621</v>
      </c>
      <c r="F45" s="43">
        <v>0.64930555555555558</v>
      </c>
      <c r="G45" s="39">
        <v>0</v>
      </c>
      <c r="H45" s="39">
        <v>0</v>
      </c>
      <c r="I45" s="39">
        <f t="shared" si="0"/>
        <v>0</v>
      </c>
      <c r="J45" s="73">
        <f>I45*('Sample Collection'!M47/'Sample Collection'!R47)</f>
        <v>0</v>
      </c>
      <c r="N45" s="207"/>
    </row>
    <row r="46" spans="1:14" s="39" customFormat="1">
      <c r="A46" s="39" t="s">
        <v>86</v>
      </c>
      <c r="B46" s="39" t="s">
        <v>39</v>
      </c>
      <c r="C46" s="42">
        <v>43619</v>
      </c>
      <c r="D46" s="43">
        <v>0.89583333333333337</v>
      </c>
      <c r="E46" s="42">
        <v>43621</v>
      </c>
      <c r="F46" s="43">
        <v>0.64930555555555558</v>
      </c>
      <c r="G46" s="39">
        <v>0</v>
      </c>
      <c r="H46" s="39">
        <v>0</v>
      </c>
      <c r="I46" s="39">
        <f t="shared" si="0"/>
        <v>0</v>
      </c>
      <c r="J46" s="73">
        <f>I46*('Sample Collection'!M48/'Sample Collection'!R48)</f>
        <v>0</v>
      </c>
      <c r="N46" s="207"/>
    </row>
    <row r="47" spans="1:14" s="12" customFormat="1">
      <c r="A47" s="12" t="s">
        <v>87</v>
      </c>
      <c r="B47" s="12" t="s">
        <v>24</v>
      </c>
      <c r="C47" s="40">
        <v>43619</v>
      </c>
      <c r="D47" s="41">
        <v>0.89583333333333337</v>
      </c>
      <c r="E47" s="40">
        <v>43621</v>
      </c>
      <c r="F47" s="41">
        <v>0.64930555555555558</v>
      </c>
      <c r="G47" s="12">
        <v>0</v>
      </c>
      <c r="H47" s="12">
        <v>0</v>
      </c>
      <c r="I47" s="12">
        <f t="shared" si="0"/>
        <v>0</v>
      </c>
      <c r="J47" s="73">
        <f>I47*('Sample Collection'!M49/'Sample Collection'!R49)</f>
        <v>0</v>
      </c>
      <c r="N47" s="207"/>
    </row>
    <row r="48" spans="1:14" s="12" customFormat="1">
      <c r="A48" s="12" t="s">
        <v>88</v>
      </c>
      <c r="B48" s="12" t="s">
        <v>82</v>
      </c>
      <c r="C48" s="40">
        <v>43619</v>
      </c>
      <c r="D48" s="41">
        <v>0.89583333333333337</v>
      </c>
      <c r="E48" s="40">
        <v>43621</v>
      </c>
      <c r="F48" s="41">
        <v>0.64930555555555558</v>
      </c>
      <c r="G48" s="12">
        <v>0</v>
      </c>
      <c r="H48" s="12">
        <v>0</v>
      </c>
      <c r="I48" s="12">
        <f t="shared" si="0"/>
        <v>0</v>
      </c>
      <c r="J48" s="73">
        <f>I48*('Sample Collection'!M50/'Sample Collection'!R50)</f>
        <v>0</v>
      </c>
      <c r="N48" s="207"/>
    </row>
    <row r="49" spans="1:14" s="12" customFormat="1">
      <c r="A49" s="12" t="s">
        <v>89</v>
      </c>
      <c r="B49" s="12" t="s">
        <v>30</v>
      </c>
      <c r="C49" s="40">
        <v>43619</v>
      </c>
      <c r="D49" s="41">
        <v>0.89583333333333337</v>
      </c>
      <c r="E49" s="40">
        <v>43621</v>
      </c>
      <c r="F49" s="41">
        <v>0.64930555555555558</v>
      </c>
      <c r="G49" s="12">
        <v>0</v>
      </c>
      <c r="H49" s="12">
        <v>0</v>
      </c>
      <c r="I49" s="12">
        <f t="shared" si="0"/>
        <v>0</v>
      </c>
      <c r="J49" s="73">
        <f>I49*('Sample Collection'!M51/'Sample Collection'!R51)</f>
        <v>0</v>
      </c>
      <c r="N49" s="207"/>
    </row>
    <row r="50" spans="1:14" s="12" customFormat="1">
      <c r="A50" s="12" t="s">
        <v>90</v>
      </c>
      <c r="B50" s="12" t="s">
        <v>32</v>
      </c>
      <c r="C50" s="40">
        <v>43619</v>
      </c>
      <c r="D50" s="41">
        <v>0.89583333333333337</v>
      </c>
      <c r="E50" s="40">
        <v>43621</v>
      </c>
      <c r="F50" s="41">
        <v>0.64930555555555558</v>
      </c>
      <c r="G50" s="12">
        <v>0</v>
      </c>
      <c r="H50" s="12">
        <v>0</v>
      </c>
      <c r="I50" s="12">
        <f t="shared" si="0"/>
        <v>0</v>
      </c>
      <c r="J50" s="73">
        <f>I50*('Sample Collection'!M52/'Sample Collection'!R52)</f>
        <v>0</v>
      </c>
      <c r="N50" s="207"/>
    </row>
    <row r="51" spans="1:14" s="12" customFormat="1">
      <c r="A51" s="12" t="s">
        <v>91</v>
      </c>
      <c r="B51" s="12" t="s">
        <v>34</v>
      </c>
      <c r="C51" s="40">
        <v>43619</v>
      </c>
      <c r="D51" s="41">
        <v>0.89583333333333337</v>
      </c>
      <c r="E51" s="40">
        <v>43621</v>
      </c>
      <c r="F51" s="41">
        <v>0.64930555555555558</v>
      </c>
      <c r="G51" s="12">
        <v>0</v>
      </c>
      <c r="H51" s="12">
        <v>0</v>
      </c>
      <c r="I51" s="12">
        <f t="shared" si="0"/>
        <v>0</v>
      </c>
      <c r="J51" s="73">
        <f>I51*('Sample Collection'!M53/'Sample Collection'!R53)</f>
        <v>0</v>
      </c>
      <c r="N51" s="207"/>
    </row>
    <row r="52" spans="1:14" s="12" customFormat="1">
      <c r="A52" s="12" t="s">
        <v>92</v>
      </c>
      <c r="B52" s="12" t="s">
        <v>39</v>
      </c>
      <c r="C52" s="40">
        <v>43619</v>
      </c>
      <c r="D52" s="41">
        <v>0.89583333333333337</v>
      </c>
      <c r="E52" s="40">
        <v>43621</v>
      </c>
      <c r="F52" s="41">
        <v>0.64930555555555558</v>
      </c>
      <c r="G52" s="12">
        <v>0</v>
      </c>
      <c r="H52" s="12">
        <v>0</v>
      </c>
      <c r="I52" s="12">
        <f t="shared" si="0"/>
        <v>0</v>
      </c>
      <c r="J52" s="73">
        <f>I52*('Sample Collection'!M54/'Sample Collection'!R54)</f>
        <v>0</v>
      </c>
      <c r="N52" s="207"/>
    </row>
    <row r="53" spans="1:14" s="79" customFormat="1">
      <c r="A53" s="79" t="s">
        <v>93</v>
      </c>
      <c r="B53" s="79" t="s">
        <v>361</v>
      </c>
      <c r="C53" s="80">
        <v>43619</v>
      </c>
      <c r="D53" s="81">
        <v>0.89583333333333337</v>
      </c>
      <c r="E53" s="80">
        <v>43621</v>
      </c>
      <c r="F53" s="81">
        <v>0.64930555555555558</v>
      </c>
      <c r="G53" s="79">
        <v>0</v>
      </c>
      <c r="H53" s="79">
        <v>0</v>
      </c>
      <c r="I53" s="79">
        <f t="shared" si="0"/>
        <v>0</v>
      </c>
      <c r="J53" s="73">
        <f>I53*('Sample Collection'!M55/'Sample Collection'!R55)</f>
        <v>0</v>
      </c>
      <c r="N53" s="207"/>
    </row>
    <row r="54" spans="1:14" s="39" customFormat="1">
      <c r="A54" s="39" t="s">
        <v>94</v>
      </c>
      <c r="B54" s="39" t="s">
        <v>24</v>
      </c>
      <c r="C54" s="42">
        <v>43638</v>
      </c>
      <c r="D54" s="43">
        <v>0.68055555555555547</v>
      </c>
      <c r="E54" s="42">
        <v>43640</v>
      </c>
      <c r="F54" s="43">
        <v>0.625</v>
      </c>
      <c r="G54" s="39">
        <v>0</v>
      </c>
      <c r="H54" s="39">
        <v>0</v>
      </c>
      <c r="I54" s="39">
        <f t="shared" si="0"/>
        <v>0</v>
      </c>
      <c r="J54" s="73">
        <f>I54*('Sample Collection'!M56/'Sample Collection'!R56)</f>
        <v>0</v>
      </c>
      <c r="N54" s="207"/>
    </row>
    <row r="55" spans="1:14" s="39" customFormat="1">
      <c r="A55" s="39" t="s">
        <v>95</v>
      </c>
      <c r="B55" s="39" t="s">
        <v>82</v>
      </c>
      <c r="C55" s="42">
        <v>43638</v>
      </c>
      <c r="D55" s="43">
        <v>0.68055555555555547</v>
      </c>
      <c r="E55" s="42">
        <v>43640</v>
      </c>
      <c r="F55" s="43">
        <v>0.625</v>
      </c>
      <c r="G55" s="39">
        <v>0</v>
      </c>
      <c r="H55" s="39">
        <v>0</v>
      </c>
      <c r="I55" s="39">
        <f t="shared" si="0"/>
        <v>0</v>
      </c>
      <c r="J55" s="73">
        <f>I55*('Sample Collection'!M57/'Sample Collection'!R57)</f>
        <v>0</v>
      </c>
      <c r="N55" s="207"/>
    </row>
    <row r="56" spans="1:14" s="39" customFormat="1">
      <c r="A56" s="39" t="s">
        <v>96</v>
      </c>
      <c r="B56" s="39" t="s">
        <v>97</v>
      </c>
      <c r="C56" s="42">
        <v>43638</v>
      </c>
      <c r="D56" s="43">
        <v>0.68055555555555547</v>
      </c>
      <c r="E56" s="42">
        <v>43640</v>
      </c>
      <c r="F56" s="43">
        <v>0.625</v>
      </c>
      <c r="G56" s="39">
        <v>0</v>
      </c>
      <c r="H56" s="39">
        <v>0</v>
      </c>
      <c r="I56" s="39">
        <f t="shared" si="0"/>
        <v>0</v>
      </c>
      <c r="J56" s="73">
        <f>I56*('Sample Collection'!M58/'Sample Collection'!R58)</f>
        <v>0</v>
      </c>
      <c r="N56" s="207"/>
    </row>
    <row r="57" spans="1:14" s="39" customFormat="1">
      <c r="A57" s="39" t="s">
        <v>99</v>
      </c>
      <c r="B57" s="39" t="s">
        <v>32</v>
      </c>
      <c r="C57" s="42">
        <v>43638</v>
      </c>
      <c r="D57" s="43">
        <v>0.68055555555555547</v>
      </c>
      <c r="E57" s="42">
        <v>43640</v>
      </c>
      <c r="F57" s="43">
        <v>0.625</v>
      </c>
      <c r="G57" s="39">
        <v>0</v>
      </c>
      <c r="H57" s="39">
        <v>0</v>
      </c>
      <c r="I57" s="39">
        <f t="shared" si="0"/>
        <v>0</v>
      </c>
      <c r="J57" s="73">
        <f>I57*('Sample Collection'!M59/'Sample Collection'!R59)</f>
        <v>0</v>
      </c>
      <c r="N57" s="207"/>
    </row>
    <row r="58" spans="1:14" s="39" customFormat="1">
      <c r="A58" s="39" t="s">
        <v>100</v>
      </c>
      <c r="B58" s="39" t="s">
        <v>34</v>
      </c>
      <c r="C58" s="42">
        <v>43638</v>
      </c>
      <c r="D58" s="43">
        <v>0.68055555555555547</v>
      </c>
      <c r="E58" s="42">
        <v>43640</v>
      </c>
      <c r="F58" s="43">
        <v>0.625</v>
      </c>
      <c r="G58" s="39">
        <v>0</v>
      </c>
      <c r="H58" s="39">
        <v>0</v>
      </c>
      <c r="I58" s="39">
        <f t="shared" si="0"/>
        <v>0</v>
      </c>
      <c r="J58" s="73">
        <f>I58*('Sample Collection'!M60/'Sample Collection'!R60)</f>
        <v>0</v>
      </c>
      <c r="N58" s="207"/>
    </row>
    <row r="59" spans="1:14" s="39" customFormat="1">
      <c r="A59" s="39" t="s">
        <v>101</v>
      </c>
      <c r="B59" s="39" t="s">
        <v>39</v>
      </c>
      <c r="C59" s="42">
        <v>43638</v>
      </c>
      <c r="D59" s="43">
        <v>0.68055555555555547</v>
      </c>
      <c r="E59" s="42">
        <v>43640</v>
      </c>
      <c r="F59" s="43">
        <v>0.625</v>
      </c>
      <c r="G59" s="39">
        <v>0</v>
      </c>
      <c r="H59" s="39">
        <v>0</v>
      </c>
      <c r="I59" s="39">
        <f t="shared" si="0"/>
        <v>0</v>
      </c>
      <c r="J59" s="73">
        <f>I59*('Sample Collection'!M61/'Sample Collection'!R61)</f>
        <v>0</v>
      </c>
      <c r="N59" s="207"/>
    </row>
    <row r="60" spans="1:14" s="12" customFormat="1">
      <c r="A60" s="12" t="s">
        <v>102</v>
      </c>
      <c r="B60" s="12" t="s">
        <v>24</v>
      </c>
      <c r="C60" s="40">
        <v>43638</v>
      </c>
      <c r="D60" s="41">
        <v>0.68055555555555547</v>
      </c>
      <c r="E60" s="40">
        <v>43640</v>
      </c>
      <c r="F60" s="41">
        <v>0.625</v>
      </c>
      <c r="G60" s="12">
        <v>0</v>
      </c>
      <c r="H60" s="12">
        <v>0</v>
      </c>
      <c r="I60" s="12">
        <f t="shared" si="0"/>
        <v>0</v>
      </c>
      <c r="J60" s="73">
        <f>I60*('Sample Collection'!M62/'Sample Collection'!R62)</f>
        <v>0</v>
      </c>
      <c r="N60" s="207"/>
    </row>
    <row r="61" spans="1:14" s="12" customFormat="1">
      <c r="A61" s="12" t="s">
        <v>103</v>
      </c>
      <c r="B61" s="12" t="s">
        <v>82</v>
      </c>
      <c r="C61" s="40">
        <v>43638</v>
      </c>
      <c r="D61" s="41">
        <v>0.68055555555555547</v>
      </c>
      <c r="E61" s="40">
        <v>43640</v>
      </c>
      <c r="F61" s="41">
        <v>0.625</v>
      </c>
      <c r="G61" s="12">
        <v>0</v>
      </c>
      <c r="H61" s="12">
        <v>0</v>
      </c>
      <c r="I61" s="12">
        <f t="shared" si="0"/>
        <v>0</v>
      </c>
      <c r="J61" s="73">
        <f>I61*('Sample Collection'!M63/'Sample Collection'!R63)</f>
        <v>0</v>
      </c>
      <c r="N61" s="207"/>
    </row>
    <row r="62" spans="1:14" s="12" customFormat="1">
      <c r="A62" s="12" t="s">
        <v>104</v>
      </c>
      <c r="B62" s="12" t="s">
        <v>97</v>
      </c>
      <c r="C62" s="40">
        <v>43638</v>
      </c>
      <c r="D62" s="41">
        <v>0.68055555555555547</v>
      </c>
      <c r="E62" s="40">
        <v>43640</v>
      </c>
      <c r="F62" s="41">
        <v>0.625</v>
      </c>
      <c r="G62" s="12">
        <v>0</v>
      </c>
      <c r="H62" s="12">
        <v>0</v>
      </c>
      <c r="I62" s="12">
        <f t="shared" si="0"/>
        <v>0</v>
      </c>
      <c r="J62" s="73">
        <f>I62*('Sample Collection'!M64/'Sample Collection'!R64)</f>
        <v>0</v>
      </c>
      <c r="N62" s="207"/>
    </row>
    <row r="63" spans="1:14" s="12" customFormat="1">
      <c r="A63" s="12" t="s">
        <v>105</v>
      </c>
      <c r="B63" s="12" t="s">
        <v>32</v>
      </c>
      <c r="C63" s="40">
        <v>43638</v>
      </c>
      <c r="D63" s="41">
        <v>0.68055555555555547</v>
      </c>
      <c r="E63" s="40">
        <v>43640</v>
      </c>
      <c r="F63" s="41">
        <v>0.625</v>
      </c>
      <c r="G63" s="12">
        <v>0</v>
      </c>
      <c r="H63" s="12">
        <v>0</v>
      </c>
      <c r="I63" s="12">
        <f t="shared" si="0"/>
        <v>0</v>
      </c>
      <c r="J63" s="73">
        <f>I63*('Sample Collection'!M65/'Sample Collection'!R65)</f>
        <v>0</v>
      </c>
      <c r="N63" s="207"/>
    </row>
    <row r="64" spans="1:14" s="12" customFormat="1">
      <c r="A64" s="12" t="s">
        <v>106</v>
      </c>
      <c r="B64" s="12" t="s">
        <v>34</v>
      </c>
      <c r="C64" s="40">
        <v>43638</v>
      </c>
      <c r="D64" s="41">
        <v>0.68055555555555547</v>
      </c>
      <c r="E64" s="40">
        <v>43640</v>
      </c>
      <c r="F64" s="41">
        <v>0.625</v>
      </c>
      <c r="G64" s="12">
        <v>0</v>
      </c>
      <c r="H64" s="12">
        <v>0</v>
      </c>
      <c r="I64" s="12">
        <f t="shared" si="0"/>
        <v>0</v>
      </c>
      <c r="J64" s="73">
        <f>I64*('Sample Collection'!M66/'Sample Collection'!R66)</f>
        <v>0</v>
      </c>
      <c r="N64" s="207"/>
    </row>
    <row r="65" spans="1:14" s="12" customFormat="1">
      <c r="A65" s="12" t="s">
        <v>107</v>
      </c>
      <c r="B65" s="12" t="s">
        <v>39</v>
      </c>
      <c r="C65" s="40">
        <v>43638</v>
      </c>
      <c r="D65" s="41">
        <v>0.68055555555555547</v>
      </c>
      <c r="E65" s="40">
        <v>43640</v>
      </c>
      <c r="F65" s="41">
        <v>0.625</v>
      </c>
      <c r="G65" s="12">
        <v>0</v>
      </c>
      <c r="H65" s="12">
        <v>0</v>
      </c>
      <c r="I65" s="12">
        <f t="shared" si="0"/>
        <v>0</v>
      </c>
      <c r="J65" s="73">
        <f>I65*('Sample Collection'!M67/'Sample Collection'!R67)</f>
        <v>0</v>
      </c>
      <c r="N65" s="207"/>
    </row>
    <row r="66" spans="1:14" s="79" customFormat="1">
      <c r="A66" s="79" t="s">
        <v>108</v>
      </c>
      <c r="B66" s="79" t="s">
        <v>361</v>
      </c>
      <c r="C66" s="80">
        <v>43638</v>
      </c>
      <c r="D66" s="81">
        <v>0.68055555555555547</v>
      </c>
      <c r="E66" s="80">
        <v>43640</v>
      </c>
      <c r="F66" s="81">
        <v>0.625</v>
      </c>
      <c r="G66" s="79">
        <v>0</v>
      </c>
      <c r="H66" s="79">
        <v>0</v>
      </c>
      <c r="I66" s="79">
        <f t="shared" si="0"/>
        <v>0</v>
      </c>
      <c r="J66" s="73">
        <f>I66*('Sample Collection'!M68/'Sample Collection'!R68)</f>
        <v>0</v>
      </c>
      <c r="N66" s="207"/>
    </row>
    <row r="67" spans="1:14" s="39" customFormat="1">
      <c r="A67" s="39" t="s">
        <v>109</v>
      </c>
      <c r="B67" s="39" t="s">
        <v>24</v>
      </c>
      <c r="C67" s="42">
        <v>43638</v>
      </c>
      <c r="D67" s="43">
        <v>0.68055555555555547</v>
      </c>
      <c r="E67" s="42">
        <v>43640</v>
      </c>
      <c r="F67" s="43">
        <v>0.625</v>
      </c>
      <c r="G67" s="39">
        <v>0</v>
      </c>
      <c r="H67" s="39">
        <v>0</v>
      </c>
      <c r="I67" s="39">
        <f t="shared" ref="I67:I130" si="3">AVERAGE((G67*2),(H67*2))</f>
        <v>0</v>
      </c>
      <c r="J67" s="73">
        <f>I67*('Sample Collection'!M69/'Sample Collection'!R69)</f>
        <v>0</v>
      </c>
      <c r="N67" s="207"/>
    </row>
    <row r="68" spans="1:14" s="39" customFormat="1">
      <c r="A68" s="39" t="s">
        <v>111</v>
      </c>
      <c r="B68" s="39" t="s">
        <v>82</v>
      </c>
      <c r="C68" s="42">
        <v>43638</v>
      </c>
      <c r="D68" s="43">
        <v>0.68055555555555547</v>
      </c>
      <c r="E68" s="42">
        <v>43640</v>
      </c>
      <c r="F68" s="43">
        <v>0.625</v>
      </c>
      <c r="G68" s="39">
        <v>0</v>
      </c>
      <c r="H68" s="39">
        <v>0</v>
      </c>
      <c r="I68" s="39">
        <f t="shared" si="3"/>
        <v>0</v>
      </c>
      <c r="J68" s="73">
        <f>I68*('Sample Collection'!M70/'Sample Collection'!R70)</f>
        <v>0</v>
      </c>
      <c r="N68" s="207"/>
    </row>
    <row r="69" spans="1:14" s="39" customFormat="1">
      <c r="A69" s="39" t="s">
        <v>112</v>
      </c>
      <c r="B69" s="39" t="s">
        <v>30</v>
      </c>
      <c r="C69" s="42">
        <v>43638</v>
      </c>
      <c r="D69" s="43">
        <v>0.68055555555555547</v>
      </c>
      <c r="E69" s="42">
        <v>43640</v>
      </c>
      <c r="F69" s="43">
        <v>0.625</v>
      </c>
      <c r="G69" s="39">
        <v>0</v>
      </c>
      <c r="H69" s="39">
        <v>0</v>
      </c>
      <c r="I69" s="39">
        <f t="shared" si="3"/>
        <v>0</v>
      </c>
      <c r="J69" s="73">
        <f>I69*('Sample Collection'!M71/'Sample Collection'!R71)</f>
        <v>0</v>
      </c>
      <c r="N69" s="207"/>
    </row>
    <row r="70" spans="1:14" s="39" customFormat="1">
      <c r="A70" s="39" t="s">
        <v>113</v>
      </c>
      <c r="B70" s="39" t="s">
        <v>32</v>
      </c>
      <c r="C70" s="42">
        <v>43638</v>
      </c>
      <c r="D70" s="43">
        <v>0.68055555555555547</v>
      </c>
      <c r="E70" s="42">
        <v>43640</v>
      </c>
      <c r="F70" s="43">
        <v>0.625</v>
      </c>
      <c r="G70" s="39">
        <v>0</v>
      </c>
      <c r="H70" s="39">
        <v>0</v>
      </c>
      <c r="I70" s="39">
        <f t="shared" si="3"/>
        <v>0</v>
      </c>
      <c r="J70" s="73">
        <f>I70*('Sample Collection'!M72/'Sample Collection'!R72)</f>
        <v>0</v>
      </c>
      <c r="N70" s="207"/>
    </row>
    <row r="71" spans="1:14" s="39" customFormat="1">
      <c r="A71" s="39" t="s">
        <v>114</v>
      </c>
      <c r="B71" s="39" t="s">
        <v>34</v>
      </c>
      <c r="C71" s="42">
        <v>43638</v>
      </c>
      <c r="D71" s="43">
        <v>0.68055555555555547</v>
      </c>
      <c r="E71" s="42">
        <v>43640</v>
      </c>
      <c r="F71" s="43">
        <v>0.625</v>
      </c>
      <c r="G71" s="39">
        <v>0</v>
      </c>
      <c r="H71" s="39">
        <v>0</v>
      </c>
      <c r="I71" s="39">
        <f t="shared" si="3"/>
        <v>0</v>
      </c>
      <c r="J71" s="73">
        <f>I71*('Sample Collection'!M73/'Sample Collection'!R73)</f>
        <v>0</v>
      </c>
      <c r="N71" s="207"/>
    </row>
    <row r="72" spans="1:14" s="39" customFormat="1">
      <c r="A72" s="39" t="s">
        <v>115</v>
      </c>
      <c r="B72" s="39" t="s">
        <v>39</v>
      </c>
      <c r="C72" s="42">
        <v>43638</v>
      </c>
      <c r="D72" s="43">
        <v>0.68055555555555547</v>
      </c>
      <c r="E72" s="42">
        <v>43640</v>
      </c>
      <c r="F72" s="43">
        <v>0.625</v>
      </c>
      <c r="G72" s="39">
        <v>0</v>
      </c>
      <c r="H72" s="39">
        <v>0</v>
      </c>
      <c r="I72" s="39">
        <f t="shared" si="3"/>
        <v>0</v>
      </c>
      <c r="J72" s="73">
        <f>I72*('Sample Collection'!M74/'Sample Collection'!R74)</f>
        <v>0</v>
      </c>
      <c r="N72" s="207"/>
    </row>
    <row r="73" spans="1:14" s="12" customFormat="1">
      <c r="A73" s="12" t="s">
        <v>116</v>
      </c>
      <c r="B73" s="12" t="s">
        <v>24</v>
      </c>
      <c r="C73" s="40">
        <v>43638</v>
      </c>
      <c r="D73" s="41">
        <v>0.68055555555555547</v>
      </c>
      <c r="E73" s="40">
        <v>43640</v>
      </c>
      <c r="F73" s="41">
        <v>0.625</v>
      </c>
      <c r="G73" s="12">
        <v>0</v>
      </c>
      <c r="H73" s="12">
        <v>0</v>
      </c>
      <c r="I73" s="12">
        <f t="shared" si="3"/>
        <v>0</v>
      </c>
      <c r="J73" s="73">
        <f>I73*('Sample Collection'!M75/'Sample Collection'!R75)</f>
        <v>0</v>
      </c>
      <c r="N73" s="207"/>
    </row>
    <row r="74" spans="1:14" s="12" customFormat="1">
      <c r="A74" s="12" t="s">
        <v>117</v>
      </c>
      <c r="B74" s="12" t="s">
        <v>82</v>
      </c>
      <c r="C74" s="40">
        <v>43638</v>
      </c>
      <c r="D74" s="41">
        <v>0.68055555555555547</v>
      </c>
      <c r="E74" s="40">
        <v>43640</v>
      </c>
      <c r="F74" s="41">
        <v>0.625</v>
      </c>
      <c r="G74" s="12">
        <v>0</v>
      </c>
      <c r="H74" s="12">
        <v>0</v>
      </c>
      <c r="I74" s="12">
        <f t="shared" si="3"/>
        <v>0</v>
      </c>
      <c r="J74" s="73">
        <f>I74*('Sample Collection'!M76/'Sample Collection'!R76)</f>
        <v>0</v>
      </c>
      <c r="N74" s="207"/>
    </row>
    <row r="75" spans="1:14" s="12" customFormat="1">
      <c r="A75" s="12" t="s">
        <v>118</v>
      </c>
      <c r="B75" s="12" t="s">
        <v>30</v>
      </c>
      <c r="C75" s="40">
        <v>43638</v>
      </c>
      <c r="D75" s="41">
        <v>0.68055555555555547</v>
      </c>
      <c r="E75" s="40">
        <v>43640</v>
      </c>
      <c r="F75" s="41">
        <v>0.625</v>
      </c>
      <c r="G75" s="12">
        <v>0</v>
      </c>
      <c r="H75" s="12">
        <v>0</v>
      </c>
      <c r="I75" s="12">
        <f t="shared" si="3"/>
        <v>0</v>
      </c>
      <c r="J75" s="73">
        <f>I75*('Sample Collection'!M77/'Sample Collection'!R77)</f>
        <v>0</v>
      </c>
      <c r="N75" s="207"/>
    </row>
    <row r="76" spans="1:14" s="12" customFormat="1">
      <c r="A76" s="12" t="s">
        <v>119</v>
      </c>
      <c r="B76" s="12" t="s">
        <v>32</v>
      </c>
      <c r="C76" s="40">
        <v>43638</v>
      </c>
      <c r="D76" s="41">
        <v>0.68055555555555547</v>
      </c>
      <c r="E76" s="40">
        <v>43640</v>
      </c>
      <c r="F76" s="41">
        <v>0.625</v>
      </c>
      <c r="G76" s="12">
        <v>0</v>
      </c>
      <c r="H76" s="12">
        <v>0</v>
      </c>
      <c r="I76" s="12">
        <f t="shared" si="3"/>
        <v>0</v>
      </c>
      <c r="J76" s="73">
        <f>I76*('Sample Collection'!M78/'Sample Collection'!R78)</f>
        <v>0</v>
      </c>
      <c r="N76" s="207"/>
    </row>
    <row r="77" spans="1:14" s="191" customFormat="1">
      <c r="A77" s="191" t="s">
        <v>120</v>
      </c>
      <c r="B77" s="191" t="s">
        <v>34</v>
      </c>
      <c r="C77" s="202">
        <v>43638</v>
      </c>
      <c r="D77" s="203">
        <v>0.68055555555555547</v>
      </c>
      <c r="E77" s="202">
        <v>43640</v>
      </c>
      <c r="F77" s="203">
        <v>0.625</v>
      </c>
      <c r="G77" s="191">
        <v>1</v>
      </c>
      <c r="H77" s="191">
        <v>1</v>
      </c>
      <c r="I77" s="191">
        <f t="shared" si="3"/>
        <v>2</v>
      </c>
      <c r="J77" s="211">
        <f>I77*('Sample Collection'!M79/'Sample Collection'!R79)</f>
        <v>0.15</v>
      </c>
      <c r="K77" s="191">
        <v>2</v>
      </c>
      <c r="N77" s="208">
        <f t="shared" si="2"/>
        <v>0</v>
      </c>
    </row>
    <row r="78" spans="1:14" s="45" customFormat="1">
      <c r="A78" s="45" t="s">
        <v>121</v>
      </c>
      <c r="B78" s="45" t="s">
        <v>39</v>
      </c>
      <c r="C78" s="46">
        <v>43638</v>
      </c>
      <c r="D78" s="47">
        <v>0.68055555555555547</v>
      </c>
      <c r="E78" s="46">
        <v>43640</v>
      </c>
      <c r="F78" s="47">
        <v>0.625</v>
      </c>
      <c r="G78" s="45">
        <v>1</v>
      </c>
      <c r="H78" s="45">
        <v>0</v>
      </c>
      <c r="I78" s="45">
        <f t="shared" si="3"/>
        <v>1</v>
      </c>
      <c r="J78" s="73">
        <f>I78*('Sample Collection'!M80/'Sample Collection'!R80)</f>
        <v>7.4999999999999997E-2</v>
      </c>
      <c r="K78" s="45">
        <v>1</v>
      </c>
      <c r="L78" s="45">
        <v>1</v>
      </c>
      <c r="M78" s="45">
        <v>0</v>
      </c>
      <c r="N78" s="207">
        <f t="shared" si="2"/>
        <v>0</v>
      </c>
    </row>
    <row r="79" spans="1:14" s="79" customFormat="1">
      <c r="A79" s="79" t="s">
        <v>122</v>
      </c>
      <c r="B79" s="79" t="s">
        <v>361</v>
      </c>
      <c r="C79" s="80">
        <v>43638</v>
      </c>
      <c r="D79" s="81">
        <v>0.68055555555555547</v>
      </c>
      <c r="E79" s="80">
        <v>43640</v>
      </c>
      <c r="F79" s="81">
        <v>0.625</v>
      </c>
      <c r="G79" s="79">
        <v>0</v>
      </c>
      <c r="H79" s="79">
        <v>0</v>
      </c>
      <c r="I79" s="79">
        <f t="shared" si="3"/>
        <v>0</v>
      </c>
      <c r="J79" s="73">
        <f>I79*('Sample Collection'!M81/'Sample Collection'!R81)</f>
        <v>0</v>
      </c>
      <c r="N79" s="207"/>
    </row>
    <row r="80" spans="1:14" s="39" customFormat="1">
      <c r="A80" s="39" t="s">
        <v>123</v>
      </c>
      <c r="B80" s="39" t="s">
        <v>24</v>
      </c>
      <c r="C80" s="42">
        <v>43638</v>
      </c>
      <c r="D80" s="43">
        <v>0.68055555555555547</v>
      </c>
      <c r="E80" s="42">
        <v>43640</v>
      </c>
      <c r="F80" s="43">
        <v>0.625</v>
      </c>
      <c r="G80" s="39">
        <v>0</v>
      </c>
      <c r="H80" s="39">
        <v>0</v>
      </c>
      <c r="I80" s="39">
        <f t="shared" si="3"/>
        <v>0</v>
      </c>
      <c r="J80" s="73">
        <f>I80*('Sample Collection'!M82/'Sample Collection'!R82)</f>
        <v>0</v>
      </c>
      <c r="N80" s="207"/>
    </row>
    <row r="81" spans="1:14" s="39" customFormat="1">
      <c r="A81" s="39" t="s">
        <v>125</v>
      </c>
      <c r="B81" s="39" t="s">
        <v>126</v>
      </c>
      <c r="C81" s="42">
        <v>43638</v>
      </c>
      <c r="D81" s="43">
        <v>0.68055555555555547</v>
      </c>
      <c r="E81" s="42">
        <v>43640</v>
      </c>
      <c r="F81" s="43">
        <v>0.625</v>
      </c>
      <c r="G81" s="39">
        <v>0</v>
      </c>
      <c r="H81" s="39">
        <v>0</v>
      </c>
      <c r="I81" s="39">
        <f t="shared" si="3"/>
        <v>0</v>
      </c>
      <c r="J81" s="73">
        <f>I81*('Sample Collection'!M83/'Sample Collection'!R83)</f>
        <v>0</v>
      </c>
      <c r="N81" s="207"/>
    </row>
    <row r="82" spans="1:14" s="39" customFormat="1">
      <c r="A82" s="39" t="s">
        <v>127</v>
      </c>
      <c r="B82" s="39" t="s">
        <v>128</v>
      </c>
      <c r="C82" s="42">
        <v>43638</v>
      </c>
      <c r="D82" s="43">
        <v>0.68055555555555547</v>
      </c>
      <c r="E82" s="42">
        <v>43640</v>
      </c>
      <c r="F82" s="43">
        <v>0.625</v>
      </c>
      <c r="G82" s="39">
        <v>0</v>
      </c>
      <c r="H82" s="39">
        <v>0</v>
      </c>
      <c r="I82" s="39">
        <f t="shared" si="3"/>
        <v>0</v>
      </c>
      <c r="J82" s="73">
        <f>I82*('Sample Collection'!M84/'Sample Collection'!R84)</f>
        <v>0</v>
      </c>
      <c r="N82" s="207"/>
    </row>
    <row r="83" spans="1:14" s="39" customFormat="1">
      <c r="A83" s="39" t="s">
        <v>129</v>
      </c>
      <c r="B83" s="39" t="s">
        <v>32</v>
      </c>
      <c r="C83" s="42">
        <v>43638</v>
      </c>
      <c r="D83" s="43">
        <v>0.68055555555555547</v>
      </c>
      <c r="E83" s="42">
        <v>43640</v>
      </c>
      <c r="F83" s="43">
        <v>0.625</v>
      </c>
      <c r="G83" s="39">
        <v>0</v>
      </c>
      <c r="H83" s="39">
        <v>0</v>
      </c>
      <c r="I83" s="39">
        <f t="shared" si="3"/>
        <v>0</v>
      </c>
      <c r="J83" s="73">
        <f>I83*('Sample Collection'!M85/'Sample Collection'!R85)</f>
        <v>0</v>
      </c>
      <c r="N83" s="207"/>
    </row>
    <row r="84" spans="1:14" s="39" customFormat="1">
      <c r="A84" s="39" t="s">
        <v>130</v>
      </c>
      <c r="B84" s="39" t="s">
        <v>34</v>
      </c>
      <c r="C84" s="42">
        <v>43638</v>
      </c>
      <c r="D84" s="43">
        <v>0.68055555555555547</v>
      </c>
      <c r="E84" s="42">
        <v>43640</v>
      </c>
      <c r="F84" s="43">
        <v>0.625</v>
      </c>
      <c r="G84" s="39">
        <v>0</v>
      </c>
      <c r="H84" s="39">
        <v>0</v>
      </c>
      <c r="I84" s="39">
        <f t="shared" si="3"/>
        <v>0</v>
      </c>
      <c r="J84" s="73">
        <f>I84*('Sample Collection'!M86/'Sample Collection'!R86)</f>
        <v>0</v>
      </c>
      <c r="N84" s="207"/>
    </row>
    <row r="85" spans="1:14" s="45" customFormat="1">
      <c r="A85" s="45" t="s">
        <v>132</v>
      </c>
      <c r="B85" s="45" t="s">
        <v>39</v>
      </c>
      <c r="C85" s="46">
        <v>43638</v>
      </c>
      <c r="D85" s="47">
        <v>0.68055555555555547</v>
      </c>
      <c r="E85" s="46">
        <v>43640</v>
      </c>
      <c r="F85" s="47">
        <v>0.625</v>
      </c>
      <c r="G85" s="45">
        <v>1</v>
      </c>
      <c r="H85" s="45">
        <v>0</v>
      </c>
      <c r="I85" s="45">
        <f t="shared" si="3"/>
        <v>1</v>
      </c>
      <c r="J85" s="73">
        <f>I85*('Sample Collection'!M87/'Sample Collection'!R87)</f>
        <v>7.4999999999999997E-2</v>
      </c>
      <c r="K85" s="45">
        <v>1</v>
      </c>
      <c r="L85" s="45">
        <v>1</v>
      </c>
      <c r="M85" s="45">
        <v>1</v>
      </c>
      <c r="N85" s="207">
        <f t="shared" si="2"/>
        <v>7.4999999999999997E-2</v>
      </c>
    </row>
    <row r="86" spans="1:14" s="12" customFormat="1">
      <c r="A86" s="12" t="s">
        <v>134</v>
      </c>
      <c r="B86" s="12" t="s">
        <v>24</v>
      </c>
      <c r="C86" s="40">
        <v>43638</v>
      </c>
      <c r="D86" s="41">
        <v>0.68055555555555547</v>
      </c>
      <c r="E86" s="40">
        <v>43640</v>
      </c>
      <c r="F86" s="41">
        <v>0.625</v>
      </c>
      <c r="G86" s="12">
        <v>0</v>
      </c>
      <c r="H86" s="12">
        <v>0</v>
      </c>
      <c r="I86" s="12">
        <f t="shared" si="3"/>
        <v>0</v>
      </c>
      <c r="J86" s="73">
        <f>I86*('Sample Collection'!M88/'Sample Collection'!R88)</f>
        <v>0</v>
      </c>
      <c r="N86" s="207"/>
    </row>
    <row r="87" spans="1:14" s="12" customFormat="1">
      <c r="A87" s="12" t="s">
        <v>135</v>
      </c>
      <c r="B87" s="12" t="s">
        <v>126</v>
      </c>
      <c r="C87" s="40">
        <v>43638</v>
      </c>
      <c r="D87" s="41">
        <v>0.68055555555555547</v>
      </c>
      <c r="E87" s="40">
        <v>43640</v>
      </c>
      <c r="F87" s="41">
        <v>0.625</v>
      </c>
      <c r="G87" s="12">
        <v>0</v>
      </c>
      <c r="H87" s="12">
        <v>0</v>
      </c>
      <c r="I87" s="12">
        <f t="shared" si="3"/>
        <v>0</v>
      </c>
      <c r="J87" s="73">
        <f>I87*('Sample Collection'!M89/'Sample Collection'!R89)</f>
        <v>0</v>
      </c>
      <c r="N87" s="207"/>
    </row>
    <row r="88" spans="1:14" s="12" customFormat="1">
      <c r="A88" s="12" t="s">
        <v>136</v>
      </c>
      <c r="B88" s="12" t="s">
        <v>128</v>
      </c>
      <c r="C88" s="40">
        <v>43638</v>
      </c>
      <c r="D88" s="41">
        <v>0.68055555555555547</v>
      </c>
      <c r="E88" s="40">
        <v>43640</v>
      </c>
      <c r="F88" s="41">
        <v>0.625</v>
      </c>
      <c r="G88" s="12">
        <v>0</v>
      </c>
      <c r="H88" s="12">
        <v>0</v>
      </c>
      <c r="I88" s="12">
        <f t="shared" si="3"/>
        <v>0</v>
      </c>
      <c r="J88" s="73">
        <f>I88*('Sample Collection'!M90/'Sample Collection'!R90)</f>
        <v>0</v>
      </c>
      <c r="N88" s="207"/>
    </row>
    <row r="89" spans="1:14" s="12" customFormat="1">
      <c r="A89" s="12" t="s">
        <v>137</v>
      </c>
      <c r="B89" s="12" t="s">
        <v>32</v>
      </c>
      <c r="C89" s="40">
        <v>43638</v>
      </c>
      <c r="D89" s="41">
        <v>0.68055555555555547</v>
      </c>
      <c r="E89" s="40">
        <v>43640</v>
      </c>
      <c r="F89" s="41">
        <v>0.625</v>
      </c>
      <c r="G89" s="12">
        <v>0</v>
      </c>
      <c r="H89" s="12">
        <v>0</v>
      </c>
      <c r="I89" s="12">
        <f t="shared" si="3"/>
        <v>0</v>
      </c>
      <c r="J89" s="73">
        <f>I89*('Sample Collection'!M91/'Sample Collection'!R91)</f>
        <v>0</v>
      </c>
      <c r="N89" s="207"/>
    </row>
    <row r="90" spans="1:14" s="12" customFormat="1">
      <c r="A90" s="12" t="s">
        <v>138</v>
      </c>
      <c r="B90" s="12" t="s">
        <v>34</v>
      </c>
      <c r="C90" s="40">
        <v>43638</v>
      </c>
      <c r="D90" s="41">
        <v>0.68055555555555547</v>
      </c>
      <c r="E90" s="40">
        <v>43640</v>
      </c>
      <c r="F90" s="41">
        <v>0.625</v>
      </c>
      <c r="G90" s="12">
        <v>0</v>
      </c>
      <c r="H90" s="12">
        <v>0</v>
      </c>
      <c r="I90" s="12">
        <f t="shared" si="3"/>
        <v>0</v>
      </c>
      <c r="J90" s="73">
        <f>I90*('Sample Collection'!M92/'Sample Collection'!R92)</f>
        <v>0</v>
      </c>
      <c r="N90" s="207"/>
    </row>
    <row r="91" spans="1:14" s="12" customFormat="1">
      <c r="A91" s="12" t="s">
        <v>139</v>
      </c>
      <c r="B91" s="12" t="s">
        <v>39</v>
      </c>
      <c r="C91" s="40">
        <v>43638</v>
      </c>
      <c r="D91" s="41">
        <v>0.68055555555555547</v>
      </c>
      <c r="E91" s="40">
        <v>43640</v>
      </c>
      <c r="F91" s="41">
        <v>0.625</v>
      </c>
      <c r="G91" s="12">
        <v>0</v>
      </c>
      <c r="H91" s="12">
        <v>0</v>
      </c>
      <c r="I91" s="12">
        <f t="shared" si="3"/>
        <v>0</v>
      </c>
      <c r="J91" s="73">
        <f>I91*('Sample Collection'!M93/'Sample Collection'!R93)</f>
        <v>0</v>
      </c>
      <c r="N91" s="207"/>
    </row>
    <row r="92" spans="1:14" s="79" customFormat="1">
      <c r="A92" s="79" t="s">
        <v>140</v>
      </c>
      <c r="B92" s="79" t="s">
        <v>361</v>
      </c>
      <c r="C92" s="80">
        <v>43638</v>
      </c>
      <c r="D92" s="81">
        <v>0.68055555555555547</v>
      </c>
      <c r="E92" s="80">
        <v>43640</v>
      </c>
      <c r="F92" s="81">
        <v>0.625</v>
      </c>
      <c r="G92" s="79">
        <v>0</v>
      </c>
      <c r="H92" s="79">
        <v>0</v>
      </c>
      <c r="I92" s="79">
        <f t="shared" si="3"/>
        <v>0</v>
      </c>
      <c r="J92" s="73">
        <f>I92*('Sample Collection'!M94/'Sample Collection'!R94)</f>
        <v>0</v>
      </c>
      <c r="N92" s="207"/>
    </row>
    <row r="93" spans="1:14" s="39" customFormat="1">
      <c r="A93" s="39" t="s">
        <v>141</v>
      </c>
      <c r="B93" s="39" t="s">
        <v>24</v>
      </c>
      <c r="C93" s="42">
        <v>43638</v>
      </c>
      <c r="D93" s="43">
        <v>0.68055555555555547</v>
      </c>
      <c r="E93" s="42">
        <v>43640</v>
      </c>
      <c r="F93" s="43">
        <v>0.625</v>
      </c>
      <c r="G93" s="39">
        <v>0</v>
      </c>
      <c r="H93" s="39">
        <v>0</v>
      </c>
      <c r="I93" s="39">
        <f t="shared" si="3"/>
        <v>0</v>
      </c>
      <c r="J93" s="73">
        <f>I93*('Sample Collection'!M95/'Sample Collection'!R95)</f>
        <v>0</v>
      </c>
      <c r="N93" s="207"/>
    </row>
    <row r="94" spans="1:14" s="39" customFormat="1">
      <c r="A94" s="39" t="s">
        <v>142</v>
      </c>
      <c r="B94" s="39" t="s">
        <v>82</v>
      </c>
      <c r="C94" s="42">
        <v>43638</v>
      </c>
      <c r="D94" s="43">
        <v>0.68055555555555547</v>
      </c>
      <c r="E94" s="42">
        <v>43640</v>
      </c>
      <c r="F94" s="43">
        <v>0.625</v>
      </c>
      <c r="G94" s="39">
        <v>0</v>
      </c>
      <c r="H94" s="39">
        <v>0</v>
      </c>
      <c r="I94" s="39">
        <f t="shared" si="3"/>
        <v>0</v>
      </c>
      <c r="J94" s="73">
        <f>I94*('Sample Collection'!M96/'Sample Collection'!R96)</f>
        <v>0</v>
      </c>
      <c r="N94" s="207"/>
    </row>
    <row r="95" spans="1:14" s="39" customFormat="1">
      <c r="A95" s="39" t="s">
        <v>143</v>
      </c>
      <c r="B95" s="39" t="s">
        <v>128</v>
      </c>
      <c r="C95" s="42">
        <v>43638</v>
      </c>
      <c r="D95" s="43">
        <v>0.68055555555555547</v>
      </c>
      <c r="E95" s="42">
        <v>43640</v>
      </c>
      <c r="F95" s="43">
        <v>0.625</v>
      </c>
      <c r="G95" s="39">
        <v>0</v>
      </c>
      <c r="H95" s="39">
        <v>0</v>
      </c>
      <c r="I95" s="39">
        <f t="shared" si="3"/>
        <v>0</v>
      </c>
      <c r="J95" s="73">
        <f>I95*('Sample Collection'!M97/'Sample Collection'!R97)</f>
        <v>0</v>
      </c>
      <c r="N95" s="207"/>
    </row>
    <row r="96" spans="1:14" s="39" customFormat="1">
      <c r="A96" s="39" t="s">
        <v>144</v>
      </c>
      <c r="B96" s="39" t="s">
        <v>32</v>
      </c>
      <c r="C96" s="42">
        <v>43638</v>
      </c>
      <c r="D96" s="43">
        <v>0.68055555555555547</v>
      </c>
      <c r="E96" s="42">
        <v>43640</v>
      </c>
      <c r="F96" s="43">
        <v>0.625</v>
      </c>
      <c r="G96" s="39">
        <v>0</v>
      </c>
      <c r="H96" s="39">
        <v>0</v>
      </c>
      <c r="I96" s="39">
        <f t="shared" si="3"/>
        <v>0</v>
      </c>
      <c r="J96" s="73">
        <f>I96*('Sample Collection'!M98/'Sample Collection'!R98)</f>
        <v>0</v>
      </c>
      <c r="N96" s="207"/>
    </row>
    <row r="97" spans="1:14" s="39" customFormat="1">
      <c r="A97" s="39" t="s">
        <v>145</v>
      </c>
      <c r="B97" s="39" t="s">
        <v>34</v>
      </c>
      <c r="C97" s="42">
        <v>43638</v>
      </c>
      <c r="D97" s="43">
        <v>0.68055555555555547</v>
      </c>
      <c r="E97" s="42">
        <v>43640</v>
      </c>
      <c r="F97" s="43">
        <v>0.625</v>
      </c>
      <c r="G97" s="39">
        <v>0</v>
      </c>
      <c r="H97" s="39">
        <v>0</v>
      </c>
      <c r="I97" s="39">
        <f t="shared" si="3"/>
        <v>0</v>
      </c>
      <c r="J97" s="73">
        <f>I97*('Sample Collection'!M99/'Sample Collection'!R99)</f>
        <v>0</v>
      </c>
      <c r="N97" s="207"/>
    </row>
    <row r="98" spans="1:14" s="39" customFormat="1">
      <c r="A98" s="39" t="s">
        <v>146</v>
      </c>
      <c r="B98" s="39" t="s">
        <v>39</v>
      </c>
      <c r="C98" s="42">
        <v>43638</v>
      </c>
      <c r="D98" s="43">
        <v>0.68055555555555547</v>
      </c>
      <c r="E98" s="42">
        <v>43640</v>
      </c>
      <c r="F98" s="43">
        <v>0.625</v>
      </c>
      <c r="G98" s="39">
        <v>0</v>
      </c>
      <c r="H98" s="39">
        <v>0</v>
      </c>
      <c r="I98" s="39">
        <f t="shared" si="3"/>
        <v>0</v>
      </c>
      <c r="J98" s="73">
        <f>I98*('Sample Collection'!M100/'Sample Collection'!R100)</f>
        <v>0</v>
      </c>
      <c r="N98" s="207"/>
    </row>
    <row r="99" spans="1:14" s="12" customFormat="1">
      <c r="A99" s="12" t="s">
        <v>147</v>
      </c>
      <c r="B99" s="12" t="s">
        <v>24</v>
      </c>
      <c r="C99" s="40">
        <v>43638</v>
      </c>
      <c r="D99" s="41">
        <v>0.68055555555555547</v>
      </c>
      <c r="E99" s="40">
        <v>43640</v>
      </c>
      <c r="F99" s="41">
        <v>0.625</v>
      </c>
      <c r="G99" s="12">
        <v>0</v>
      </c>
      <c r="H99" s="12">
        <v>0</v>
      </c>
      <c r="I99" s="12">
        <f t="shared" si="3"/>
        <v>0</v>
      </c>
      <c r="J99" s="73">
        <f>I99*('Sample Collection'!M101/'Sample Collection'!R101)</f>
        <v>0</v>
      </c>
      <c r="N99" s="207"/>
    </row>
    <row r="100" spans="1:14" s="12" customFormat="1">
      <c r="A100" s="12" t="s">
        <v>148</v>
      </c>
      <c r="B100" s="12" t="s">
        <v>82</v>
      </c>
      <c r="C100" s="40">
        <v>43638</v>
      </c>
      <c r="D100" s="41">
        <v>0.68055555555555547</v>
      </c>
      <c r="E100" s="40">
        <v>43640</v>
      </c>
      <c r="F100" s="41">
        <v>0.625</v>
      </c>
      <c r="G100" s="12">
        <v>0</v>
      </c>
      <c r="H100" s="12">
        <v>0</v>
      </c>
      <c r="I100" s="12">
        <f t="shared" si="3"/>
        <v>0</v>
      </c>
      <c r="J100" s="73">
        <f>I100*('Sample Collection'!M102/'Sample Collection'!R102)</f>
        <v>0</v>
      </c>
      <c r="N100" s="207"/>
    </row>
    <row r="101" spans="1:14" s="12" customFormat="1">
      <c r="A101" s="12" t="s">
        <v>149</v>
      </c>
      <c r="B101" s="12" t="s">
        <v>128</v>
      </c>
      <c r="C101" s="40">
        <v>43638</v>
      </c>
      <c r="D101" s="41">
        <v>0.68055555555555547</v>
      </c>
      <c r="E101" s="40">
        <v>43640</v>
      </c>
      <c r="F101" s="41">
        <v>0.625</v>
      </c>
      <c r="G101" s="12">
        <v>0</v>
      </c>
      <c r="H101" s="12">
        <v>0</v>
      </c>
      <c r="I101" s="12">
        <f t="shared" si="3"/>
        <v>0</v>
      </c>
      <c r="J101" s="73">
        <f>I101*('Sample Collection'!M103/'Sample Collection'!R103)</f>
        <v>0</v>
      </c>
      <c r="N101" s="207"/>
    </row>
    <row r="102" spans="1:14" s="12" customFormat="1">
      <c r="A102" s="12" t="s">
        <v>150</v>
      </c>
      <c r="B102" s="12" t="s">
        <v>32</v>
      </c>
      <c r="C102" s="40">
        <v>43638</v>
      </c>
      <c r="D102" s="41">
        <v>0.68055555555555547</v>
      </c>
      <c r="E102" s="40">
        <v>43640</v>
      </c>
      <c r="F102" s="41">
        <v>0.625</v>
      </c>
      <c r="G102" s="12">
        <v>0</v>
      </c>
      <c r="H102" s="12">
        <v>0</v>
      </c>
      <c r="I102" s="12">
        <f t="shared" si="3"/>
        <v>0</v>
      </c>
      <c r="J102" s="73">
        <f>I102*('Sample Collection'!M104/'Sample Collection'!R104)</f>
        <v>0</v>
      </c>
      <c r="N102" s="207"/>
    </row>
    <row r="103" spans="1:14" s="12" customFormat="1">
      <c r="A103" s="12" t="s">
        <v>151</v>
      </c>
      <c r="B103" s="12" t="s">
        <v>34</v>
      </c>
      <c r="C103" s="40">
        <v>43638</v>
      </c>
      <c r="D103" s="41">
        <v>0.68055555555555547</v>
      </c>
      <c r="E103" s="40">
        <v>43640</v>
      </c>
      <c r="F103" s="41">
        <v>0.625</v>
      </c>
      <c r="G103" s="12">
        <v>0</v>
      </c>
      <c r="H103" s="12">
        <v>0</v>
      </c>
      <c r="I103" s="12">
        <f t="shared" si="3"/>
        <v>0</v>
      </c>
      <c r="J103" s="73">
        <f>I103*('Sample Collection'!M105/'Sample Collection'!R105)</f>
        <v>0</v>
      </c>
      <c r="N103" s="207"/>
    </row>
    <row r="104" spans="1:14" s="12" customFormat="1">
      <c r="A104" s="12" t="s">
        <v>152</v>
      </c>
      <c r="B104" s="12" t="s">
        <v>39</v>
      </c>
      <c r="C104" s="40">
        <v>43638</v>
      </c>
      <c r="D104" s="41">
        <v>0.68055555555555547</v>
      </c>
      <c r="E104" s="40">
        <v>43640</v>
      </c>
      <c r="F104" s="41">
        <v>0.625</v>
      </c>
      <c r="G104" s="12">
        <v>0</v>
      </c>
      <c r="H104" s="12">
        <v>0</v>
      </c>
      <c r="I104" s="12">
        <f t="shared" si="3"/>
        <v>0</v>
      </c>
      <c r="J104" s="73">
        <f>I104*('Sample Collection'!M106/'Sample Collection'!R106)</f>
        <v>0</v>
      </c>
      <c r="N104" s="207"/>
    </row>
    <row r="105" spans="1:14" s="79" customFormat="1">
      <c r="A105" s="79" t="s">
        <v>153</v>
      </c>
      <c r="B105" s="79" t="s">
        <v>361</v>
      </c>
      <c r="C105" s="80">
        <v>43638</v>
      </c>
      <c r="D105" s="81">
        <v>0.68055555555555547</v>
      </c>
      <c r="E105" s="80">
        <v>43640</v>
      </c>
      <c r="F105" s="81">
        <v>0.625</v>
      </c>
      <c r="G105" s="79">
        <v>0</v>
      </c>
      <c r="H105" s="79">
        <v>0</v>
      </c>
      <c r="I105" s="79">
        <f t="shared" si="3"/>
        <v>0</v>
      </c>
      <c r="J105" s="73">
        <f>I105*('Sample Collection'!M107/'Sample Collection'!R107)</f>
        <v>0</v>
      </c>
      <c r="N105" s="207"/>
    </row>
    <row r="106" spans="1:14" s="45" customFormat="1">
      <c r="A106" s="45" t="s">
        <v>154</v>
      </c>
      <c r="B106" s="45" t="s">
        <v>24</v>
      </c>
      <c r="C106" s="46">
        <v>43648</v>
      </c>
      <c r="D106" s="47">
        <v>0.58333333333333337</v>
      </c>
      <c r="E106" s="46">
        <v>43650</v>
      </c>
      <c r="F106" s="47">
        <v>0.59652777777777777</v>
      </c>
      <c r="G106" s="45">
        <v>389</v>
      </c>
      <c r="H106" s="45">
        <v>283</v>
      </c>
      <c r="I106" s="45">
        <f t="shared" si="3"/>
        <v>672</v>
      </c>
      <c r="J106" s="73">
        <f>I106*('Sample Collection'!M108/'Sample Collection'!R108)</f>
        <v>50.4</v>
      </c>
      <c r="K106" s="45">
        <v>3</v>
      </c>
      <c r="L106" s="45">
        <v>3</v>
      </c>
      <c r="M106" s="45">
        <v>3</v>
      </c>
      <c r="N106" s="207">
        <f t="shared" ref="N106:N114" si="4">IF(M106=0,0,(J106*(L106/M106)))</f>
        <v>50.4</v>
      </c>
    </row>
    <row r="107" spans="1:14" s="45" customFormat="1">
      <c r="A107" s="45" t="s">
        <v>156</v>
      </c>
      <c r="B107" s="45" t="s">
        <v>82</v>
      </c>
      <c r="C107" s="46">
        <v>43648</v>
      </c>
      <c r="D107" s="47">
        <v>0.58333333333333337</v>
      </c>
      <c r="E107" s="46">
        <v>43650</v>
      </c>
      <c r="F107" s="47">
        <v>0.59652777777777777</v>
      </c>
      <c r="G107" s="45">
        <v>1</v>
      </c>
      <c r="H107" s="45">
        <v>0</v>
      </c>
      <c r="I107" s="45">
        <f t="shared" si="3"/>
        <v>1</v>
      </c>
      <c r="J107" s="73">
        <f>I107*('Sample Collection'!M109/'Sample Collection'!R109)</f>
        <v>7.4999999999999997E-2</v>
      </c>
      <c r="K107" s="45">
        <v>1</v>
      </c>
      <c r="L107" s="45">
        <v>1</v>
      </c>
      <c r="M107" s="45">
        <v>1</v>
      </c>
      <c r="N107" s="207">
        <f t="shared" si="4"/>
        <v>7.4999999999999997E-2</v>
      </c>
    </row>
    <row r="108" spans="1:14" s="45" customFormat="1">
      <c r="A108" s="45" t="s">
        <v>157</v>
      </c>
      <c r="B108" s="45" t="s">
        <v>128</v>
      </c>
      <c r="C108" s="46">
        <v>43648</v>
      </c>
      <c r="D108" s="47">
        <v>0.58333333333333337</v>
      </c>
      <c r="E108" s="46">
        <v>43650</v>
      </c>
      <c r="F108" s="47">
        <v>0.59652777777777777</v>
      </c>
      <c r="G108" s="45">
        <v>245</v>
      </c>
      <c r="H108" s="45">
        <v>327</v>
      </c>
      <c r="I108" s="45">
        <f t="shared" si="3"/>
        <v>572</v>
      </c>
      <c r="J108" s="73">
        <f>I108*('Sample Collection'!M110/'Sample Collection'!R110)</f>
        <v>37.964601769911511</v>
      </c>
      <c r="K108" s="45">
        <v>3</v>
      </c>
      <c r="L108" s="45">
        <v>3</v>
      </c>
      <c r="M108" s="45">
        <v>3</v>
      </c>
      <c r="N108" s="207">
        <f t="shared" si="4"/>
        <v>37.964601769911511</v>
      </c>
    </row>
    <row r="109" spans="1:14" s="45" customFormat="1">
      <c r="A109" s="45" t="s">
        <v>158</v>
      </c>
      <c r="B109" s="45" t="s">
        <v>32</v>
      </c>
      <c r="C109" s="46">
        <v>43648</v>
      </c>
      <c r="D109" s="47">
        <v>0.58333333333333337</v>
      </c>
      <c r="E109" s="46">
        <v>43650</v>
      </c>
      <c r="F109" s="47">
        <v>0.59652777777777777</v>
      </c>
      <c r="G109" s="45">
        <v>0</v>
      </c>
      <c r="H109" s="45">
        <v>2</v>
      </c>
      <c r="I109" s="45">
        <f t="shared" si="3"/>
        <v>2</v>
      </c>
      <c r="J109" s="73">
        <f>I109*('Sample Collection'!M111/'Sample Collection'!R111)</f>
        <v>0.15</v>
      </c>
      <c r="K109" s="45">
        <v>2</v>
      </c>
      <c r="L109" s="45">
        <v>2</v>
      </c>
      <c r="M109" s="45">
        <v>2</v>
      </c>
      <c r="N109" s="207">
        <f t="shared" si="4"/>
        <v>0.15</v>
      </c>
    </row>
    <row r="110" spans="1:14" s="45" customFormat="1">
      <c r="A110" s="45" t="s">
        <v>159</v>
      </c>
      <c r="B110" s="45" t="s">
        <v>34</v>
      </c>
      <c r="C110" s="46">
        <v>43648</v>
      </c>
      <c r="D110" s="47">
        <v>0.58333333333333337</v>
      </c>
      <c r="E110" s="46">
        <v>43650</v>
      </c>
      <c r="F110" s="47">
        <v>0.59652777777777777</v>
      </c>
      <c r="G110" s="45">
        <v>21</v>
      </c>
      <c r="H110" s="45">
        <v>26</v>
      </c>
      <c r="I110" s="45">
        <f t="shared" si="3"/>
        <v>47</v>
      </c>
      <c r="J110" s="73">
        <f>I110*('Sample Collection'!M112/'Sample Collection'!R112)</f>
        <v>3.5249999999999999</v>
      </c>
      <c r="K110" s="45">
        <v>3</v>
      </c>
      <c r="L110" s="45">
        <v>3</v>
      </c>
      <c r="M110" s="45">
        <v>3</v>
      </c>
      <c r="N110" s="207">
        <f t="shared" si="4"/>
        <v>3.5249999999999999</v>
      </c>
    </row>
    <row r="111" spans="1:14" s="45" customFormat="1">
      <c r="A111" s="45" t="s">
        <v>160</v>
      </c>
      <c r="B111" s="45" t="s">
        <v>39</v>
      </c>
      <c r="C111" s="46">
        <v>43648</v>
      </c>
      <c r="D111" s="47">
        <v>0.58333333333333337</v>
      </c>
      <c r="E111" s="46">
        <v>43650</v>
      </c>
      <c r="F111" s="47">
        <v>0.59652777777777777</v>
      </c>
      <c r="G111" s="45">
        <v>3</v>
      </c>
      <c r="H111" s="45">
        <v>0</v>
      </c>
      <c r="I111" s="45">
        <f t="shared" si="3"/>
        <v>3</v>
      </c>
      <c r="J111" s="73">
        <f>I111*('Sample Collection'!M113/'Sample Collection'!R113)</f>
        <v>0.22499999999999998</v>
      </c>
      <c r="K111" s="45">
        <v>3</v>
      </c>
      <c r="L111" s="45">
        <v>3</v>
      </c>
      <c r="M111" s="45">
        <v>3</v>
      </c>
      <c r="N111" s="207">
        <f t="shared" si="4"/>
        <v>0.22499999999999998</v>
      </c>
    </row>
    <row r="112" spans="1:14" s="45" customFormat="1">
      <c r="A112" s="45" t="s">
        <v>161</v>
      </c>
      <c r="B112" s="45" t="s">
        <v>24</v>
      </c>
      <c r="C112" s="46">
        <v>43648</v>
      </c>
      <c r="D112" s="47">
        <v>0.58333333333333337</v>
      </c>
      <c r="E112" s="46">
        <v>43650</v>
      </c>
      <c r="F112" s="47">
        <v>0.59652777777777777</v>
      </c>
      <c r="G112" s="45">
        <v>10</v>
      </c>
      <c r="H112" s="45">
        <v>9</v>
      </c>
      <c r="I112" s="45">
        <f t="shared" si="3"/>
        <v>19</v>
      </c>
      <c r="J112" s="73">
        <f>I112*('Sample Collection'!M114/'Sample Collection'!R114)</f>
        <v>1.425</v>
      </c>
      <c r="K112" s="45">
        <v>3</v>
      </c>
      <c r="L112" s="45">
        <v>3</v>
      </c>
      <c r="M112" s="45">
        <v>3</v>
      </c>
      <c r="N112" s="207">
        <f t="shared" si="4"/>
        <v>1.425</v>
      </c>
    </row>
    <row r="113" spans="1:14" s="12" customFormat="1">
      <c r="A113" s="12" t="s">
        <v>162</v>
      </c>
      <c r="B113" s="12" t="s">
        <v>82</v>
      </c>
      <c r="C113" s="40">
        <v>43648</v>
      </c>
      <c r="D113" s="41">
        <v>0.58333333333333337</v>
      </c>
      <c r="E113" s="40">
        <v>43650</v>
      </c>
      <c r="F113" s="41">
        <v>0.59652777777777777</v>
      </c>
      <c r="G113" s="12">
        <v>0</v>
      </c>
      <c r="H113" s="12">
        <v>0</v>
      </c>
      <c r="I113" s="12">
        <f t="shared" si="3"/>
        <v>0</v>
      </c>
      <c r="J113" s="73">
        <f>I113*('Sample Collection'!M115/'Sample Collection'!R115)</f>
        <v>0</v>
      </c>
      <c r="N113" s="207"/>
    </row>
    <row r="114" spans="1:14" s="45" customFormat="1">
      <c r="A114" s="45" t="s">
        <v>163</v>
      </c>
      <c r="B114" s="45" t="s">
        <v>128</v>
      </c>
      <c r="C114" s="46">
        <v>43648</v>
      </c>
      <c r="D114" s="47">
        <v>0.58333333333333337</v>
      </c>
      <c r="E114" s="46">
        <v>43650</v>
      </c>
      <c r="F114" s="47">
        <v>0.59652777777777777</v>
      </c>
      <c r="G114" s="45">
        <v>72</v>
      </c>
      <c r="H114" s="45">
        <v>70</v>
      </c>
      <c r="I114" s="45">
        <f t="shared" si="3"/>
        <v>142</v>
      </c>
      <c r="J114" s="73">
        <f>I114*('Sample Collection'!M116/'Sample Collection'!R116)</f>
        <v>9.4247787610619476</v>
      </c>
      <c r="K114" s="45">
        <v>3</v>
      </c>
      <c r="L114" s="45">
        <v>3</v>
      </c>
      <c r="M114" s="45">
        <v>3</v>
      </c>
      <c r="N114" s="207">
        <f t="shared" si="4"/>
        <v>9.4247787610619476</v>
      </c>
    </row>
    <row r="115" spans="1:14" s="12" customFormat="1">
      <c r="A115" s="12" t="s">
        <v>164</v>
      </c>
      <c r="B115" s="12" t="s">
        <v>32</v>
      </c>
      <c r="C115" s="40">
        <v>43648</v>
      </c>
      <c r="D115" s="41">
        <v>0.58333333333333337</v>
      </c>
      <c r="E115" s="40">
        <v>43650</v>
      </c>
      <c r="F115" s="41">
        <v>0.59652777777777777</v>
      </c>
      <c r="G115" s="12">
        <v>0</v>
      </c>
      <c r="H115" s="12">
        <v>0</v>
      </c>
      <c r="I115" s="12">
        <f t="shared" si="3"/>
        <v>0</v>
      </c>
      <c r="J115" s="73">
        <f>I115*('Sample Collection'!M117/'Sample Collection'!R117)</f>
        <v>0</v>
      </c>
      <c r="N115" s="207"/>
    </row>
    <row r="116" spans="1:14" s="12" customFormat="1">
      <c r="A116" s="12" t="s">
        <v>165</v>
      </c>
      <c r="B116" s="12" t="s">
        <v>34</v>
      </c>
      <c r="C116" s="40">
        <v>43648</v>
      </c>
      <c r="D116" s="41">
        <v>0.58333333333333337</v>
      </c>
      <c r="E116" s="40">
        <v>43650</v>
      </c>
      <c r="F116" s="41">
        <v>0.59652777777777777</v>
      </c>
      <c r="G116" s="12">
        <v>0</v>
      </c>
      <c r="H116" s="12">
        <v>0</v>
      </c>
      <c r="I116" s="12">
        <f t="shared" si="3"/>
        <v>0</v>
      </c>
      <c r="J116" s="73">
        <f>I116*('Sample Collection'!M118/'Sample Collection'!R118)</f>
        <v>0</v>
      </c>
      <c r="N116" s="207"/>
    </row>
    <row r="117" spans="1:14" s="12" customFormat="1">
      <c r="A117" s="12" t="s">
        <v>166</v>
      </c>
      <c r="B117" s="12" t="s">
        <v>39</v>
      </c>
      <c r="C117" s="40">
        <v>43648</v>
      </c>
      <c r="D117" s="41">
        <v>0.58333333333333337</v>
      </c>
      <c r="E117" s="40">
        <v>43650</v>
      </c>
      <c r="F117" s="41">
        <v>0.59652777777777777</v>
      </c>
      <c r="G117" s="12">
        <v>0</v>
      </c>
      <c r="H117" s="12">
        <v>0</v>
      </c>
      <c r="I117" s="12">
        <f t="shared" si="3"/>
        <v>0</v>
      </c>
      <c r="J117" s="73">
        <f>I117*('Sample Collection'!M119/'Sample Collection'!R119)</f>
        <v>0</v>
      </c>
      <c r="N117" s="207"/>
    </row>
    <row r="118" spans="1:14" s="79" customFormat="1">
      <c r="A118" s="79" t="s">
        <v>167</v>
      </c>
      <c r="B118" s="79" t="s">
        <v>361</v>
      </c>
      <c r="C118" s="80">
        <v>43648</v>
      </c>
      <c r="D118" s="81">
        <v>0.58333333333333337</v>
      </c>
      <c r="E118" s="80">
        <v>43650</v>
      </c>
      <c r="F118" s="81">
        <v>0.59652777777777777</v>
      </c>
      <c r="G118" s="79">
        <v>0</v>
      </c>
      <c r="H118" s="79">
        <v>0</v>
      </c>
      <c r="I118" s="79">
        <f t="shared" si="3"/>
        <v>0</v>
      </c>
      <c r="J118" s="73">
        <f>I118*('Sample Collection'!M120/'Sample Collection'!R120)</f>
        <v>0</v>
      </c>
      <c r="N118" s="207"/>
    </row>
    <row r="119" spans="1:14" s="39" customFormat="1">
      <c r="A119" s="39" t="s">
        <v>168</v>
      </c>
      <c r="B119" s="39" t="s">
        <v>24</v>
      </c>
      <c r="C119" s="42">
        <v>43650</v>
      </c>
      <c r="D119" s="43">
        <v>0.58333333333333337</v>
      </c>
      <c r="E119" s="42">
        <v>43652</v>
      </c>
      <c r="F119" s="43">
        <v>0.59652777777777777</v>
      </c>
      <c r="G119" s="39">
        <v>0</v>
      </c>
      <c r="H119" s="39">
        <v>0</v>
      </c>
      <c r="I119" s="39">
        <f t="shared" si="3"/>
        <v>0</v>
      </c>
      <c r="J119" s="73">
        <f>I119*('Sample Collection'!M121/'Sample Collection'!R121)</f>
        <v>0</v>
      </c>
      <c r="N119" s="207"/>
    </row>
    <row r="120" spans="1:14" s="39" customFormat="1">
      <c r="A120" s="39" t="s">
        <v>170</v>
      </c>
      <c r="B120" s="39" t="s">
        <v>82</v>
      </c>
      <c r="C120" s="42">
        <v>43650</v>
      </c>
      <c r="D120" s="43">
        <v>0.58333333333333337</v>
      </c>
      <c r="E120" s="42">
        <v>43652</v>
      </c>
      <c r="F120" s="43">
        <v>0.59652777777777777</v>
      </c>
      <c r="G120" s="39">
        <v>0</v>
      </c>
      <c r="H120" s="39">
        <v>0</v>
      </c>
      <c r="I120" s="39">
        <f t="shared" si="3"/>
        <v>0</v>
      </c>
      <c r="J120" s="73">
        <f>I120*('Sample Collection'!M122/'Sample Collection'!R122)</f>
        <v>0</v>
      </c>
      <c r="N120" s="207"/>
    </row>
    <row r="121" spans="1:14" s="39" customFormat="1">
      <c r="A121" s="39" t="s">
        <v>171</v>
      </c>
      <c r="B121" s="39" t="s">
        <v>128</v>
      </c>
      <c r="C121" s="42">
        <v>43650</v>
      </c>
      <c r="D121" s="43">
        <v>0.58333333333333337</v>
      </c>
      <c r="E121" s="42">
        <v>43652</v>
      </c>
      <c r="F121" s="43">
        <v>0.59652777777777777</v>
      </c>
      <c r="G121" s="39">
        <v>0</v>
      </c>
      <c r="H121" s="39">
        <v>0</v>
      </c>
      <c r="I121" s="39">
        <f t="shared" si="3"/>
        <v>0</v>
      </c>
      <c r="J121" s="73">
        <f>I121*('Sample Collection'!M123/'Sample Collection'!R123)</f>
        <v>0</v>
      </c>
      <c r="N121" s="207"/>
    </row>
    <row r="122" spans="1:14" s="39" customFormat="1">
      <c r="A122" s="39" t="s">
        <v>172</v>
      </c>
      <c r="B122" s="39" t="s">
        <v>32</v>
      </c>
      <c r="C122" s="42">
        <v>43650</v>
      </c>
      <c r="D122" s="43">
        <v>0.58333333333333337</v>
      </c>
      <c r="E122" s="42">
        <v>43652</v>
      </c>
      <c r="F122" s="43">
        <v>0.59652777777777777</v>
      </c>
      <c r="G122" s="39">
        <v>0</v>
      </c>
      <c r="H122" s="39">
        <v>0</v>
      </c>
      <c r="I122" s="39">
        <f t="shared" si="3"/>
        <v>0</v>
      </c>
      <c r="J122" s="73">
        <f>I122*('Sample Collection'!M124/'Sample Collection'!R124)</f>
        <v>0</v>
      </c>
      <c r="N122" s="207"/>
    </row>
    <row r="123" spans="1:14" s="39" customFormat="1">
      <c r="A123" s="39" t="s">
        <v>173</v>
      </c>
      <c r="B123" s="39" t="s">
        <v>34</v>
      </c>
      <c r="C123" s="42">
        <v>43650</v>
      </c>
      <c r="D123" s="43">
        <v>0.58333333333333337</v>
      </c>
      <c r="E123" s="42">
        <v>43652</v>
      </c>
      <c r="F123" s="43">
        <v>0.59652777777777777</v>
      </c>
      <c r="G123" s="39">
        <v>0</v>
      </c>
      <c r="H123" s="39">
        <v>0</v>
      </c>
      <c r="I123" s="39">
        <f t="shared" si="3"/>
        <v>0</v>
      </c>
      <c r="J123" s="73">
        <f>I123*('Sample Collection'!M125/'Sample Collection'!R125)</f>
        <v>0</v>
      </c>
      <c r="N123" s="207"/>
    </row>
    <row r="124" spans="1:14" s="39" customFormat="1">
      <c r="A124" s="39" t="s">
        <v>174</v>
      </c>
      <c r="B124" s="39" t="s">
        <v>39</v>
      </c>
      <c r="C124" s="42">
        <v>43650</v>
      </c>
      <c r="D124" s="43">
        <v>0.58333333333333337</v>
      </c>
      <c r="E124" s="42">
        <v>43652</v>
      </c>
      <c r="F124" s="43">
        <v>0.59652777777777777</v>
      </c>
      <c r="G124" s="39">
        <v>0</v>
      </c>
      <c r="H124" s="39">
        <v>0</v>
      </c>
      <c r="I124" s="39">
        <f t="shared" si="3"/>
        <v>0</v>
      </c>
      <c r="J124" s="73">
        <f>I124*('Sample Collection'!M126/'Sample Collection'!R126)</f>
        <v>0</v>
      </c>
      <c r="N124" s="207"/>
    </row>
    <row r="125" spans="1:14" s="12" customFormat="1">
      <c r="A125" s="12" t="s">
        <v>175</v>
      </c>
      <c r="B125" s="12" t="s">
        <v>24</v>
      </c>
      <c r="C125" s="40">
        <v>43650</v>
      </c>
      <c r="D125" s="41">
        <v>0.58333333333333337</v>
      </c>
      <c r="E125" s="40">
        <v>43652</v>
      </c>
      <c r="F125" s="41">
        <v>0.59652777777777777</v>
      </c>
      <c r="G125" s="12">
        <v>0</v>
      </c>
      <c r="H125" s="12">
        <v>0</v>
      </c>
      <c r="I125" s="12">
        <f t="shared" si="3"/>
        <v>0</v>
      </c>
      <c r="J125" s="73">
        <f>I125*('Sample Collection'!M127/'Sample Collection'!R127)</f>
        <v>0</v>
      </c>
      <c r="N125" s="207"/>
    </row>
    <row r="126" spans="1:14" s="12" customFormat="1">
      <c r="A126" s="12" t="s">
        <v>176</v>
      </c>
      <c r="B126" s="12" t="s">
        <v>82</v>
      </c>
      <c r="C126" s="40">
        <v>43650</v>
      </c>
      <c r="D126" s="41">
        <v>0.58333333333333337</v>
      </c>
      <c r="E126" s="40">
        <v>43652</v>
      </c>
      <c r="F126" s="41">
        <v>0.59652777777777777</v>
      </c>
      <c r="G126" s="12">
        <v>0</v>
      </c>
      <c r="H126" s="12">
        <v>0</v>
      </c>
      <c r="I126" s="12">
        <f t="shared" si="3"/>
        <v>0</v>
      </c>
      <c r="J126" s="73">
        <f>I126*('Sample Collection'!M128/'Sample Collection'!R128)</f>
        <v>0</v>
      </c>
      <c r="N126" s="207"/>
    </row>
    <row r="127" spans="1:14" s="12" customFormat="1">
      <c r="A127" s="12" t="s">
        <v>177</v>
      </c>
      <c r="B127" s="12" t="s">
        <v>128</v>
      </c>
      <c r="C127" s="40">
        <v>43650</v>
      </c>
      <c r="D127" s="41">
        <v>0.58333333333333337</v>
      </c>
      <c r="E127" s="40">
        <v>43652</v>
      </c>
      <c r="F127" s="41">
        <v>0.59652777777777777</v>
      </c>
      <c r="G127" s="12">
        <v>0</v>
      </c>
      <c r="H127" s="12">
        <v>0</v>
      </c>
      <c r="I127" s="12">
        <f t="shared" si="3"/>
        <v>0</v>
      </c>
      <c r="J127" s="73">
        <f>I127*('Sample Collection'!M129/'Sample Collection'!R129)</f>
        <v>0</v>
      </c>
      <c r="N127" s="207"/>
    </row>
    <row r="128" spans="1:14" s="12" customFormat="1">
      <c r="A128" s="12" t="s">
        <v>178</v>
      </c>
      <c r="B128" s="12" t="s">
        <v>32</v>
      </c>
      <c r="C128" s="40">
        <v>43650</v>
      </c>
      <c r="D128" s="41">
        <v>0.58333333333333337</v>
      </c>
      <c r="E128" s="40">
        <v>43652</v>
      </c>
      <c r="F128" s="41">
        <v>0.59652777777777777</v>
      </c>
      <c r="G128" s="12">
        <v>0</v>
      </c>
      <c r="H128" s="12">
        <v>0</v>
      </c>
      <c r="I128" s="12">
        <f t="shared" si="3"/>
        <v>0</v>
      </c>
      <c r="J128" s="73">
        <f>I128*('Sample Collection'!M130/'Sample Collection'!R130)</f>
        <v>0</v>
      </c>
      <c r="N128" s="207"/>
    </row>
    <row r="129" spans="1:14" s="12" customFormat="1">
      <c r="A129" s="12" t="s">
        <v>179</v>
      </c>
      <c r="B129" s="12" t="s">
        <v>34</v>
      </c>
      <c r="C129" s="40">
        <v>43650</v>
      </c>
      <c r="D129" s="41">
        <v>0.58333333333333337</v>
      </c>
      <c r="E129" s="40">
        <v>43652</v>
      </c>
      <c r="F129" s="41">
        <v>0.59652777777777777</v>
      </c>
      <c r="G129" s="12">
        <v>0</v>
      </c>
      <c r="H129" s="12">
        <v>0</v>
      </c>
      <c r="I129" s="12">
        <f t="shared" si="3"/>
        <v>0</v>
      </c>
      <c r="J129" s="73">
        <f>I129*('Sample Collection'!M131/'Sample Collection'!R131)</f>
        <v>0</v>
      </c>
      <c r="N129" s="207"/>
    </row>
    <row r="130" spans="1:14" s="12" customFormat="1">
      <c r="A130" s="12" t="s">
        <v>180</v>
      </c>
      <c r="B130" s="12" t="s">
        <v>39</v>
      </c>
      <c r="C130" s="40">
        <v>43650</v>
      </c>
      <c r="D130" s="41">
        <v>0.58333333333333337</v>
      </c>
      <c r="E130" s="40">
        <v>43652</v>
      </c>
      <c r="F130" s="41">
        <v>0.59652777777777777</v>
      </c>
      <c r="G130" s="12">
        <v>0</v>
      </c>
      <c r="H130" s="12">
        <v>0</v>
      </c>
      <c r="I130" s="12">
        <f t="shared" si="3"/>
        <v>0</v>
      </c>
      <c r="J130" s="73">
        <f>I130*('Sample Collection'!M132/'Sample Collection'!R132)</f>
        <v>0</v>
      </c>
      <c r="N130" s="207"/>
    </row>
    <row r="131" spans="1:14" s="79" customFormat="1">
      <c r="A131" s="79" t="s">
        <v>181</v>
      </c>
      <c r="B131" s="79" t="s">
        <v>361</v>
      </c>
      <c r="C131" s="80">
        <v>43650</v>
      </c>
      <c r="D131" s="81">
        <v>0.58333333333333337</v>
      </c>
      <c r="E131" s="80">
        <v>43652</v>
      </c>
      <c r="F131" s="81">
        <v>0.59652777777777777</v>
      </c>
      <c r="G131" s="79">
        <v>0</v>
      </c>
      <c r="H131" s="79">
        <v>0</v>
      </c>
      <c r="I131" s="79">
        <f t="shared" ref="I131:I194" si="5">AVERAGE((G131*2),(H131*2))</f>
        <v>0</v>
      </c>
      <c r="J131" s="73">
        <f>I131*('Sample Collection'!M133/'Sample Collection'!R133)</f>
        <v>0</v>
      </c>
      <c r="N131" s="207"/>
    </row>
    <row r="132" spans="1:14" s="39" customFormat="1">
      <c r="A132" s="39" t="s">
        <v>182</v>
      </c>
      <c r="B132" s="39" t="s">
        <v>24</v>
      </c>
      <c r="C132" s="42">
        <v>43656</v>
      </c>
      <c r="D132" s="43" t="s">
        <v>352</v>
      </c>
      <c r="E132" s="42">
        <v>43659</v>
      </c>
      <c r="F132" s="43">
        <v>0.33333333333333331</v>
      </c>
      <c r="G132" s="39">
        <v>0</v>
      </c>
      <c r="H132" s="39">
        <v>0</v>
      </c>
      <c r="I132" s="39">
        <f t="shared" si="5"/>
        <v>0</v>
      </c>
      <c r="J132" s="73">
        <f>I132*('Sample Collection'!M134/'Sample Collection'!R134)</f>
        <v>0</v>
      </c>
      <c r="N132" s="207"/>
    </row>
    <row r="133" spans="1:14" s="39" customFormat="1">
      <c r="A133" s="39" t="s">
        <v>184</v>
      </c>
      <c r="B133" s="39" t="s">
        <v>82</v>
      </c>
      <c r="C133" s="42">
        <v>43656</v>
      </c>
      <c r="D133" s="43" t="s">
        <v>352</v>
      </c>
      <c r="E133" s="42">
        <v>43659</v>
      </c>
      <c r="F133" s="43">
        <v>0.33333333333333331</v>
      </c>
      <c r="G133" s="39">
        <v>0</v>
      </c>
      <c r="H133" s="39">
        <v>0</v>
      </c>
      <c r="I133" s="39">
        <f t="shared" si="5"/>
        <v>0</v>
      </c>
      <c r="J133" s="73">
        <f>I133*('Sample Collection'!M135/'Sample Collection'!R135)</f>
        <v>0</v>
      </c>
      <c r="N133" s="207"/>
    </row>
    <row r="134" spans="1:14" s="39" customFormat="1">
      <c r="A134" s="39" t="s">
        <v>185</v>
      </c>
      <c r="B134" s="39" t="s">
        <v>128</v>
      </c>
      <c r="C134" s="42">
        <v>43656</v>
      </c>
      <c r="D134" s="43" t="s">
        <v>352</v>
      </c>
      <c r="E134" s="42">
        <v>43659</v>
      </c>
      <c r="F134" s="43">
        <v>0.33333333333333331</v>
      </c>
      <c r="G134" s="39">
        <v>0</v>
      </c>
      <c r="H134" s="39">
        <v>0</v>
      </c>
      <c r="I134" s="39">
        <f t="shared" si="5"/>
        <v>0</v>
      </c>
      <c r="J134" s="73">
        <f>I134*('Sample Collection'!M136/'Sample Collection'!R136)</f>
        <v>0</v>
      </c>
      <c r="N134" s="207"/>
    </row>
    <row r="135" spans="1:14" s="39" customFormat="1">
      <c r="A135" s="39" t="s">
        <v>186</v>
      </c>
      <c r="B135" s="39" t="s">
        <v>32</v>
      </c>
      <c r="C135" s="42">
        <v>43656</v>
      </c>
      <c r="D135" s="43" t="s">
        <v>352</v>
      </c>
      <c r="E135" s="42">
        <v>43659</v>
      </c>
      <c r="F135" s="43">
        <v>0.33333333333333331</v>
      </c>
      <c r="G135" s="39">
        <v>0</v>
      </c>
      <c r="H135" s="39">
        <v>0</v>
      </c>
      <c r="I135" s="39">
        <f t="shared" si="5"/>
        <v>0</v>
      </c>
      <c r="J135" s="73">
        <f>I135*('Sample Collection'!M137/'Sample Collection'!R137)</f>
        <v>0</v>
      </c>
      <c r="N135" s="207"/>
    </row>
    <row r="136" spans="1:14" s="39" customFormat="1">
      <c r="A136" s="39" t="s">
        <v>187</v>
      </c>
      <c r="B136" s="39" t="s">
        <v>34</v>
      </c>
      <c r="C136" s="42">
        <v>43656</v>
      </c>
      <c r="D136" s="43" t="s">
        <v>352</v>
      </c>
      <c r="E136" s="42">
        <v>43659</v>
      </c>
      <c r="F136" s="43">
        <v>0.33333333333333331</v>
      </c>
      <c r="G136" s="39">
        <v>0</v>
      </c>
      <c r="H136" s="39">
        <v>0</v>
      </c>
      <c r="I136" s="39">
        <f t="shared" si="5"/>
        <v>0</v>
      </c>
      <c r="J136" s="73">
        <f>I136*('Sample Collection'!M138/'Sample Collection'!R138)</f>
        <v>0</v>
      </c>
      <c r="N136" s="207"/>
    </row>
    <row r="137" spans="1:14" s="39" customFormat="1">
      <c r="A137" s="39" t="s">
        <v>188</v>
      </c>
      <c r="B137" s="39" t="s">
        <v>39</v>
      </c>
      <c r="C137" s="42">
        <v>43656</v>
      </c>
      <c r="D137" s="43" t="s">
        <v>352</v>
      </c>
      <c r="E137" s="42">
        <v>43659</v>
      </c>
      <c r="F137" s="43">
        <v>0.33333333333333331</v>
      </c>
      <c r="G137" s="39">
        <v>0</v>
      </c>
      <c r="H137" s="39">
        <v>0</v>
      </c>
      <c r="I137" s="39">
        <f t="shared" si="5"/>
        <v>0</v>
      </c>
      <c r="J137" s="73">
        <f>I137*('Sample Collection'!M139/'Sample Collection'!R139)</f>
        <v>0</v>
      </c>
      <c r="N137" s="207"/>
    </row>
    <row r="138" spans="1:14" s="12" customFormat="1">
      <c r="A138" s="12" t="s">
        <v>189</v>
      </c>
      <c r="B138" s="12" t="s">
        <v>24</v>
      </c>
      <c r="C138" s="40">
        <v>43656</v>
      </c>
      <c r="D138" s="41" t="s">
        <v>352</v>
      </c>
      <c r="E138" s="40">
        <v>43659</v>
      </c>
      <c r="F138" s="41">
        <v>0.33333333333333331</v>
      </c>
      <c r="G138" s="12">
        <v>0</v>
      </c>
      <c r="H138" s="12">
        <v>0</v>
      </c>
      <c r="I138" s="12">
        <f t="shared" si="5"/>
        <v>0</v>
      </c>
      <c r="J138" s="73">
        <f>I138*('Sample Collection'!M140/'Sample Collection'!R140)</f>
        <v>0</v>
      </c>
      <c r="N138" s="207"/>
    </row>
    <row r="139" spans="1:14" s="12" customFormat="1">
      <c r="A139" s="12" t="s">
        <v>190</v>
      </c>
      <c r="B139" s="12" t="s">
        <v>82</v>
      </c>
      <c r="C139" s="40">
        <v>43656</v>
      </c>
      <c r="D139" s="41" t="s">
        <v>352</v>
      </c>
      <c r="E139" s="40">
        <v>43659</v>
      </c>
      <c r="F139" s="41">
        <v>0.33333333333333331</v>
      </c>
      <c r="G139" s="12">
        <v>0</v>
      </c>
      <c r="H139" s="12">
        <v>0</v>
      </c>
      <c r="I139" s="12">
        <f t="shared" si="5"/>
        <v>0</v>
      </c>
      <c r="J139" s="73">
        <f>I139*('Sample Collection'!M141/'Sample Collection'!R141)</f>
        <v>0</v>
      </c>
      <c r="N139" s="207"/>
    </row>
    <row r="140" spans="1:14" s="12" customFormat="1">
      <c r="A140" s="12" t="s">
        <v>191</v>
      </c>
      <c r="B140" s="12" t="s">
        <v>128</v>
      </c>
      <c r="C140" s="40">
        <v>43656</v>
      </c>
      <c r="D140" s="41" t="s">
        <v>352</v>
      </c>
      <c r="E140" s="40">
        <v>43659</v>
      </c>
      <c r="F140" s="41">
        <v>0.33333333333333331</v>
      </c>
      <c r="G140" s="12">
        <v>0</v>
      </c>
      <c r="H140" s="12">
        <v>0</v>
      </c>
      <c r="I140" s="12">
        <f t="shared" si="5"/>
        <v>0</v>
      </c>
      <c r="J140" s="73">
        <f>I140*('Sample Collection'!M142/'Sample Collection'!R142)</f>
        <v>0</v>
      </c>
      <c r="N140" s="207"/>
    </row>
    <row r="141" spans="1:14" s="12" customFormat="1">
      <c r="A141" s="12" t="s">
        <v>192</v>
      </c>
      <c r="B141" s="12" t="s">
        <v>32</v>
      </c>
      <c r="C141" s="40">
        <v>43656</v>
      </c>
      <c r="D141" s="41" t="s">
        <v>352</v>
      </c>
      <c r="E141" s="40">
        <v>43659</v>
      </c>
      <c r="F141" s="41">
        <v>0.33333333333333331</v>
      </c>
      <c r="G141" s="12">
        <v>0</v>
      </c>
      <c r="H141" s="12">
        <v>0</v>
      </c>
      <c r="I141" s="12">
        <f t="shared" si="5"/>
        <v>0</v>
      </c>
      <c r="J141" s="73">
        <f>I141*('Sample Collection'!M143/'Sample Collection'!R143)</f>
        <v>0</v>
      </c>
      <c r="N141" s="207"/>
    </row>
    <row r="142" spans="1:14" s="12" customFormat="1">
      <c r="A142" s="12" t="s">
        <v>193</v>
      </c>
      <c r="B142" s="12" t="s">
        <v>34</v>
      </c>
      <c r="C142" s="40">
        <v>43656</v>
      </c>
      <c r="D142" s="41" t="s">
        <v>352</v>
      </c>
      <c r="E142" s="40">
        <v>43659</v>
      </c>
      <c r="F142" s="41">
        <v>0.33333333333333331</v>
      </c>
      <c r="G142" s="12">
        <v>0</v>
      </c>
      <c r="H142" s="12">
        <v>0</v>
      </c>
      <c r="I142" s="12">
        <f t="shared" si="5"/>
        <v>0</v>
      </c>
      <c r="J142" s="73">
        <f>I142*('Sample Collection'!M144/'Sample Collection'!R144)</f>
        <v>0</v>
      </c>
      <c r="N142" s="207"/>
    </row>
    <row r="143" spans="1:14" s="12" customFormat="1">
      <c r="A143" s="12" t="s">
        <v>194</v>
      </c>
      <c r="B143" s="12" t="s">
        <v>39</v>
      </c>
      <c r="C143" s="40">
        <v>43656</v>
      </c>
      <c r="D143" s="41" t="s">
        <v>352</v>
      </c>
      <c r="E143" s="40">
        <v>43659</v>
      </c>
      <c r="F143" s="41">
        <v>0.33333333333333331</v>
      </c>
      <c r="G143" s="12">
        <v>0</v>
      </c>
      <c r="H143" s="12">
        <v>0</v>
      </c>
      <c r="I143" s="12">
        <f t="shared" si="5"/>
        <v>0</v>
      </c>
      <c r="J143" s="73">
        <f>I143*('Sample Collection'!M145/'Sample Collection'!R145)</f>
        <v>0</v>
      </c>
      <c r="N143" s="207"/>
    </row>
    <row r="144" spans="1:14" s="79" customFormat="1">
      <c r="A144" s="79" t="s">
        <v>195</v>
      </c>
      <c r="B144" s="79" t="s">
        <v>50</v>
      </c>
      <c r="C144" s="80">
        <v>43656</v>
      </c>
      <c r="D144" s="81" t="s">
        <v>352</v>
      </c>
      <c r="E144" s="80">
        <v>43659</v>
      </c>
      <c r="F144" s="81">
        <v>0.33333333333333331</v>
      </c>
      <c r="G144" s="79">
        <v>0</v>
      </c>
      <c r="H144" s="79">
        <v>0</v>
      </c>
      <c r="I144" s="79">
        <f t="shared" si="5"/>
        <v>0</v>
      </c>
      <c r="J144" s="73">
        <f>I144*('Sample Collection'!M146/'Sample Collection'!R146)</f>
        <v>0</v>
      </c>
      <c r="N144" s="207"/>
    </row>
    <row r="145" spans="1:14" s="39" customFormat="1">
      <c r="A145" s="39" t="s">
        <v>196</v>
      </c>
      <c r="B145" s="39" t="s">
        <v>24</v>
      </c>
      <c r="C145" s="42">
        <v>43658</v>
      </c>
      <c r="D145" s="43" t="s">
        <v>352</v>
      </c>
      <c r="E145" s="42">
        <v>43660</v>
      </c>
      <c r="F145" s="43">
        <v>0.60416666666666663</v>
      </c>
      <c r="G145" s="39">
        <v>0</v>
      </c>
      <c r="H145" s="39">
        <v>0</v>
      </c>
      <c r="I145" s="39">
        <f t="shared" si="5"/>
        <v>0</v>
      </c>
      <c r="J145" s="73">
        <f>I145*('Sample Collection'!M147/'Sample Collection'!R147)</f>
        <v>0</v>
      </c>
      <c r="N145" s="207"/>
    </row>
    <row r="146" spans="1:14" s="39" customFormat="1">
      <c r="A146" s="39" t="s">
        <v>197</v>
      </c>
      <c r="B146" s="39" t="s">
        <v>82</v>
      </c>
      <c r="C146" s="42">
        <v>43658</v>
      </c>
      <c r="D146" s="43" t="s">
        <v>352</v>
      </c>
      <c r="E146" s="42">
        <v>43660</v>
      </c>
      <c r="F146" s="43">
        <v>0.60416666666666663</v>
      </c>
      <c r="G146" s="39">
        <v>0</v>
      </c>
      <c r="H146" s="39">
        <v>0</v>
      </c>
      <c r="I146" s="39">
        <f t="shared" si="5"/>
        <v>0</v>
      </c>
      <c r="J146" s="73">
        <f>I146*('Sample Collection'!M148/'Sample Collection'!R148)</f>
        <v>0</v>
      </c>
      <c r="N146" s="207"/>
    </row>
    <row r="147" spans="1:14" s="39" customFormat="1">
      <c r="A147" s="39" t="s">
        <v>198</v>
      </c>
      <c r="B147" s="39" t="s">
        <v>128</v>
      </c>
      <c r="C147" s="42">
        <v>43658</v>
      </c>
      <c r="D147" s="43" t="s">
        <v>352</v>
      </c>
      <c r="E147" s="42">
        <v>43660</v>
      </c>
      <c r="F147" s="43">
        <v>0.60416666666666663</v>
      </c>
      <c r="G147" s="39">
        <v>0</v>
      </c>
      <c r="H147" s="39">
        <v>0</v>
      </c>
      <c r="I147" s="39">
        <f t="shared" si="5"/>
        <v>0</v>
      </c>
      <c r="J147" s="73">
        <f>I147*('Sample Collection'!M149/'Sample Collection'!R149)</f>
        <v>0</v>
      </c>
      <c r="N147" s="207"/>
    </row>
    <row r="148" spans="1:14" s="39" customFormat="1">
      <c r="A148" s="39" t="s">
        <v>199</v>
      </c>
      <c r="B148" s="39" t="s">
        <v>32</v>
      </c>
      <c r="C148" s="42">
        <v>43658</v>
      </c>
      <c r="D148" s="43" t="s">
        <v>352</v>
      </c>
      <c r="E148" s="42">
        <v>43660</v>
      </c>
      <c r="F148" s="43">
        <v>0.60416666666666663</v>
      </c>
      <c r="G148" s="39">
        <v>0</v>
      </c>
      <c r="H148" s="39">
        <v>0</v>
      </c>
      <c r="I148" s="39">
        <f t="shared" si="5"/>
        <v>0</v>
      </c>
      <c r="J148" s="73">
        <f>I148*('Sample Collection'!M150/'Sample Collection'!R150)</f>
        <v>0</v>
      </c>
      <c r="N148" s="207"/>
    </row>
    <row r="149" spans="1:14" s="39" customFormat="1">
      <c r="A149" s="39" t="s">
        <v>200</v>
      </c>
      <c r="B149" s="39" t="s">
        <v>34</v>
      </c>
      <c r="C149" s="42">
        <v>43658</v>
      </c>
      <c r="D149" s="43" t="s">
        <v>352</v>
      </c>
      <c r="E149" s="42">
        <v>43660</v>
      </c>
      <c r="F149" s="43">
        <v>0.60416666666666663</v>
      </c>
      <c r="G149" s="39">
        <v>0</v>
      </c>
      <c r="H149" s="39">
        <v>0</v>
      </c>
      <c r="I149" s="39">
        <f t="shared" si="5"/>
        <v>0</v>
      </c>
      <c r="J149" s="73">
        <f>I149*('Sample Collection'!M151/'Sample Collection'!R151)</f>
        <v>0</v>
      </c>
      <c r="N149" s="207"/>
    </row>
    <row r="150" spans="1:14" s="39" customFormat="1">
      <c r="A150" s="39" t="s">
        <v>201</v>
      </c>
      <c r="B150" s="39" t="s">
        <v>39</v>
      </c>
      <c r="C150" s="42">
        <v>43658</v>
      </c>
      <c r="D150" s="43" t="s">
        <v>352</v>
      </c>
      <c r="E150" s="42">
        <v>43660</v>
      </c>
      <c r="F150" s="43">
        <v>0.60416666666666663</v>
      </c>
      <c r="G150" s="39">
        <v>0</v>
      </c>
      <c r="H150" s="39">
        <v>0</v>
      </c>
      <c r="I150" s="39">
        <f t="shared" si="5"/>
        <v>0</v>
      </c>
      <c r="J150" s="73">
        <f>I150*('Sample Collection'!M152/'Sample Collection'!R152)</f>
        <v>0</v>
      </c>
      <c r="N150" s="207"/>
    </row>
    <row r="151" spans="1:14" s="12" customFormat="1">
      <c r="A151" s="12" t="s">
        <v>202</v>
      </c>
      <c r="B151" s="12" t="s">
        <v>24</v>
      </c>
      <c r="C151" s="40">
        <v>43658</v>
      </c>
      <c r="D151" s="41" t="s">
        <v>352</v>
      </c>
      <c r="E151" s="40">
        <v>43660</v>
      </c>
      <c r="F151" s="41">
        <v>0.60416666666666663</v>
      </c>
      <c r="G151" s="12">
        <v>0</v>
      </c>
      <c r="H151" s="12">
        <v>0</v>
      </c>
      <c r="I151" s="12">
        <f t="shared" si="5"/>
        <v>0</v>
      </c>
      <c r="J151" s="73">
        <f>I151*('Sample Collection'!M153/'Sample Collection'!R153)</f>
        <v>0</v>
      </c>
      <c r="N151" s="207"/>
    </row>
    <row r="152" spans="1:14" s="12" customFormat="1">
      <c r="A152" s="12" t="s">
        <v>203</v>
      </c>
      <c r="B152" s="12" t="s">
        <v>82</v>
      </c>
      <c r="C152" s="40">
        <v>43658</v>
      </c>
      <c r="D152" s="41" t="s">
        <v>352</v>
      </c>
      <c r="E152" s="40">
        <v>43660</v>
      </c>
      <c r="F152" s="41">
        <v>0.60416666666666663</v>
      </c>
      <c r="G152" s="12">
        <v>0</v>
      </c>
      <c r="H152" s="12">
        <v>0</v>
      </c>
      <c r="I152" s="12">
        <f t="shared" si="5"/>
        <v>0</v>
      </c>
      <c r="J152" s="73">
        <f>I152*('Sample Collection'!M154/'Sample Collection'!R154)</f>
        <v>0</v>
      </c>
      <c r="N152" s="207"/>
    </row>
    <row r="153" spans="1:14" s="12" customFormat="1">
      <c r="A153" s="12" t="s">
        <v>204</v>
      </c>
      <c r="B153" s="12" t="s">
        <v>128</v>
      </c>
      <c r="C153" s="40">
        <v>43658</v>
      </c>
      <c r="D153" s="41" t="s">
        <v>352</v>
      </c>
      <c r="E153" s="40">
        <v>43660</v>
      </c>
      <c r="F153" s="41">
        <v>0.60416666666666663</v>
      </c>
      <c r="G153" s="12">
        <v>0</v>
      </c>
      <c r="H153" s="12">
        <v>0</v>
      </c>
      <c r="I153" s="12">
        <f t="shared" si="5"/>
        <v>0</v>
      </c>
      <c r="J153" s="73">
        <f>I153*('Sample Collection'!M155/'Sample Collection'!R155)</f>
        <v>0</v>
      </c>
      <c r="N153" s="207"/>
    </row>
    <row r="154" spans="1:14" s="12" customFormat="1">
      <c r="A154" s="12" t="s">
        <v>205</v>
      </c>
      <c r="B154" s="12" t="s">
        <v>32</v>
      </c>
      <c r="C154" s="40">
        <v>43658</v>
      </c>
      <c r="D154" s="41" t="s">
        <v>352</v>
      </c>
      <c r="E154" s="40">
        <v>43660</v>
      </c>
      <c r="F154" s="41">
        <v>0.60416666666666663</v>
      </c>
      <c r="G154" s="12">
        <v>0</v>
      </c>
      <c r="H154" s="12">
        <v>0</v>
      </c>
      <c r="I154" s="12">
        <f t="shared" si="5"/>
        <v>0</v>
      </c>
      <c r="J154" s="73">
        <f>I154*('Sample Collection'!M156/'Sample Collection'!R156)</f>
        <v>0</v>
      </c>
      <c r="N154" s="207"/>
    </row>
    <row r="155" spans="1:14" s="12" customFormat="1">
      <c r="A155" s="12" t="s">
        <v>206</v>
      </c>
      <c r="B155" s="12" t="s">
        <v>34</v>
      </c>
      <c r="C155" s="40">
        <v>43658</v>
      </c>
      <c r="D155" s="41" t="s">
        <v>352</v>
      </c>
      <c r="E155" s="40">
        <v>43660</v>
      </c>
      <c r="F155" s="41">
        <v>0.60416666666666663</v>
      </c>
      <c r="G155" s="12">
        <v>0</v>
      </c>
      <c r="H155" s="12">
        <v>0</v>
      </c>
      <c r="I155" s="12">
        <f t="shared" si="5"/>
        <v>0</v>
      </c>
      <c r="J155" s="73">
        <f>I155*('Sample Collection'!M157/'Sample Collection'!R157)</f>
        <v>0</v>
      </c>
      <c r="N155" s="207"/>
    </row>
    <row r="156" spans="1:14" s="12" customFormat="1">
      <c r="A156" s="12" t="s">
        <v>207</v>
      </c>
      <c r="B156" s="12" t="s">
        <v>39</v>
      </c>
      <c r="C156" s="40">
        <v>43658</v>
      </c>
      <c r="D156" s="41" t="s">
        <v>352</v>
      </c>
      <c r="E156" s="40">
        <v>43660</v>
      </c>
      <c r="F156" s="41">
        <v>0.60416666666666663</v>
      </c>
      <c r="G156" s="12">
        <v>0</v>
      </c>
      <c r="H156" s="12">
        <v>0</v>
      </c>
      <c r="I156" s="12">
        <f t="shared" si="5"/>
        <v>0</v>
      </c>
      <c r="J156" s="73">
        <f>I156*('Sample Collection'!M158/'Sample Collection'!R158)</f>
        <v>0</v>
      </c>
      <c r="N156" s="207"/>
    </row>
    <row r="157" spans="1:14" s="79" customFormat="1">
      <c r="A157" s="79" t="s">
        <v>208</v>
      </c>
      <c r="B157" s="79" t="s">
        <v>361</v>
      </c>
      <c r="C157" s="80">
        <v>43658</v>
      </c>
      <c r="D157" s="81" t="s">
        <v>352</v>
      </c>
      <c r="E157" s="80">
        <v>43660</v>
      </c>
      <c r="F157" s="81">
        <v>0.60416666666666663</v>
      </c>
      <c r="G157" s="79">
        <v>0</v>
      </c>
      <c r="H157" s="79">
        <v>0</v>
      </c>
      <c r="I157" s="79">
        <f t="shared" si="5"/>
        <v>0</v>
      </c>
      <c r="J157" s="73">
        <f>I157*('Sample Collection'!M159/'Sample Collection'!R159)</f>
        <v>0</v>
      </c>
      <c r="N157" s="207"/>
    </row>
    <row r="158" spans="1:14" s="45" customFormat="1">
      <c r="A158" s="45" t="s">
        <v>209</v>
      </c>
      <c r="B158" s="45" t="s">
        <v>24</v>
      </c>
      <c r="C158" s="46">
        <v>43663</v>
      </c>
      <c r="D158" s="47" t="s">
        <v>352</v>
      </c>
      <c r="E158" s="46">
        <v>43665</v>
      </c>
      <c r="F158" s="47">
        <v>0.45833333333333331</v>
      </c>
      <c r="G158" s="45">
        <v>2</v>
      </c>
      <c r="H158" s="45">
        <v>2</v>
      </c>
      <c r="I158" s="45">
        <f t="shared" si="5"/>
        <v>4</v>
      </c>
      <c r="J158" s="73">
        <f>I158*('Sample Collection'!M160/'Sample Collection'!R160)</f>
        <v>0.3</v>
      </c>
      <c r="K158" s="45">
        <v>3</v>
      </c>
      <c r="L158" s="45">
        <v>1</v>
      </c>
      <c r="M158" s="45">
        <v>0</v>
      </c>
      <c r="N158" s="207">
        <f t="shared" ref="N158:N200" si="6">IF(M158=0,0,(J158*(L158/M158)))</f>
        <v>0</v>
      </c>
    </row>
    <row r="159" spans="1:14" s="45" customFormat="1">
      <c r="A159" s="45" t="s">
        <v>210</v>
      </c>
      <c r="B159" s="45" t="s">
        <v>82</v>
      </c>
      <c r="C159" s="46">
        <v>43663</v>
      </c>
      <c r="D159" s="47" t="s">
        <v>352</v>
      </c>
      <c r="E159" s="46">
        <v>43665</v>
      </c>
      <c r="F159" s="47">
        <v>0.45833333333333331</v>
      </c>
      <c r="G159" s="45">
        <v>1</v>
      </c>
      <c r="H159" s="45">
        <v>0</v>
      </c>
      <c r="I159" s="45">
        <f t="shared" si="5"/>
        <v>1</v>
      </c>
      <c r="J159" s="73">
        <f>I159*('Sample Collection'!M161/'Sample Collection'!R161)</f>
        <v>7.4999999999999997E-2</v>
      </c>
      <c r="K159" s="45">
        <v>1</v>
      </c>
      <c r="L159" s="45">
        <v>1</v>
      </c>
      <c r="M159" s="45">
        <v>1</v>
      </c>
      <c r="N159" s="207">
        <f t="shared" si="6"/>
        <v>7.4999999999999997E-2</v>
      </c>
    </row>
    <row r="160" spans="1:14" s="45" customFormat="1">
      <c r="A160" s="45" t="s">
        <v>211</v>
      </c>
      <c r="B160" s="45" t="s">
        <v>128</v>
      </c>
      <c r="C160" s="46">
        <v>43663</v>
      </c>
      <c r="D160" s="47" t="s">
        <v>352</v>
      </c>
      <c r="E160" s="46">
        <v>43665</v>
      </c>
      <c r="F160" s="47">
        <v>0.45833333333333331</v>
      </c>
      <c r="G160" s="45">
        <v>14</v>
      </c>
      <c r="H160" s="45">
        <v>0</v>
      </c>
      <c r="I160" s="45">
        <f t="shared" si="5"/>
        <v>14</v>
      </c>
      <c r="J160" s="73">
        <f>I160*('Sample Collection'!M162/'Sample Collection'!R162)</f>
        <v>0.92920353982300896</v>
      </c>
      <c r="K160" s="45">
        <v>3</v>
      </c>
      <c r="L160" s="45">
        <v>3</v>
      </c>
      <c r="M160" s="45">
        <v>3</v>
      </c>
      <c r="N160" s="207">
        <f t="shared" si="6"/>
        <v>0.92920353982300896</v>
      </c>
    </row>
    <row r="161" spans="1:14" s="45" customFormat="1">
      <c r="A161" s="45" t="s">
        <v>212</v>
      </c>
      <c r="B161" s="45" t="s">
        <v>32</v>
      </c>
      <c r="C161" s="46">
        <v>43663</v>
      </c>
      <c r="D161" s="47" t="s">
        <v>352</v>
      </c>
      <c r="E161" s="46">
        <v>43665</v>
      </c>
      <c r="F161" s="47">
        <v>0.45833333333333331</v>
      </c>
      <c r="G161" s="45">
        <v>5</v>
      </c>
      <c r="H161" s="45">
        <v>4</v>
      </c>
      <c r="I161" s="45">
        <f t="shared" si="5"/>
        <v>9</v>
      </c>
      <c r="J161" s="73">
        <f>I161*('Sample Collection'!M163/'Sample Collection'!R163)</f>
        <v>0.67499999999999993</v>
      </c>
      <c r="K161" s="45">
        <v>3</v>
      </c>
      <c r="L161" s="45">
        <v>3</v>
      </c>
      <c r="M161" s="45">
        <v>1</v>
      </c>
      <c r="N161" s="207">
        <f t="shared" si="6"/>
        <v>2.0249999999999999</v>
      </c>
    </row>
    <row r="162" spans="1:14" s="45" customFormat="1">
      <c r="A162" s="45" t="s">
        <v>213</v>
      </c>
      <c r="B162" s="45" t="s">
        <v>34</v>
      </c>
      <c r="C162" s="46">
        <v>43663</v>
      </c>
      <c r="D162" s="47" t="s">
        <v>352</v>
      </c>
      <c r="E162" s="46">
        <v>43665</v>
      </c>
      <c r="F162" s="47">
        <v>0.45833333333333331</v>
      </c>
      <c r="G162" s="45">
        <v>73</v>
      </c>
      <c r="H162" s="45">
        <v>87</v>
      </c>
      <c r="I162" s="45">
        <f t="shared" si="5"/>
        <v>160</v>
      </c>
      <c r="J162" s="73">
        <f>I162*('Sample Collection'!M164/'Sample Collection'!R164)</f>
        <v>12</v>
      </c>
      <c r="K162" s="45">
        <v>3</v>
      </c>
      <c r="L162" s="45">
        <v>1</v>
      </c>
      <c r="M162" s="45">
        <v>0</v>
      </c>
      <c r="N162" s="207">
        <f t="shared" si="6"/>
        <v>0</v>
      </c>
    </row>
    <row r="163" spans="1:14" s="45" customFormat="1">
      <c r="A163" s="45" t="s">
        <v>214</v>
      </c>
      <c r="B163" s="45" t="s">
        <v>39</v>
      </c>
      <c r="C163" s="46">
        <v>43663</v>
      </c>
      <c r="D163" s="47" t="s">
        <v>352</v>
      </c>
      <c r="E163" s="46">
        <v>43665</v>
      </c>
      <c r="F163" s="47">
        <v>0.45833333333333331</v>
      </c>
      <c r="G163" s="45">
        <v>0</v>
      </c>
      <c r="H163" s="45">
        <v>23</v>
      </c>
      <c r="I163" s="45">
        <f t="shared" si="5"/>
        <v>23</v>
      </c>
      <c r="J163" s="73">
        <f>I163*('Sample Collection'!M165/'Sample Collection'!R165)</f>
        <v>1.7249999999999999</v>
      </c>
      <c r="K163" s="45">
        <v>3</v>
      </c>
      <c r="L163" s="45">
        <v>3</v>
      </c>
      <c r="M163" s="45">
        <v>3</v>
      </c>
      <c r="N163" s="207">
        <f t="shared" si="6"/>
        <v>1.7249999999999999</v>
      </c>
    </row>
    <row r="164" spans="1:14" s="12" customFormat="1">
      <c r="A164" s="12" t="s">
        <v>215</v>
      </c>
      <c r="B164" s="12" t="s">
        <v>24</v>
      </c>
      <c r="C164" s="40">
        <v>43663</v>
      </c>
      <c r="D164" s="41" t="s">
        <v>352</v>
      </c>
      <c r="E164" s="40">
        <v>43665</v>
      </c>
      <c r="F164" s="41">
        <v>0.45833333333333331</v>
      </c>
      <c r="G164" s="12">
        <v>0</v>
      </c>
      <c r="H164" s="12">
        <v>0</v>
      </c>
      <c r="I164" s="12">
        <f t="shared" si="5"/>
        <v>0</v>
      </c>
      <c r="J164" s="73">
        <f>I164*('Sample Collection'!M166/'Sample Collection'!R166)</f>
        <v>0</v>
      </c>
      <c r="N164" s="207"/>
    </row>
    <row r="165" spans="1:14" s="12" customFormat="1">
      <c r="A165" s="12" t="s">
        <v>216</v>
      </c>
      <c r="B165" s="12" t="s">
        <v>82</v>
      </c>
      <c r="C165" s="40">
        <v>43663</v>
      </c>
      <c r="D165" s="41" t="s">
        <v>352</v>
      </c>
      <c r="E165" s="40">
        <v>43665</v>
      </c>
      <c r="F165" s="41">
        <v>0.45833333333333331</v>
      </c>
      <c r="G165" s="12">
        <v>0</v>
      </c>
      <c r="H165" s="12">
        <v>0</v>
      </c>
      <c r="I165" s="12">
        <f t="shared" si="5"/>
        <v>0</v>
      </c>
      <c r="J165" s="73">
        <f>I165*('Sample Collection'!M167/'Sample Collection'!R167)</f>
        <v>0</v>
      </c>
      <c r="N165" s="207"/>
    </row>
    <row r="166" spans="1:14" s="12" customFormat="1">
      <c r="A166" s="12" t="s">
        <v>217</v>
      </c>
      <c r="B166" s="12" t="s">
        <v>128</v>
      </c>
      <c r="C166" s="40">
        <v>43663</v>
      </c>
      <c r="D166" s="41" t="s">
        <v>352</v>
      </c>
      <c r="E166" s="40">
        <v>43665</v>
      </c>
      <c r="F166" s="41">
        <v>0.45833333333333331</v>
      </c>
      <c r="G166" s="12">
        <v>0</v>
      </c>
      <c r="H166" s="12">
        <v>0</v>
      </c>
      <c r="I166" s="12">
        <f t="shared" si="5"/>
        <v>0</v>
      </c>
      <c r="J166" s="73">
        <f>I166*('Sample Collection'!M168/'Sample Collection'!R168)</f>
        <v>0</v>
      </c>
      <c r="N166" s="207"/>
    </row>
    <row r="167" spans="1:14" s="12" customFormat="1">
      <c r="A167" s="12" t="s">
        <v>218</v>
      </c>
      <c r="B167" s="12" t="s">
        <v>32</v>
      </c>
      <c r="C167" s="40">
        <v>43663</v>
      </c>
      <c r="D167" s="41" t="s">
        <v>352</v>
      </c>
      <c r="E167" s="40">
        <v>43665</v>
      </c>
      <c r="F167" s="41">
        <v>0.45833333333333331</v>
      </c>
      <c r="G167" s="12">
        <v>0</v>
      </c>
      <c r="H167" s="12">
        <v>0</v>
      </c>
      <c r="I167" s="12">
        <f t="shared" si="5"/>
        <v>0</v>
      </c>
      <c r="J167" s="73">
        <f>I167*('Sample Collection'!M169/'Sample Collection'!R169)</f>
        <v>0</v>
      </c>
      <c r="N167" s="207"/>
    </row>
    <row r="168" spans="1:14" s="12" customFormat="1">
      <c r="A168" s="12" t="s">
        <v>219</v>
      </c>
      <c r="B168" s="12" t="s">
        <v>34</v>
      </c>
      <c r="C168" s="40">
        <v>43663</v>
      </c>
      <c r="D168" s="41" t="s">
        <v>352</v>
      </c>
      <c r="E168" s="40">
        <v>43665</v>
      </c>
      <c r="F168" s="41">
        <v>0.45833333333333331</v>
      </c>
      <c r="G168" s="12">
        <v>0</v>
      </c>
      <c r="H168" s="12">
        <v>0</v>
      </c>
      <c r="I168" s="12">
        <f t="shared" si="5"/>
        <v>0</v>
      </c>
      <c r="J168" s="73">
        <f>I168*('Sample Collection'!M170/'Sample Collection'!R170)</f>
        <v>0</v>
      </c>
      <c r="N168" s="207"/>
    </row>
    <row r="169" spans="1:14" s="12" customFormat="1">
      <c r="A169" s="12" t="s">
        <v>220</v>
      </c>
      <c r="B169" s="12" t="s">
        <v>39</v>
      </c>
      <c r="C169" s="40">
        <v>43663</v>
      </c>
      <c r="D169" s="41" t="s">
        <v>352</v>
      </c>
      <c r="E169" s="40">
        <v>43665</v>
      </c>
      <c r="F169" s="41">
        <v>0.45833333333333331</v>
      </c>
      <c r="G169" s="12">
        <v>0</v>
      </c>
      <c r="H169" s="12">
        <v>0</v>
      </c>
      <c r="I169" s="12">
        <f t="shared" si="5"/>
        <v>0</v>
      </c>
      <c r="J169" s="73">
        <f>I169*('Sample Collection'!M171/'Sample Collection'!R171)</f>
        <v>0</v>
      </c>
      <c r="N169" s="207"/>
    </row>
    <row r="170" spans="1:14" s="79" customFormat="1">
      <c r="A170" s="79" t="s">
        <v>221</v>
      </c>
      <c r="B170" s="79" t="s">
        <v>361</v>
      </c>
      <c r="C170" s="80">
        <v>43663</v>
      </c>
      <c r="D170" s="81" t="s">
        <v>352</v>
      </c>
      <c r="E170" s="80">
        <v>43665</v>
      </c>
      <c r="F170" s="81">
        <v>0.45833333333333331</v>
      </c>
      <c r="G170" s="79">
        <v>0</v>
      </c>
      <c r="H170" s="79">
        <v>0</v>
      </c>
      <c r="I170" s="79">
        <f t="shared" si="5"/>
        <v>0</v>
      </c>
      <c r="J170" s="73">
        <f>I170*('Sample Collection'!M172/'Sample Collection'!R172)</f>
        <v>0</v>
      </c>
      <c r="N170" s="207"/>
    </row>
    <row r="171" spans="1:14" s="39" customFormat="1">
      <c r="A171" s="39" t="s">
        <v>222</v>
      </c>
      <c r="B171" s="39" t="s">
        <v>24</v>
      </c>
      <c r="C171" s="42">
        <v>43665</v>
      </c>
      <c r="D171" s="43" t="s">
        <v>352</v>
      </c>
      <c r="E171" s="42">
        <v>43667</v>
      </c>
      <c r="F171" s="43">
        <v>0.54166666666666663</v>
      </c>
      <c r="G171" s="39">
        <v>0</v>
      </c>
      <c r="H171" s="39">
        <v>0</v>
      </c>
      <c r="I171" s="39">
        <f t="shared" si="5"/>
        <v>0</v>
      </c>
      <c r="J171" s="73">
        <f>I171*('Sample Collection'!M173/'Sample Collection'!R173)</f>
        <v>0</v>
      </c>
      <c r="N171" s="207"/>
    </row>
    <row r="172" spans="1:14" s="45" customFormat="1">
      <c r="A172" s="45" t="s">
        <v>224</v>
      </c>
      <c r="B172" s="45" t="s">
        <v>82</v>
      </c>
      <c r="C172" s="46">
        <v>43665</v>
      </c>
      <c r="D172" s="47" t="s">
        <v>352</v>
      </c>
      <c r="E172" s="46">
        <v>43667</v>
      </c>
      <c r="F172" s="47">
        <v>0.54166666666666663</v>
      </c>
      <c r="G172" s="45">
        <v>0</v>
      </c>
      <c r="H172" s="45">
        <v>7</v>
      </c>
      <c r="I172" s="45">
        <f t="shared" si="5"/>
        <v>7</v>
      </c>
      <c r="J172" s="73">
        <f>I172*('Sample Collection'!M174/'Sample Collection'!R174)</f>
        <v>0.52500000000000002</v>
      </c>
      <c r="K172" s="45">
        <v>3</v>
      </c>
      <c r="L172" s="45">
        <v>3</v>
      </c>
      <c r="M172" s="45">
        <v>0</v>
      </c>
      <c r="N172" s="207">
        <f t="shared" si="6"/>
        <v>0</v>
      </c>
    </row>
    <row r="173" spans="1:14" s="39" customFormat="1">
      <c r="A173" s="39" t="s">
        <v>225</v>
      </c>
      <c r="B173" s="39" t="s">
        <v>128</v>
      </c>
      <c r="C173" s="42">
        <v>43665</v>
      </c>
      <c r="D173" s="43" t="s">
        <v>352</v>
      </c>
      <c r="E173" s="42">
        <v>43667</v>
      </c>
      <c r="F173" s="43">
        <v>0.54166666666666663</v>
      </c>
      <c r="G173" s="39">
        <v>0</v>
      </c>
      <c r="H173" s="39">
        <v>0</v>
      </c>
      <c r="I173" s="39">
        <f t="shared" si="5"/>
        <v>0</v>
      </c>
      <c r="J173" s="73">
        <f>I173*('Sample Collection'!M175/'Sample Collection'!R175)</f>
        <v>0</v>
      </c>
      <c r="N173" s="207"/>
    </row>
    <row r="174" spans="1:14" s="45" customFormat="1">
      <c r="A174" s="45" t="s">
        <v>226</v>
      </c>
      <c r="B174" s="45" t="s">
        <v>32</v>
      </c>
      <c r="C174" s="46">
        <v>43665</v>
      </c>
      <c r="D174" s="47" t="s">
        <v>352</v>
      </c>
      <c r="E174" s="46">
        <v>43667</v>
      </c>
      <c r="F174" s="47">
        <v>0.54166666666666663</v>
      </c>
      <c r="G174" s="45">
        <v>1</v>
      </c>
      <c r="H174" s="45">
        <v>1</v>
      </c>
      <c r="I174" s="45">
        <f t="shared" si="5"/>
        <v>2</v>
      </c>
      <c r="J174" s="73">
        <f>I174*('Sample Collection'!M176/'Sample Collection'!R176)</f>
        <v>0.15</v>
      </c>
      <c r="K174" s="45">
        <v>2</v>
      </c>
      <c r="L174" s="45">
        <v>2</v>
      </c>
      <c r="M174" s="45">
        <v>0</v>
      </c>
      <c r="N174" s="207">
        <f t="shared" si="6"/>
        <v>0</v>
      </c>
    </row>
    <row r="175" spans="1:14" s="39" customFormat="1">
      <c r="A175" s="39" t="s">
        <v>227</v>
      </c>
      <c r="B175" s="39" t="s">
        <v>34</v>
      </c>
      <c r="C175" s="42">
        <v>43665</v>
      </c>
      <c r="D175" s="43" t="s">
        <v>352</v>
      </c>
      <c r="E175" s="42">
        <v>43667</v>
      </c>
      <c r="F175" s="43">
        <v>0.54166666666666663</v>
      </c>
      <c r="G175" s="39">
        <v>0</v>
      </c>
      <c r="H175" s="39">
        <v>0</v>
      </c>
      <c r="I175" s="39">
        <f t="shared" si="5"/>
        <v>0</v>
      </c>
      <c r="J175" s="73">
        <f>I175*('Sample Collection'!M177/'Sample Collection'!R177)</f>
        <v>0</v>
      </c>
      <c r="N175" s="207"/>
    </row>
    <row r="176" spans="1:14" s="39" customFormat="1">
      <c r="A176" s="39" t="s">
        <v>228</v>
      </c>
      <c r="B176" s="39" t="s">
        <v>39</v>
      </c>
      <c r="C176" s="42">
        <v>43665</v>
      </c>
      <c r="D176" s="43" t="s">
        <v>352</v>
      </c>
      <c r="E176" s="42">
        <v>43667</v>
      </c>
      <c r="F176" s="43">
        <v>0.54166666666666663</v>
      </c>
      <c r="G176" s="39">
        <v>0</v>
      </c>
      <c r="H176" s="39">
        <v>0</v>
      </c>
      <c r="I176" s="39">
        <f t="shared" si="5"/>
        <v>0</v>
      </c>
      <c r="J176" s="73">
        <f>I176*('Sample Collection'!M178/'Sample Collection'!R178)</f>
        <v>0</v>
      </c>
      <c r="N176" s="207"/>
    </row>
    <row r="177" spans="1:14" s="12" customFormat="1">
      <c r="A177" s="12" t="s">
        <v>229</v>
      </c>
      <c r="B177" s="12" t="s">
        <v>24</v>
      </c>
      <c r="C177" s="40">
        <v>43665</v>
      </c>
      <c r="D177" s="41" t="s">
        <v>352</v>
      </c>
      <c r="E177" s="40">
        <v>43667</v>
      </c>
      <c r="F177" s="41">
        <v>0.54166666666666663</v>
      </c>
      <c r="G177" s="12">
        <v>0</v>
      </c>
      <c r="H177" s="12">
        <v>0</v>
      </c>
      <c r="I177" s="12">
        <f t="shared" si="5"/>
        <v>0</v>
      </c>
      <c r="J177" s="73">
        <f>I177*('Sample Collection'!M179/'Sample Collection'!R179)</f>
        <v>0</v>
      </c>
      <c r="N177" s="207"/>
    </row>
    <row r="178" spans="1:14" s="12" customFormat="1">
      <c r="A178" s="12" t="s">
        <v>230</v>
      </c>
      <c r="B178" s="12" t="s">
        <v>82</v>
      </c>
      <c r="C178" s="40">
        <v>43665</v>
      </c>
      <c r="D178" s="41" t="s">
        <v>352</v>
      </c>
      <c r="E178" s="40">
        <v>43667</v>
      </c>
      <c r="F178" s="41">
        <v>0.54166666666666663</v>
      </c>
      <c r="G178" s="12">
        <v>0</v>
      </c>
      <c r="H178" s="12">
        <v>0</v>
      </c>
      <c r="I178" s="12">
        <f t="shared" si="5"/>
        <v>0</v>
      </c>
      <c r="J178" s="73">
        <f>I178*('Sample Collection'!M180/'Sample Collection'!R180)</f>
        <v>0</v>
      </c>
      <c r="N178" s="207"/>
    </row>
    <row r="179" spans="1:14" s="12" customFormat="1">
      <c r="A179" s="12" t="s">
        <v>231</v>
      </c>
      <c r="B179" s="12" t="s">
        <v>128</v>
      </c>
      <c r="C179" s="40">
        <v>43665</v>
      </c>
      <c r="D179" s="41" t="s">
        <v>352</v>
      </c>
      <c r="E179" s="40">
        <v>43667</v>
      </c>
      <c r="F179" s="41">
        <v>0.54166666666666663</v>
      </c>
      <c r="G179" s="12">
        <v>0</v>
      </c>
      <c r="H179" s="12">
        <v>0</v>
      </c>
      <c r="I179" s="12">
        <f t="shared" si="5"/>
        <v>0</v>
      </c>
      <c r="J179" s="73">
        <f>I179*('Sample Collection'!M181/'Sample Collection'!R181)</f>
        <v>0</v>
      </c>
      <c r="N179" s="207"/>
    </row>
    <row r="180" spans="1:14" s="12" customFormat="1">
      <c r="A180" s="12" t="s">
        <v>232</v>
      </c>
      <c r="B180" s="12" t="s">
        <v>32</v>
      </c>
      <c r="C180" s="40">
        <v>43665</v>
      </c>
      <c r="D180" s="41" t="s">
        <v>352</v>
      </c>
      <c r="E180" s="40">
        <v>43667</v>
      </c>
      <c r="F180" s="41">
        <v>0.54166666666666663</v>
      </c>
      <c r="G180" s="12">
        <v>0</v>
      </c>
      <c r="H180" s="12">
        <v>0</v>
      </c>
      <c r="I180" s="12">
        <f t="shared" si="5"/>
        <v>0</v>
      </c>
      <c r="J180" s="73">
        <f>I180*('Sample Collection'!M182/'Sample Collection'!R182)</f>
        <v>0</v>
      </c>
      <c r="N180" s="207"/>
    </row>
    <row r="181" spans="1:14" s="12" customFormat="1">
      <c r="A181" s="12" t="s">
        <v>233</v>
      </c>
      <c r="B181" s="12" t="s">
        <v>34</v>
      </c>
      <c r="C181" s="40">
        <v>43665</v>
      </c>
      <c r="D181" s="41" t="s">
        <v>352</v>
      </c>
      <c r="E181" s="40">
        <v>43667</v>
      </c>
      <c r="F181" s="41">
        <v>0.54166666666666663</v>
      </c>
      <c r="G181" s="12">
        <v>0</v>
      </c>
      <c r="H181" s="12">
        <v>0</v>
      </c>
      <c r="I181" s="12">
        <f t="shared" si="5"/>
        <v>0</v>
      </c>
      <c r="J181" s="73">
        <f>I181*('Sample Collection'!M183/'Sample Collection'!R183)</f>
        <v>0</v>
      </c>
      <c r="N181" s="207"/>
    </row>
    <row r="182" spans="1:14" s="12" customFormat="1">
      <c r="A182" s="12" t="s">
        <v>234</v>
      </c>
      <c r="B182" s="12" t="s">
        <v>39</v>
      </c>
      <c r="C182" s="40">
        <v>43665</v>
      </c>
      <c r="D182" s="41" t="s">
        <v>352</v>
      </c>
      <c r="E182" s="40">
        <v>43667</v>
      </c>
      <c r="F182" s="41">
        <v>0.54166666666666663</v>
      </c>
      <c r="G182" s="12">
        <v>0</v>
      </c>
      <c r="H182" s="12">
        <v>0</v>
      </c>
      <c r="I182" s="12">
        <f t="shared" si="5"/>
        <v>0</v>
      </c>
      <c r="J182" s="73">
        <f>I182*('Sample Collection'!M184/'Sample Collection'!R184)</f>
        <v>0</v>
      </c>
      <c r="N182" s="207"/>
    </row>
    <row r="183" spans="1:14" s="79" customFormat="1">
      <c r="A183" s="79" t="s">
        <v>235</v>
      </c>
      <c r="B183" s="79" t="s">
        <v>361</v>
      </c>
      <c r="C183" s="80">
        <v>43665</v>
      </c>
      <c r="D183" s="81" t="s">
        <v>352</v>
      </c>
      <c r="E183" s="80">
        <v>43667</v>
      </c>
      <c r="F183" s="81">
        <v>0.54166666666666663</v>
      </c>
      <c r="G183" s="79">
        <v>0</v>
      </c>
      <c r="H183" s="79">
        <v>0</v>
      </c>
      <c r="I183" s="79">
        <f t="shared" si="5"/>
        <v>0</v>
      </c>
      <c r="J183" s="73">
        <f>I183*('Sample Collection'!M185/'Sample Collection'!R185)</f>
        <v>0</v>
      </c>
      <c r="N183" s="207"/>
    </row>
    <row r="184" spans="1:14" s="39" customFormat="1">
      <c r="A184" s="39" t="s">
        <v>236</v>
      </c>
      <c r="B184" s="39" t="s">
        <v>24</v>
      </c>
      <c r="C184" s="42">
        <v>43668</v>
      </c>
      <c r="D184" s="43" t="s">
        <v>352</v>
      </c>
      <c r="E184" s="42">
        <v>43671</v>
      </c>
      <c r="F184" s="43">
        <v>0.47916666666666669</v>
      </c>
      <c r="G184" s="39">
        <v>0</v>
      </c>
      <c r="H184" s="39">
        <v>0</v>
      </c>
      <c r="I184" s="39">
        <f t="shared" si="5"/>
        <v>0</v>
      </c>
      <c r="J184" s="73">
        <f>I184*('Sample Collection'!M186/'Sample Collection'!R186)</f>
        <v>0</v>
      </c>
      <c r="N184" s="207"/>
    </row>
    <row r="185" spans="1:14" s="39" customFormat="1">
      <c r="A185" s="39" t="s">
        <v>237</v>
      </c>
      <c r="B185" s="39" t="s">
        <v>82</v>
      </c>
      <c r="C185" s="42">
        <v>43668</v>
      </c>
      <c r="D185" s="43" t="s">
        <v>352</v>
      </c>
      <c r="E185" s="42">
        <v>43671</v>
      </c>
      <c r="F185" s="43">
        <v>0.47916666666666669</v>
      </c>
      <c r="G185" s="39">
        <v>0</v>
      </c>
      <c r="H185" s="39">
        <v>0</v>
      </c>
      <c r="I185" s="39">
        <f t="shared" si="5"/>
        <v>0</v>
      </c>
      <c r="J185" s="73">
        <f>I185*('Sample Collection'!M187/'Sample Collection'!R187)</f>
        <v>0</v>
      </c>
      <c r="N185" s="207"/>
    </row>
    <row r="186" spans="1:14" s="39" customFormat="1">
      <c r="A186" s="39" t="s">
        <v>238</v>
      </c>
      <c r="B186" s="39" t="s">
        <v>128</v>
      </c>
      <c r="C186" s="42">
        <v>43668</v>
      </c>
      <c r="D186" s="43" t="s">
        <v>352</v>
      </c>
      <c r="E186" s="42">
        <v>43671</v>
      </c>
      <c r="F186" s="43">
        <v>0.47916666666666669</v>
      </c>
      <c r="G186" s="39">
        <v>0</v>
      </c>
      <c r="H186" s="39">
        <v>0</v>
      </c>
      <c r="I186" s="39">
        <f t="shared" si="5"/>
        <v>0</v>
      </c>
      <c r="J186" s="73">
        <f>I186*('Sample Collection'!M188/'Sample Collection'!R188)</f>
        <v>0</v>
      </c>
      <c r="N186" s="207"/>
    </row>
    <row r="187" spans="1:14" s="39" customFormat="1">
      <c r="A187" s="39" t="s">
        <v>239</v>
      </c>
      <c r="B187" s="39" t="s">
        <v>32</v>
      </c>
      <c r="C187" s="42">
        <v>43668</v>
      </c>
      <c r="D187" s="43" t="s">
        <v>352</v>
      </c>
      <c r="E187" s="42">
        <v>43671</v>
      </c>
      <c r="F187" s="43">
        <v>0.47916666666666669</v>
      </c>
      <c r="G187" s="39">
        <v>0</v>
      </c>
      <c r="H187" s="39">
        <v>0</v>
      </c>
      <c r="I187" s="39">
        <f t="shared" si="5"/>
        <v>0</v>
      </c>
      <c r="J187" s="73">
        <f>I187*('Sample Collection'!M189/'Sample Collection'!R189)</f>
        <v>0</v>
      </c>
      <c r="N187" s="207"/>
    </row>
    <row r="188" spans="1:14" s="39" customFormat="1">
      <c r="A188" s="39" t="s">
        <v>240</v>
      </c>
      <c r="B188" s="39" t="s">
        <v>34</v>
      </c>
      <c r="C188" s="42">
        <v>43668</v>
      </c>
      <c r="D188" s="43" t="s">
        <v>352</v>
      </c>
      <c r="E188" s="42">
        <v>43671</v>
      </c>
      <c r="F188" s="43">
        <v>0.47916666666666669</v>
      </c>
      <c r="G188" s="39">
        <v>0</v>
      </c>
      <c r="H188" s="39">
        <v>0</v>
      </c>
      <c r="I188" s="39">
        <f t="shared" si="5"/>
        <v>0</v>
      </c>
      <c r="J188" s="73">
        <f>I188*('Sample Collection'!M190/'Sample Collection'!R190)</f>
        <v>0</v>
      </c>
      <c r="N188" s="207"/>
    </row>
    <row r="189" spans="1:14" s="39" customFormat="1">
      <c r="A189" s="39" t="s">
        <v>241</v>
      </c>
      <c r="B189" s="39" t="s">
        <v>39</v>
      </c>
      <c r="C189" s="42">
        <v>43668</v>
      </c>
      <c r="D189" s="43" t="s">
        <v>352</v>
      </c>
      <c r="E189" s="42">
        <v>43671</v>
      </c>
      <c r="F189" s="43">
        <v>0.47916666666666669</v>
      </c>
      <c r="G189" s="39">
        <v>0</v>
      </c>
      <c r="H189" s="39">
        <v>0</v>
      </c>
      <c r="I189" s="39">
        <f t="shared" si="5"/>
        <v>0</v>
      </c>
      <c r="J189" s="73">
        <f>I189*('Sample Collection'!M191/'Sample Collection'!R191)</f>
        <v>0</v>
      </c>
      <c r="N189" s="207"/>
    </row>
    <row r="190" spans="1:14" s="12" customFormat="1">
      <c r="A190" s="12" t="s">
        <v>242</v>
      </c>
      <c r="B190" s="12" t="s">
        <v>24</v>
      </c>
      <c r="C190" s="40">
        <v>43668</v>
      </c>
      <c r="D190" s="41" t="s">
        <v>352</v>
      </c>
      <c r="E190" s="40">
        <v>43671</v>
      </c>
      <c r="F190" s="41">
        <v>0.47916666666666669</v>
      </c>
      <c r="G190" s="12">
        <v>0</v>
      </c>
      <c r="H190" s="12">
        <v>0</v>
      </c>
      <c r="I190" s="12">
        <f t="shared" si="5"/>
        <v>0</v>
      </c>
      <c r="J190" s="73">
        <f>I190*('Sample Collection'!M192/'Sample Collection'!R192)</f>
        <v>0</v>
      </c>
      <c r="N190" s="207"/>
    </row>
    <row r="191" spans="1:14" s="12" customFormat="1">
      <c r="A191" s="12" t="s">
        <v>243</v>
      </c>
      <c r="B191" s="12" t="s">
        <v>82</v>
      </c>
      <c r="C191" s="40">
        <v>43668</v>
      </c>
      <c r="D191" s="41" t="s">
        <v>352</v>
      </c>
      <c r="E191" s="40">
        <v>43671</v>
      </c>
      <c r="F191" s="41">
        <v>0.47916666666666669</v>
      </c>
      <c r="G191" s="12">
        <v>0</v>
      </c>
      <c r="H191" s="12">
        <v>0</v>
      </c>
      <c r="I191" s="12">
        <f t="shared" si="5"/>
        <v>0</v>
      </c>
      <c r="J191" s="73">
        <f>I191*('Sample Collection'!M193/'Sample Collection'!R193)</f>
        <v>0</v>
      </c>
      <c r="N191" s="207"/>
    </row>
    <row r="192" spans="1:14" s="12" customFormat="1">
      <c r="A192" s="12" t="s">
        <v>244</v>
      </c>
      <c r="B192" s="12" t="s">
        <v>128</v>
      </c>
      <c r="C192" s="40">
        <v>43668</v>
      </c>
      <c r="D192" s="41" t="s">
        <v>352</v>
      </c>
      <c r="E192" s="40">
        <v>43671</v>
      </c>
      <c r="F192" s="41">
        <v>0.47916666666666669</v>
      </c>
      <c r="G192" s="12">
        <v>0</v>
      </c>
      <c r="H192" s="12">
        <v>0</v>
      </c>
      <c r="I192" s="12">
        <f t="shared" si="5"/>
        <v>0</v>
      </c>
      <c r="J192" s="73">
        <f>I192*('Sample Collection'!M194/'Sample Collection'!R194)</f>
        <v>0</v>
      </c>
      <c r="N192" s="207"/>
    </row>
    <row r="193" spans="1:14" s="45" customFormat="1">
      <c r="A193" s="45" t="s">
        <v>245</v>
      </c>
      <c r="B193" s="45" t="s">
        <v>32</v>
      </c>
      <c r="C193" s="46">
        <v>43668</v>
      </c>
      <c r="D193" s="47" t="s">
        <v>352</v>
      </c>
      <c r="E193" s="46">
        <v>43671</v>
      </c>
      <c r="F193" s="47">
        <v>0.47916666666666669</v>
      </c>
      <c r="G193" s="45">
        <v>0</v>
      </c>
      <c r="H193" s="45">
        <v>1</v>
      </c>
      <c r="I193" s="45">
        <f t="shared" si="5"/>
        <v>1</v>
      </c>
      <c r="J193" s="73">
        <f>I193*('Sample Collection'!M195/'Sample Collection'!R195)</f>
        <v>7.4999999999999997E-2</v>
      </c>
      <c r="K193" s="45">
        <v>1</v>
      </c>
      <c r="L193" s="45">
        <v>1</v>
      </c>
      <c r="M193" s="45">
        <v>0</v>
      </c>
      <c r="N193" s="207">
        <f t="shared" si="6"/>
        <v>0</v>
      </c>
    </row>
    <row r="194" spans="1:14" s="12" customFormat="1">
      <c r="A194" s="12" t="s">
        <v>246</v>
      </c>
      <c r="B194" s="12" t="s">
        <v>34</v>
      </c>
      <c r="C194" s="40">
        <v>43668</v>
      </c>
      <c r="D194" s="41" t="s">
        <v>352</v>
      </c>
      <c r="E194" s="40">
        <v>43671</v>
      </c>
      <c r="F194" s="41">
        <v>0.47916666666666669</v>
      </c>
      <c r="G194" s="12">
        <v>0</v>
      </c>
      <c r="H194" s="12">
        <v>0</v>
      </c>
      <c r="I194" s="12">
        <f t="shared" si="5"/>
        <v>0</v>
      </c>
      <c r="J194" s="73">
        <f>I194*('Sample Collection'!M196/'Sample Collection'!R196)</f>
        <v>0</v>
      </c>
      <c r="N194" s="207"/>
    </row>
    <row r="195" spans="1:14" s="12" customFormat="1">
      <c r="A195" s="12" t="s">
        <v>247</v>
      </c>
      <c r="B195" s="12" t="s">
        <v>39</v>
      </c>
      <c r="C195" s="40">
        <v>43668</v>
      </c>
      <c r="D195" s="41" t="s">
        <v>352</v>
      </c>
      <c r="E195" s="40">
        <v>43671</v>
      </c>
      <c r="F195" s="41">
        <v>0.47916666666666669</v>
      </c>
      <c r="G195" s="12">
        <v>0</v>
      </c>
      <c r="H195" s="12">
        <v>0</v>
      </c>
      <c r="I195" s="12">
        <f t="shared" ref="I195:I258" si="7">AVERAGE((G195*2),(H195*2))</f>
        <v>0</v>
      </c>
      <c r="J195" s="73">
        <f>I195*('Sample Collection'!M197/'Sample Collection'!R197)</f>
        <v>0</v>
      </c>
      <c r="N195" s="207"/>
    </row>
    <row r="196" spans="1:14" s="79" customFormat="1">
      <c r="A196" s="79" t="s">
        <v>248</v>
      </c>
      <c r="B196" s="79" t="s">
        <v>361</v>
      </c>
      <c r="C196" s="80">
        <v>43668</v>
      </c>
      <c r="D196" s="81" t="s">
        <v>352</v>
      </c>
      <c r="E196" s="80">
        <v>43671</v>
      </c>
      <c r="F196" s="81">
        <v>0.47916666666666669</v>
      </c>
      <c r="G196" s="79">
        <v>0</v>
      </c>
      <c r="H196" s="79">
        <v>0</v>
      </c>
      <c r="I196" s="79">
        <f t="shared" si="7"/>
        <v>0</v>
      </c>
      <c r="J196" s="73">
        <f>I196*('Sample Collection'!M198/'Sample Collection'!R198)</f>
        <v>0</v>
      </c>
      <c r="N196" s="207"/>
    </row>
    <row r="197" spans="1:14" s="39" customFormat="1">
      <c r="A197" s="39" t="s">
        <v>249</v>
      </c>
      <c r="B197" s="39" t="s">
        <v>24</v>
      </c>
      <c r="C197" s="42">
        <v>43677</v>
      </c>
      <c r="D197" s="43">
        <v>0.60416666666666663</v>
      </c>
      <c r="E197" s="42">
        <v>43679</v>
      </c>
      <c r="F197" s="43">
        <v>0.54166666666666663</v>
      </c>
      <c r="G197" s="39">
        <v>0</v>
      </c>
      <c r="H197" s="39">
        <v>0</v>
      </c>
      <c r="I197" s="39">
        <f t="shared" si="7"/>
        <v>0</v>
      </c>
      <c r="J197" s="73">
        <f>I197*('Sample Collection'!M199/'Sample Collection'!R199)</f>
        <v>0</v>
      </c>
      <c r="N197" s="207"/>
    </row>
    <row r="198" spans="1:14" s="39" customFormat="1">
      <c r="A198" s="39" t="s">
        <v>250</v>
      </c>
      <c r="B198" s="39" t="s">
        <v>82</v>
      </c>
      <c r="C198" s="42">
        <v>43677</v>
      </c>
      <c r="D198" s="43">
        <v>0.60416666666666663</v>
      </c>
      <c r="E198" s="42">
        <v>43679</v>
      </c>
      <c r="F198" s="43">
        <v>0.54166666666666663</v>
      </c>
      <c r="G198" s="39">
        <v>0</v>
      </c>
      <c r="H198" s="39">
        <v>0</v>
      </c>
      <c r="I198" s="39">
        <f t="shared" si="7"/>
        <v>0</v>
      </c>
      <c r="J198" s="73">
        <f>I198*('Sample Collection'!M200/'Sample Collection'!R200)</f>
        <v>0</v>
      </c>
      <c r="N198" s="207"/>
    </row>
    <row r="199" spans="1:14" s="39" customFormat="1">
      <c r="A199" s="39" t="s">
        <v>251</v>
      </c>
      <c r="B199" s="39" t="s">
        <v>128</v>
      </c>
      <c r="C199" s="42">
        <v>43677</v>
      </c>
      <c r="D199" s="43">
        <v>0.60416666666666663</v>
      </c>
      <c r="E199" s="42">
        <v>43679</v>
      </c>
      <c r="F199" s="43">
        <v>0.54166666666666663</v>
      </c>
      <c r="G199" s="39">
        <v>0</v>
      </c>
      <c r="H199" s="39">
        <v>0</v>
      </c>
      <c r="I199" s="39">
        <f t="shared" si="7"/>
        <v>0</v>
      </c>
      <c r="J199" s="73">
        <f>I199*('Sample Collection'!M201/'Sample Collection'!R201)</f>
        <v>0</v>
      </c>
      <c r="N199" s="207"/>
    </row>
    <row r="200" spans="1:14" s="45" customFormat="1">
      <c r="A200" s="45" t="s">
        <v>252</v>
      </c>
      <c r="B200" s="45" t="s">
        <v>32</v>
      </c>
      <c r="C200" s="46">
        <v>43677</v>
      </c>
      <c r="D200" s="47">
        <v>0.60416666666666663</v>
      </c>
      <c r="E200" s="46">
        <v>43679</v>
      </c>
      <c r="F200" s="47">
        <v>0.54166666666666663</v>
      </c>
      <c r="G200" s="45">
        <v>1</v>
      </c>
      <c r="H200" s="45">
        <v>3</v>
      </c>
      <c r="I200" s="45">
        <f t="shared" si="7"/>
        <v>4</v>
      </c>
      <c r="J200" s="73">
        <f>I200*('Sample Collection'!M202/'Sample Collection'!R202)</f>
        <v>0.3</v>
      </c>
      <c r="K200" s="45">
        <v>3</v>
      </c>
      <c r="L200" s="45">
        <v>2</v>
      </c>
      <c r="M200" s="45">
        <v>1</v>
      </c>
      <c r="N200" s="207">
        <f t="shared" si="6"/>
        <v>0.6</v>
      </c>
    </row>
    <row r="201" spans="1:14" s="39" customFormat="1">
      <c r="A201" s="39" t="s">
        <v>253</v>
      </c>
      <c r="B201" s="39" t="s">
        <v>34</v>
      </c>
      <c r="C201" s="42">
        <v>43677</v>
      </c>
      <c r="D201" s="43">
        <v>0.60416666666666663</v>
      </c>
      <c r="E201" s="42">
        <v>43679</v>
      </c>
      <c r="F201" s="43">
        <v>0.54166666666666663</v>
      </c>
      <c r="G201" s="39">
        <v>0</v>
      </c>
      <c r="H201" s="39">
        <v>0</v>
      </c>
      <c r="I201" s="39">
        <f t="shared" si="7"/>
        <v>0</v>
      </c>
      <c r="J201" s="73">
        <f>I201*('Sample Collection'!M203/'Sample Collection'!R203)</f>
        <v>0</v>
      </c>
      <c r="N201" s="207"/>
    </row>
    <row r="202" spans="1:14" s="39" customFormat="1">
      <c r="A202" s="39" t="s">
        <v>254</v>
      </c>
      <c r="B202" s="39" t="s">
        <v>39</v>
      </c>
      <c r="C202" s="42">
        <v>43677</v>
      </c>
      <c r="D202" s="43">
        <v>0.60416666666666663</v>
      </c>
      <c r="E202" s="42">
        <v>43679</v>
      </c>
      <c r="F202" s="43">
        <v>0.54166666666666663</v>
      </c>
      <c r="G202" s="39">
        <v>0</v>
      </c>
      <c r="H202" s="39">
        <v>0</v>
      </c>
      <c r="I202" s="39">
        <f t="shared" si="7"/>
        <v>0</v>
      </c>
      <c r="J202" s="73">
        <f>I202*('Sample Collection'!M204/'Sample Collection'!R204)</f>
        <v>0</v>
      </c>
      <c r="N202" s="207"/>
    </row>
    <row r="203" spans="1:14" s="12" customFormat="1">
      <c r="A203" s="12" t="s">
        <v>255</v>
      </c>
      <c r="B203" s="12" t="s">
        <v>24</v>
      </c>
      <c r="C203" s="40">
        <v>43677</v>
      </c>
      <c r="D203" s="41">
        <v>0.60416666666666663</v>
      </c>
      <c r="E203" s="40">
        <v>43679</v>
      </c>
      <c r="F203" s="41">
        <v>0.54166666666666663</v>
      </c>
      <c r="G203" s="12">
        <v>0</v>
      </c>
      <c r="H203" s="12">
        <v>0</v>
      </c>
      <c r="I203" s="12">
        <f t="shared" si="7"/>
        <v>0</v>
      </c>
      <c r="J203" s="73">
        <f>I203*('Sample Collection'!M205/'Sample Collection'!R205)</f>
        <v>0</v>
      </c>
      <c r="N203" s="207"/>
    </row>
    <row r="204" spans="1:14" s="12" customFormat="1">
      <c r="A204" s="12" t="s">
        <v>256</v>
      </c>
      <c r="B204" s="12" t="s">
        <v>82</v>
      </c>
      <c r="C204" s="40">
        <v>43677</v>
      </c>
      <c r="D204" s="41">
        <v>0.60416666666666663</v>
      </c>
      <c r="E204" s="40">
        <v>43679</v>
      </c>
      <c r="F204" s="41">
        <v>0.54166666666666663</v>
      </c>
      <c r="G204" s="12">
        <v>0</v>
      </c>
      <c r="H204" s="12">
        <v>0</v>
      </c>
      <c r="I204" s="12">
        <f t="shared" si="7"/>
        <v>0</v>
      </c>
      <c r="J204" s="73">
        <f>I204*('Sample Collection'!M206/'Sample Collection'!R206)</f>
        <v>0</v>
      </c>
      <c r="N204" s="207"/>
    </row>
    <row r="205" spans="1:14" s="12" customFormat="1">
      <c r="A205" s="12" t="s">
        <v>257</v>
      </c>
      <c r="B205" s="12" t="s">
        <v>128</v>
      </c>
      <c r="C205" s="40">
        <v>43677</v>
      </c>
      <c r="D205" s="41">
        <v>0.60416666666666663</v>
      </c>
      <c r="E205" s="40">
        <v>43679</v>
      </c>
      <c r="F205" s="41">
        <v>0.54166666666666663</v>
      </c>
      <c r="G205" s="12">
        <v>0</v>
      </c>
      <c r="H205" s="12">
        <v>0</v>
      </c>
      <c r="I205" s="12">
        <f t="shared" si="7"/>
        <v>0</v>
      </c>
      <c r="J205" s="73">
        <f>I205*('Sample Collection'!M207/'Sample Collection'!R207)</f>
        <v>0</v>
      </c>
      <c r="N205" s="207"/>
    </row>
    <row r="206" spans="1:14" s="12" customFormat="1">
      <c r="A206" s="12" t="s">
        <v>258</v>
      </c>
      <c r="B206" s="12" t="s">
        <v>32</v>
      </c>
      <c r="C206" s="40">
        <v>43677</v>
      </c>
      <c r="D206" s="41">
        <v>0.60416666666666663</v>
      </c>
      <c r="E206" s="40">
        <v>43679</v>
      </c>
      <c r="F206" s="41">
        <v>0.54166666666666663</v>
      </c>
      <c r="G206" s="12">
        <v>0</v>
      </c>
      <c r="H206" s="12">
        <v>0</v>
      </c>
      <c r="I206" s="12">
        <f t="shared" si="7"/>
        <v>0</v>
      </c>
      <c r="J206" s="73">
        <f>I206*('Sample Collection'!M208/'Sample Collection'!R208)</f>
        <v>0</v>
      </c>
      <c r="N206" s="207"/>
    </row>
    <row r="207" spans="1:14" s="12" customFormat="1">
      <c r="A207" s="12" t="s">
        <v>259</v>
      </c>
      <c r="B207" s="12" t="s">
        <v>34</v>
      </c>
      <c r="C207" s="40">
        <v>43677</v>
      </c>
      <c r="D207" s="41">
        <v>0.60416666666666663</v>
      </c>
      <c r="E207" s="40">
        <v>43679</v>
      </c>
      <c r="F207" s="41">
        <v>0.54166666666666663</v>
      </c>
      <c r="G207" s="12">
        <v>0</v>
      </c>
      <c r="H207" s="12">
        <v>0</v>
      </c>
      <c r="I207" s="12">
        <f t="shared" si="7"/>
        <v>0</v>
      </c>
      <c r="J207" s="73">
        <f>I207*('Sample Collection'!M209/'Sample Collection'!R209)</f>
        <v>0</v>
      </c>
      <c r="N207" s="207"/>
    </row>
    <row r="208" spans="1:14" s="12" customFormat="1">
      <c r="A208" s="12" t="s">
        <v>260</v>
      </c>
      <c r="B208" s="12" t="s">
        <v>39</v>
      </c>
      <c r="C208" s="40">
        <v>43677</v>
      </c>
      <c r="D208" s="41">
        <v>0.60416666666666663</v>
      </c>
      <c r="E208" s="40">
        <v>43679</v>
      </c>
      <c r="F208" s="41">
        <v>0.54166666666666663</v>
      </c>
      <c r="G208" s="12">
        <v>0</v>
      </c>
      <c r="H208" s="12">
        <v>0</v>
      </c>
      <c r="I208" s="12">
        <f t="shared" si="7"/>
        <v>0</v>
      </c>
      <c r="J208" s="73">
        <f>I208*('Sample Collection'!M210/'Sample Collection'!R210)</f>
        <v>0</v>
      </c>
      <c r="N208" s="207"/>
    </row>
    <row r="209" spans="1:14" s="79" customFormat="1">
      <c r="A209" s="79" t="s">
        <v>261</v>
      </c>
      <c r="B209" s="79" t="s">
        <v>361</v>
      </c>
      <c r="C209" s="80">
        <v>43677</v>
      </c>
      <c r="D209" s="81">
        <v>0.60416666666666663</v>
      </c>
      <c r="E209" s="80">
        <v>43679</v>
      </c>
      <c r="F209" s="81">
        <v>0.54166666666666663</v>
      </c>
      <c r="G209" s="79">
        <v>0</v>
      </c>
      <c r="H209" s="79">
        <v>0</v>
      </c>
      <c r="I209" s="79">
        <f t="shared" si="7"/>
        <v>0</v>
      </c>
      <c r="J209" s="73">
        <f>I209*('Sample Collection'!M211/'Sample Collection'!R211)</f>
        <v>0</v>
      </c>
      <c r="N209" s="207"/>
    </row>
    <row r="210" spans="1:14" s="39" customFormat="1">
      <c r="A210" s="73" t="s">
        <v>262</v>
      </c>
      <c r="B210" s="73" t="s">
        <v>24</v>
      </c>
      <c r="C210" s="74">
        <v>43684</v>
      </c>
      <c r="D210" s="75">
        <v>0.54166666666666663</v>
      </c>
      <c r="E210" s="74">
        <v>43686</v>
      </c>
      <c r="F210" s="75">
        <v>0.54166666666666663</v>
      </c>
      <c r="G210" s="73">
        <v>0</v>
      </c>
      <c r="H210" s="73">
        <v>0</v>
      </c>
      <c r="I210" s="73">
        <f t="shared" si="7"/>
        <v>0</v>
      </c>
      <c r="J210" s="73">
        <f>I210*('Sample Collection'!M212/'Sample Collection'!R212)</f>
        <v>0</v>
      </c>
      <c r="K210" s="73"/>
      <c r="N210" s="207"/>
    </row>
    <row r="211" spans="1:14" s="39" customFormat="1">
      <c r="A211" s="73" t="s">
        <v>263</v>
      </c>
      <c r="B211" s="73" t="s">
        <v>82</v>
      </c>
      <c r="C211" s="74">
        <v>43684</v>
      </c>
      <c r="D211" s="75">
        <v>0.54166666666666663</v>
      </c>
      <c r="E211" s="74">
        <v>43686</v>
      </c>
      <c r="F211" s="75">
        <v>0.54166666666666663</v>
      </c>
      <c r="G211" s="73">
        <v>0</v>
      </c>
      <c r="H211" s="73">
        <v>0</v>
      </c>
      <c r="I211" s="73">
        <f t="shared" si="7"/>
        <v>0</v>
      </c>
      <c r="J211" s="73">
        <f>I211*('Sample Collection'!M213/'Sample Collection'!R213)</f>
        <v>0</v>
      </c>
      <c r="K211" s="73"/>
      <c r="N211" s="207"/>
    </row>
    <row r="212" spans="1:14" s="39" customFormat="1">
      <c r="A212" s="73" t="s">
        <v>264</v>
      </c>
      <c r="B212" s="73" t="s">
        <v>128</v>
      </c>
      <c r="C212" s="74">
        <v>43684</v>
      </c>
      <c r="D212" s="75">
        <v>0.54166666666666663</v>
      </c>
      <c r="E212" s="74">
        <v>43686</v>
      </c>
      <c r="F212" s="75">
        <v>0.54166666666666663</v>
      </c>
      <c r="G212" s="73">
        <v>0</v>
      </c>
      <c r="H212" s="73">
        <v>0</v>
      </c>
      <c r="I212" s="73">
        <f t="shared" si="7"/>
        <v>0</v>
      </c>
      <c r="J212" s="73">
        <f>I212*('Sample Collection'!M214/'Sample Collection'!R214)</f>
        <v>0</v>
      </c>
      <c r="K212" s="73"/>
      <c r="N212" s="207"/>
    </row>
    <row r="213" spans="1:14" s="39" customFormat="1">
      <c r="A213" s="73" t="s">
        <v>265</v>
      </c>
      <c r="B213" s="73" t="s">
        <v>32</v>
      </c>
      <c r="C213" s="74">
        <v>43684</v>
      </c>
      <c r="D213" s="75">
        <v>0.54166666666666663</v>
      </c>
      <c r="E213" s="74">
        <v>43686</v>
      </c>
      <c r="F213" s="75">
        <v>0.54166666666666663</v>
      </c>
      <c r="G213" s="73">
        <v>0</v>
      </c>
      <c r="H213" s="73">
        <v>0</v>
      </c>
      <c r="I213" s="73">
        <f t="shared" si="7"/>
        <v>0</v>
      </c>
      <c r="J213" s="73">
        <f>I213*('Sample Collection'!M215/'Sample Collection'!R215)</f>
        <v>0</v>
      </c>
      <c r="K213" s="73"/>
      <c r="N213" s="207"/>
    </row>
    <row r="214" spans="1:14" s="39" customFormat="1">
      <c r="A214" s="73" t="s">
        <v>266</v>
      </c>
      <c r="B214" s="73" t="s">
        <v>34</v>
      </c>
      <c r="C214" s="74">
        <v>43684</v>
      </c>
      <c r="D214" s="75">
        <v>0.54166666666666663</v>
      </c>
      <c r="E214" s="74">
        <v>43686</v>
      </c>
      <c r="F214" s="75">
        <v>0.54166666666666663</v>
      </c>
      <c r="G214" s="73">
        <v>0</v>
      </c>
      <c r="H214" s="73">
        <v>0</v>
      </c>
      <c r="I214" s="73">
        <f t="shared" si="7"/>
        <v>0</v>
      </c>
      <c r="J214" s="73">
        <f>I214*('Sample Collection'!M216/'Sample Collection'!R216)</f>
        <v>0</v>
      </c>
      <c r="K214" s="73"/>
      <c r="N214" s="207"/>
    </row>
    <row r="215" spans="1:14" s="39" customFormat="1">
      <c r="A215" s="73" t="s">
        <v>267</v>
      </c>
      <c r="B215" s="73" t="s">
        <v>39</v>
      </c>
      <c r="C215" s="74">
        <v>43684</v>
      </c>
      <c r="D215" s="75">
        <v>0.54166666666666663</v>
      </c>
      <c r="E215" s="74">
        <v>43686</v>
      </c>
      <c r="F215" s="75">
        <v>0.54166666666666663</v>
      </c>
      <c r="G215" s="73">
        <v>0</v>
      </c>
      <c r="H215" s="73">
        <v>0</v>
      </c>
      <c r="I215" s="73">
        <f t="shared" si="7"/>
        <v>0</v>
      </c>
      <c r="J215" s="73">
        <f>I215*('Sample Collection'!M217/'Sample Collection'!R217)</f>
        <v>0</v>
      </c>
      <c r="K215" s="73"/>
      <c r="N215" s="207"/>
    </row>
    <row r="216" spans="1:14" s="12" customFormat="1">
      <c r="A216" s="63" t="s">
        <v>268</v>
      </c>
      <c r="B216" s="63" t="s">
        <v>24</v>
      </c>
      <c r="C216" s="64">
        <v>43684</v>
      </c>
      <c r="D216" s="65">
        <v>0.54166666666666663</v>
      </c>
      <c r="E216" s="64">
        <v>43686</v>
      </c>
      <c r="F216" s="65">
        <v>0.54166666666666663</v>
      </c>
      <c r="G216" s="63">
        <v>0</v>
      </c>
      <c r="H216" s="63">
        <v>0</v>
      </c>
      <c r="I216" s="63">
        <f t="shared" si="7"/>
        <v>0</v>
      </c>
      <c r="J216" s="73">
        <f>I216*('Sample Collection'!M218/'Sample Collection'!R218)</f>
        <v>0</v>
      </c>
      <c r="K216" s="63"/>
      <c r="N216" s="207"/>
    </row>
    <row r="217" spans="1:14" s="12" customFormat="1">
      <c r="A217" s="63" t="s">
        <v>269</v>
      </c>
      <c r="B217" s="63" t="s">
        <v>82</v>
      </c>
      <c r="C217" s="64">
        <v>43684</v>
      </c>
      <c r="D217" s="65">
        <v>0.54166666666666663</v>
      </c>
      <c r="E217" s="64">
        <v>43686</v>
      </c>
      <c r="F217" s="65">
        <v>0.54166666666666663</v>
      </c>
      <c r="G217" s="63">
        <v>0</v>
      </c>
      <c r="H217" s="63">
        <v>0</v>
      </c>
      <c r="I217" s="63">
        <f t="shared" si="7"/>
        <v>0</v>
      </c>
      <c r="J217" s="73">
        <f>I217*('Sample Collection'!M219/'Sample Collection'!R219)</f>
        <v>0</v>
      </c>
      <c r="K217" s="63"/>
      <c r="N217" s="207"/>
    </row>
    <row r="218" spans="1:14" s="12" customFormat="1">
      <c r="A218" s="63" t="s">
        <v>270</v>
      </c>
      <c r="B218" s="63" t="s">
        <v>128</v>
      </c>
      <c r="C218" s="64">
        <v>43684</v>
      </c>
      <c r="D218" s="65">
        <v>0.54166666666666663</v>
      </c>
      <c r="E218" s="64">
        <v>43686</v>
      </c>
      <c r="F218" s="65">
        <v>0.54166666666666663</v>
      </c>
      <c r="G218" s="63">
        <v>0</v>
      </c>
      <c r="H218" s="63">
        <v>0</v>
      </c>
      <c r="I218" s="63">
        <f t="shared" si="7"/>
        <v>0</v>
      </c>
      <c r="J218" s="73">
        <f>I218*('Sample Collection'!M220/'Sample Collection'!R220)</f>
        <v>0</v>
      </c>
      <c r="K218" s="63"/>
      <c r="N218" s="207"/>
    </row>
    <row r="219" spans="1:14" s="12" customFormat="1">
      <c r="A219" s="63" t="s">
        <v>271</v>
      </c>
      <c r="B219" s="63" t="s">
        <v>32</v>
      </c>
      <c r="C219" s="64">
        <v>43684</v>
      </c>
      <c r="D219" s="65">
        <v>0.54166666666666663</v>
      </c>
      <c r="E219" s="64">
        <v>43686</v>
      </c>
      <c r="F219" s="65">
        <v>0.54166666666666663</v>
      </c>
      <c r="G219" s="63">
        <v>0</v>
      </c>
      <c r="H219" s="63">
        <v>0</v>
      </c>
      <c r="I219" s="63">
        <f t="shared" si="7"/>
        <v>0</v>
      </c>
      <c r="J219" s="73">
        <f>I219*('Sample Collection'!M221/'Sample Collection'!R221)</f>
        <v>0</v>
      </c>
      <c r="K219" s="63"/>
      <c r="N219" s="207"/>
    </row>
    <row r="220" spans="1:14" s="12" customFormat="1">
      <c r="A220" s="63" t="s">
        <v>272</v>
      </c>
      <c r="B220" s="63" t="s">
        <v>34</v>
      </c>
      <c r="C220" s="64">
        <v>43684</v>
      </c>
      <c r="D220" s="65">
        <v>0.54166666666666663</v>
      </c>
      <c r="E220" s="64">
        <v>43686</v>
      </c>
      <c r="F220" s="65">
        <v>0.54166666666666663</v>
      </c>
      <c r="G220" s="63">
        <v>0</v>
      </c>
      <c r="H220" s="63">
        <v>0</v>
      </c>
      <c r="I220" s="63">
        <f t="shared" si="7"/>
        <v>0</v>
      </c>
      <c r="J220" s="73">
        <f>I220*('Sample Collection'!M222/'Sample Collection'!R222)</f>
        <v>0</v>
      </c>
      <c r="K220" s="63"/>
      <c r="N220" s="207"/>
    </row>
    <row r="221" spans="1:14" s="12" customFormat="1">
      <c r="A221" s="63" t="s">
        <v>273</v>
      </c>
      <c r="B221" s="63" t="s">
        <v>39</v>
      </c>
      <c r="C221" s="64">
        <v>43684</v>
      </c>
      <c r="D221" s="65">
        <v>0.54166666666666663</v>
      </c>
      <c r="E221" s="64">
        <v>43686</v>
      </c>
      <c r="F221" s="65">
        <v>0.54166666666666663</v>
      </c>
      <c r="G221" s="63">
        <v>0</v>
      </c>
      <c r="H221" s="63">
        <v>0</v>
      </c>
      <c r="I221" s="63">
        <f t="shared" si="7"/>
        <v>0</v>
      </c>
      <c r="J221" s="73">
        <f>I221*('Sample Collection'!M223/'Sample Collection'!R223)</f>
        <v>0</v>
      </c>
      <c r="K221" s="63"/>
      <c r="N221" s="207"/>
    </row>
    <row r="222" spans="1:14" s="79" customFormat="1">
      <c r="A222" s="76" t="s">
        <v>274</v>
      </c>
      <c r="B222" s="76" t="s">
        <v>361</v>
      </c>
      <c r="C222" s="77">
        <v>43684</v>
      </c>
      <c r="D222" s="78">
        <v>0.54166666666666663</v>
      </c>
      <c r="E222" s="77">
        <v>43686</v>
      </c>
      <c r="F222" s="78">
        <v>0.54166666666666663</v>
      </c>
      <c r="G222" s="76">
        <v>0</v>
      </c>
      <c r="H222" s="76">
        <v>0</v>
      </c>
      <c r="I222" s="76">
        <f t="shared" si="7"/>
        <v>0</v>
      </c>
      <c r="J222" s="73">
        <f>I222*('Sample Collection'!M224/'Sample Collection'!R224)</f>
        <v>0</v>
      </c>
      <c r="K222" s="76"/>
      <c r="N222" s="207"/>
    </row>
    <row r="223" spans="1:14" s="192" customFormat="1">
      <c r="A223" s="198" t="s">
        <v>275</v>
      </c>
      <c r="B223" s="198" t="s">
        <v>24</v>
      </c>
      <c r="C223" s="199">
        <v>43692</v>
      </c>
      <c r="D223" s="200">
        <v>0.58333333333333337</v>
      </c>
      <c r="E223" s="199">
        <v>43694</v>
      </c>
      <c r="F223" s="200">
        <v>0.58333333333333337</v>
      </c>
      <c r="G223" s="198">
        <v>1</v>
      </c>
      <c r="H223" s="198">
        <v>0</v>
      </c>
      <c r="I223" s="198">
        <f t="shared" si="7"/>
        <v>1</v>
      </c>
      <c r="J223" s="198">
        <f>I223*('Sample Collection'!M225/'Sample Collection'!R225)</f>
        <v>7.4999999999999997E-2</v>
      </c>
      <c r="K223" s="198">
        <v>1</v>
      </c>
      <c r="L223" s="192">
        <v>2</v>
      </c>
      <c r="M223" s="192">
        <v>1</v>
      </c>
      <c r="N223" s="207">
        <f t="shared" ref="N223:N280" si="8">IF(M223=0,0,(J223*(L223/M223)))</f>
        <v>0.15</v>
      </c>
    </row>
    <row r="224" spans="1:14" s="45" customFormat="1">
      <c r="A224" s="57" t="s">
        <v>276</v>
      </c>
      <c r="B224" s="57" t="s">
        <v>82</v>
      </c>
      <c r="C224" s="58">
        <v>43692</v>
      </c>
      <c r="D224" s="59">
        <v>0.58333333333333337</v>
      </c>
      <c r="E224" s="58">
        <v>43694</v>
      </c>
      <c r="F224" s="59">
        <v>0.58333333333333337</v>
      </c>
      <c r="G224" s="57">
        <v>0</v>
      </c>
      <c r="H224" s="57">
        <v>1</v>
      </c>
      <c r="I224" s="57">
        <f t="shared" si="7"/>
        <v>1</v>
      </c>
      <c r="J224" s="73">
        <f>I224*('Sample Collection'!M226/'Sample Collection'!R226)</f>
        <v>7.4999999999999997E-2</v>
      </c>
      <c r="K224" s="57">
        <v>1</v>
      </c>
      <c r="L224" s="45">
        <v>1</v>
      </c>
      <c r="M224" s="45">
        <v>0</v>
      </c>
      <c r="N224" s="207">
        <f t="shared" si="8"/>
        <v>0</v>
      </c>
    </row>
    <row r="225" spans="1:14" s="45" customFormat="1">
      <c r="A225" s="57" t="s">
        <v>277</v>
      </c>
      <c r="B225" s="57" t="s">
        <v>128</v>
      </c>
      <c r="C225" s="58">
        <v>43692</v>
      </c>
      <c r="D225" s="59">
        <v>0.58333333333333337</v>
      </c>
      <c r="E225" s="58">
        <v>43694</v>
      </c>
      <c r="F225" s="59">
        <v>0.58333333333333337</v>
      </c>
      <c r="G225" s="57">
        <v>20</v>
      </c>
      <c r="H225" s="57">
        <v>0</v>
      </c>
      <c r="I225" s="57">
        <f t="shared" si="7"/>
        <v>20</v>
      </c>
      <c r="J225" s="73">
        <f>I225*('Sample Collection'!M227/'Sample Collection'!R227)</f>
        <v>1.3274336283185841</v>
      </c>
      <c r="K225" s="57">
        <v>3</v>
      </c>
      <c r="L225" s="45">
        <v>2</v>
      </c>
      <c r="M225" s="45">
        <v>2</v>
      </c>
      <c r="N225" s="207">
        <f t="shared" si="8"/>
        <v>1.3274336283185841</v>
      </c>
    </row>
    <row r="226" spans="1:14" s="45" customFormat="1">
      <c r="A226" s="57" t="s">
        <v>278</v>
      </c>
      <c r="B226" s="57" t="s">
        <v>32</v>
      </c>
      <c r="C226" s="58">
        <v>43692</v>
      </c>
      <c r="D226" s="59">
        <v>0.58333333333333337</v>
      </c>
      <c r="E226" s="58">
        <v>43694</v>
      </c>
      <c r="F226" s="59">
        <v>0.58333333333333337</v>
      </c>
      <c r="G226" s="57">
        <v>1</v>
      </c>
      <c r="H226" s="57">
        <v>5</v>
      </c>
      <c r="I226" s="57">
        <f t="shared" si="7"/>
        <v>6</v>
      </c>
      <c r="J226" s="73">
        <f>I226*('Sample Collection'!M228/'Sample Collection'!R228)</f>
        <v>0.44999999999999996</v>
      </c>
      <c r="K226" s="57">
        <v>3</v>
      </c>
      <c r="L226" s="45">
        <v>3</v>
      </c>
      <c r="M226" s="45">
        <v>3</v>
      </c>
      <c r="N226" s="207">
        <f t="shared" si="8"/>
        <v>0.44999999999999996</v>
      </c>
    </row>
    <row r="227" spans="1:14" s="45" customFormat="1">
      <c r="A227" s="57" t="s">
        <v>279</v>
      </c>
      <c r="B227" s="57" t="s">
        <v>34</v>
      </c>
      <c r="C227" s="58">
        <v>43692</v>
      </c>
      <c r="D227" s="59">
        <v>0.58333333333333337</v>
      </c>
      <c r="E227" s="58">
        <v>43694</v>
      </c>
      <c r="F227" s="59">
        <v>0.58333333333333337</v>
      </c>
      <c r="G227" s="57">
        <v>1</v>
      </c>
      <c r="H227" s="57">
        <v>4</v>
      </c>
      <c r="I227" s="57">
        <f t="shared" si="7"/>
        <v>5</v>
      </c>
      <c r="J227" s="73">
        <f>I227*('Sample Collection'!M229/'Sample Collection'!R229)</f>
        <v>0.375</v>
      </c>
      <c r="K227" s="57">
        <v>3</v>
      </c>
      <c r="L227" s="45">
        <v>2</v>
      </c>
      <c r="M227" s="45">
        <v>2</v>
      </c>
      <c r="N227" s="207">
        <f t="shared" si="8"/>
        <v>0.375</v>
      </c>
    </row>
    <row r="228" spans="1:14" s="39" customFormat="1">
      <c r="A228" s="73" t="s">
        <v>280</v>
      </c>
      <c r="B228" s="73" t="s">
        <v>39</v>
      </c>
      <c r="C228" s="74">
        <v>43692</v>
      </c>
      <c r="D228" s="75">
        <v>0.58333333333333337</v>
      </c>
      <c r="E228" s="74">
        <v>43694</v>
      </c>
      <c r="F228" s="75">
        <v>0.58333333333333337</v>
      </c>
      <c r="G228" s="73">
        <v>0</v>
      </c>
      <c r="H228" s="73">
        <v>0</v>
      </c>
      <c r="I228" s="73">
        <f t="shared" si="7"/>
        <v>0</v>
      </c>
      <c r="J228" s="73">
        <f>I228*('Sample Collection'!M230/'Sample Collection'!R230)</f>
        <v>0</v>
      </c>
      <c r="K228" s="73"/>
      <c r="N228" s="207"/>
    </row>
    <row r="229" spans="1:14" s="12" customFormat="1">
      <c r="A229" s="63" t="s">
        <v>281</v>
      </c>
      <c r="B229" s="63" t="s">
        <v>24</v>
      </c>
      <c r="C229" s="64">
        <v>43692</v>
      </c>
      <c r="D229" s="65">
        <v>0.58333333333333337</v>
      </c>
      <c r="E229" s="64">
        <v>43694</v>
      </c>
      <c r="F229" s="65">
        <v>0.58333333333333337</v>
      </c>
      <c r="G229" s="63">
        <v>0</v>
      </c>
      <c r="H229" s="63">
        <v>0</v>
      </c>
      <c r="I229" s="63">
        <f t="shared" si="7"/>
        <v>0</v>
      </c>
      <c r="J229" s="73">
        <f>I229*('Sample Collection'!M231/'Sample Collection'!R231)</f>
        <v>0</v>
      </c>
      <c r="K229" s="63"/>
      <c r="N229" s="207"/>
    </row>
    <row r="230" spans="1:14" s="12" customFormat="1">
      <c r="A230" s="63" t="s">
        <v>282</v>
      </c>
      <c r="B230" s="63" t="s">
        <v>82</v>
      </c>
      <c r="C230" s="64">
        <v>43692</v>
      </c>
      <c r="D230" s="65">
        <v>0.58333333333333337</v>
      </c>
      <c r="E230" s="64">
        <v>43694</v>
      </c>
      <c r="F230" s="65">
        <v>0.58333333333333337</v>
      </c>
      <c r="G230" s="63">
        <v>0</v>
      </c>
      <c r="H230" s="63">
        <v>0</v>
      </c>
      <c r="I230" s="63">
        <f t="shared" si="7"/>
        <v>0</v>
      </c>
      <c r="J230" s="73">
        <f>I230*('Sample Collection'!M232/'Sample Collection'!R232)</f>
        <v>0</v>
      </c>
      <c r="K230" s="63"/>
      <c r="N230" s="207"/>
    </row>
    <row r="231" spans="1:14" s="45" customFormat="1">
      <c r="A231" s="57" t="s">
        <v>283</v>
      </c>
      <c r="B231" s="57" t="s">
        <v>128</v>
      </c>
      <c r="C231" s="58">
        <v>43692</v>
      </c>
      <c r="D231" s="59">
        <v>0.58333333333333337</v>
      </c>
      <c r="E231" s="58">
        <v>43694</v>
      </c>
      <c r="F231" s="59">
        <v>0.58333333333333337</v>
      </c>
      <c r="G231" s="57">
        <v>0</v>
      </c>
      <c r="H231" s="57">
        <v>2</v>
      </c>
      <c r="I231" s="57">
        <f t="shared" si="7"/>
        <v>2</v>
      </c>
      <c r="J231" s="73">
        <f>I231*('Sample Collection'!M233/'Sample Collection'!R233)</f>
        <v>0.13274336283185842</v>
      </c>
      <c r="K231" s="57">
        <v>2</v>
      </c>
      <c r="L231" s="45">
        <v>1</v>
      </c>
      <c r="M231" s="45">
        <v>0</v>
      </c>
      <c r="N231" s="207">
        <f t="shared" si="8"/>
        <v>0</v>
      </c>
    </row>
    <row r="232" spans="1:14" s="12" customFormat="1">
      <c r="A232" s="63" t="s">
        <v>284</v>
      </c>
      <c r="B232" s="63" t="s">
        <v>32</v>
      </c>
      <c r="C232" s="64">
        <v>43692</v>
      </c>
      <c r="D232" s="65">
        <v>0.58333333333333337</v>
      </c>
      <c r="E232" s="64">
        <v>43694</v>
      </c>
      <c r="F232" s="65">
        <v>0.58333333333333337</v>
      </c>
      <c r="G232" s="63">
        <v>0</v>
      </c>
      <c r="H232" s="63">
        <v>0</v>
      </c>
      <c r="I232" s="63">
        <f t="shared" si="7"/>
        <v>0</v>
      </c>
      <c r="J232" s="73">
        <f>I232*('Sample Collection'!M234/'Sample Collection'!R234)</f>
        <v>0</v>
      </c>
      <c r="K232" s="63"/>
      <c r="N232" s="207"/>
    </row>
    <row r="233" spans="1:14" s="12" customFormat="1">
      <c r="A233" s="63" t="s">
        <v>285</v>
      </c>
      <c r="B233" s="63" t="s">
        <v>34</v>
      </c>
      <c r="C233" s="64">
        <v>43692</v>
      </c>
      <c r="D233" s="65">
        <v>0.58333333333333337</v>
      </c>
      <c r="E233" s="64">
        <v>43694</v>
      </c>
      <c r="F233" s="65">
        <v>0.58333333333333337</v>
      </c>
      <c r="G233" s="63">
        <v>0</v>
      </c>
      <c r="H233" s="63">
        <v>0</v>
      </c>
      <c r="I233" s="63">
        <f t="shared" si="7"/>
        <v>0</v>
      </c>
      <c r="J233" s="73">
        <f>I233*('Sample Collection'!M235/'Sample Collection'!R235)</f>
        <v>0</v>
      </c>
      <c r="K233" s="63"/>
      <c r="N233" s="207"/>
    </row>
    <row r="234" spans="1:14" s="12" customFormat="1">
      <c r="A234" s="63" t="s">
        <v>286</v>
      </c>
      <c r="B234" s="63" t="s">
        <v>39</v>
      </c>
      <c r="C234" s="64">
        <v>43692</v>
      </c>
      <c r="D234" s="65">
        <v>0.58333333333333337</v>
      </c>
      <c r="E234" s="64">
        <v>43694</v>
      </c>
      <c r="F234" s="65">
        <v>0.58333333333333337</v>
      </c>
      <c r="G234" s="63">
        <v>0</v>
      </c>
      <c r="H234" s="63">
        <v>0</v>
      </c>
      <c r="I234" s="63">
        <f t="shared" si="7"/>
        <v>0</v>
      </c>
      <c r="J234" s="73">
        <f>I234*('Sample Collection'!M236/'Sample Collection'!R236)</f>
        <v>0</v>
      </c>
      <c r="K234" s="63"/>
      <c r="N234" s="207"/>
    </row>
    <row r="235" spans="1:14" s="79" customFormat="1">
      <c r="A235" s="76" t="s">
        <v>287</v>
      </c>
      <c r="B235" s="76" t="s">
        <v>361</v>
      </c>
      <c r="C235" s="77">
        <v>43692</v>
      </c>
      <c r="D235" s="78">
        <v>0.58333333333333337</v>
      </c>
      <c r="E235" s="77">
        <v>43694</v>
      </c>
      <c r="F235" s="78">
        <v>0.58333333333333337</v>
      </c>
      <c r="G235" s="76">
        <v>0</v>
      </c>
      <c r="H235" s="76">
        <v>0</v>
      </c>
      <c r="I235" s="76">
        <f t="shared" si="7"/>
        <v>0</v>
      </c>
      <c r="J235" s="73">
        <f>I235*('Sample Collection'!M237/'Sample Collection'!R237)</f>
        <v>0</v>
      </c>
      <c r="K235" s="76"/>
      <c r="N235" s="207"/>
    </row>
    <row r="236" spans="1:14" s="45" customFormat="1">
      <c r="A236" s="84" t="s">
        <v>288</v>
      </c>
      <c r="B236" s="84" t="s">
        <v>24</v>
      </c>
      <c r="C236" s="85">
        <v>43712</v>
      </c>
      <c r="D236" s="86">
        <v>0.52083333333333337</v>
      </c>
      <c r="E236" s="85">
        <v>43714</v>
      </c>
      <c r="F236" s="86">
        <v>0.45833333333333331</v>
      </c>
      <c r="G236" s="84">
        <v>4</v>
      </c>
      <c r="H236" s="84">
        <v>0</v>
      </c>
      <c r="I236" s="84">
        <f t="shared" si="7"/>
        <v>4</v>
      </c>
      <c r="J236" s="73">
        <f>I236*('Sample Collection'!M238/'Sample Collection'!R238)</f>
        <v>0.3</v>
      </c>
      <c r="K236" s="84">
        <v>3</v>
      </c>
      <c r="L236" s="45">
        <v>3</v>
      </c>
      <c r="M236" s="45">
        <v>0</v>
      </c>
      <c r="N236" s="207">
        <f t="shared" si="8"/>
        <v>0</v>
      </c>
    </row>
    <row r="237" spans="1:14" s="39" customFormat="1">
      <c r="A237" s="82" t="s">
        <v>289</v>
      </c>
      <c r="B237" s="82" t="s">
        <v>82</v>
      </c>
      <c r="C237" s="44">
        <v>43712</v>
      </c>
      <c r="D237" s="83">
        <v>0.52083333333333337</v>
      </c>
      <c r="E237" s="44">
        <v>43714</v>
      </c>
      <c r="F237" s="83">
        <v>0.45833333333333331</v>
      </c>
      <c r="G237" s="82">
        <v>0</v>
      </c>
      <c r="H237" s="82">
        <v>0</v>
      </c>
      <c r="I237" s="82">
        <f t="shared" si="7"/>
        <v>0</v>
      </c>
      <c r="J237" s="73">
        <f>I237*('Sample Collection'!M239/'Sample Collection'!R239)</f>
        <v>0</v>
      </c>
      <c r="K237" s="82"/>
      <c r="N237" s="207"/>
    </row>
    <row r="238" spans="1:14" s="39" customFormat="1">
      <c r="A238" s="82" t="s">
        <v>290</v>
      </c>
      <c r="B238" s="82" t="s">
        <v>128</v>
      </c>
      <c r="C238" s="44">
        <v>43712</v>
      </c>
      <c r="D238" s="83">
        <v>0.52083333333333337</v>
      </c>
      <c r="E238" s="44">
        <v>43714</v>
      </c>
      <c r="F238" s="83">
        <v>0.45833333333333331</v>
      </c>
      <c r="G238" s="82">
        <v>0</v>
      </c>
      <c r="H238" s="82">
        <v>0</v>
      </c>
      <c r="I238" s="82">
        <f t="shared" si="7"/>
        <v>0</v>
      </c>
      <c r="J238" s="73">
        <f>I238*('Sample Collection'!M240/'Sample Collection'!R240)</f>
        <v>0</v>
      </c>
      <c r="K238" s="82"/>
      <c r="N238" s="207"/>
    </row>
    <row r="239" spans="1:14" s="39" customFormat="1">
      <c r="A239" s="82" t="s">
        <v>291</v>
      </c>
      <c r="B239" s="82" t="s">
        <v>32</v>
      </c>
      <c r="C239" s="44">
        <v>43712</v>
      </c>
      <c r="D239" s="83">
        <v>0.52083333333333337</v>
      </c>
      <c r="E239" s="44">
        <v>43714</v>
      </c>
      <c r="F239" s="83">
        <v>0.45833333333333331</v>
      </c>
      <c r="G239" s="82">
        <v>0</v>
      </c>
      <c r="H239" s="82">
        <v>0</v>
      </c>
      <c r="I239" s="82">
        <f t="shared" si="7"/>
        <v>0</v>
      </c>
      <c r="J239" s="73">
        <f>I239*('Sample Collection'!M241/'Sample Collection'!R241)</f>
        <v>0</v>
      </c>
      <c r="K239" s="82"/>
      <c r="N239" s="207"/>
    </row>
    <row r="240" spans="1:14" s="39" customFormat="1">
      <c r="A240" s="82" t="s">
        <v>292</v>
      </c>
      <c r="B240" s="82" t="s">
        <v>34</v>
      </c>
      <c r="C240" s="44">
        <v>43712</v>
      </c>
      <c r="D240" s="83">
        <v>0.52083333333333337</v>
      </c>
      <c r="E240" s="44">
        <v>43714</v>
      </c>
      <c r="F240" s="83">
        <v>0.45833333333333331</v>
      </c>
      <c r="G240" s="82">
        <v>0</v>
      </c>
      <c r="H240" s="82">
        <v>0</v>
      </c>
      <c r="I240" s="82">
        <f t="shared" si="7"/>
        <v>0</v>
      </c>
      <c r="J240" s="73">
        <f>I240*('Sample Collection'!M242/'Sample Collection'!R242)</f>
        <v>0</v>
      </c>
      <c r="K240" s="82"/>
      <c r="N240" s="207"/>
    </row>
    <row r="241" spans="1:14" s="39" customFormat="1">
      <c r="A241" s="82" t="s">
        <v>293</v>
      </c>
      <c r="B241" s="82" t="s">
        <v>39</v>
      </c>
      <c r="C241" s="44">
        <v>43712</v>
      </c>
      <c r="D241" s="83">
        <v>0.52083333333333337</v>
      </c>
      <c r="E241" s="44">
        <v>43714</v>
      </c>
      <c r="F241" s="83">
        <v>0.45833333333333331</v>
      </c>
      <c r="G241" s="82">
        <v>0</v>
      </c>
      <c r="H241" s="82">
        <v>0</v>
      </c>
      <c r="I241" s="82">
        <f t="shared" si="7"/>
        <v>0</v>
      </c>
      <c r="J241" s="73">
        <f>I241*('Sample Collection'!M243/'Sample Collection'!R243)</f>
        <v>0</v>
      </c>
      <c r="K241" s="82"/>
      <c r="N241" s="207"/>
    </row>
    <row r="242" spans="1:14" s="45" customFormat="1">
      <c r="A242" s="84" t="s">
        <v>294</v>
      </c>
      <c r="B242" s="84" t="s">
        <v>24</v>
      </c>
      <c r="C242" s="85">
        <v>43712</v>
      </c>
      <c r="D242" s="86">
        <v>0.52083333333333337</v>
      </c>
      <c r="E242" s="85">
        <v>43714</v>
      </c>
      <c r="F242" s="86">
        <v>0.45833333333333331</v>
      </c>
      <c r="G242" s="84">
        <v>3</v>
      </c>
      <c r="H242" s="84">
        <v>2</v>
      </c>
      <c r="I242" s="84">
        <f t="shared" si="7"/>
        <v>5</v>
      </c>
      <c r="J242" s="73">
        <f>I242*('Sample Collection'!M244/'Sample Collection'!R244)</f>
        <v>0.375</v>
      </c>
      <c r="K242" s="84">
        <v>3</v>
      </c>
      <c r="L242" s="45">
        <v>3</v>
      </c>
      <c r="M242" s="45">
        <v>0</v>
      </c>
      <c r="N242" s="207">
        <f t="shared" si="8"/>
        <v>0</v>
      </c>
    </row>
    <row r="243" spans="1:14" s="12" customFormat="1">
      <c r="A243" s="87" t="s">
        <v>295</v>
      </c>
      <c r="B243" s="87" t="s">
        <v>82</v>
      </c>
      <c r="C243" s="88">
        <v>43712</v>
      </c>
      <c r="D243" s="89">
        <v>0.52083333333333337</v>
      </c>
      <c r="E243" s="88">
        <v>43714</v>
      </c>
      <c r="F243" s="89">
        <v>0.45833333333333331</v>
      </c>
      <c r="G243" s="87">
        <v>0</v>
      </c>
      <c r="H243" s="87">
        <v>0</v>
      </c>
      <c r="I243" s="87">
        <f t="shared" si="7"/>
        <v>0</v>
      </c>
      <c r="J243" s="73">
        <f>I243*('Sample Collection'!M245/'Sample Collection'!R245)</f>
        <v>0</v>
      </c>
      <c r="K243" s="87"/>
      <c r="N243" s="207"/>
    </row>
    <row r="244" spans="1:14" s="192" customFormat="1">
      <c r="A244" s="195" t="s">
        <v>296</v>
      </c>
      <c r="B244" s="195" t="s">
        <v>128</v>
      </c>
      <c r="C244" s="196">
        <v>43712</v>
      </c>
      <c r="D244" s="197">
        <v>0.52083333333333337</v>
      </c>
      <c r="E244" s="196">
        <v>43714</v>
      </c>
      <c r="F244" s="197">
        <v>0.45833333333333331</v>
      </c>
      <c r="G244" s="195">
        <v>0</v>
      </c>
      <c r="H244" s="195">
        <v>0</v>
      </c>
      <c r="I244" s="195">
        <f t="shared" si="7"/>
        <v>0</v>
      </c>
      <c r="J244" s="198">
        <f>I244*('Sample Collection'!M246/'Sample Collection'!R246)</f>
        <v>0</v>
      </c>
      <c r="K244" s="195">
        <v>1</v>
      </c>
      <c r="L244" s="195">
        <v>1</v>
      </c>
      <c r="M244" s="195">
        <v>0</v>
      </c>
      <c r="N244" s="207">
        <f t="shared" si="8"/>
        <v>0</v>
      </c>
    </row>
    <row r="245" spans="1:14" s="45" customFormat="1">
      <c r="A245" s="84" t="s">
        <v>297</v>
      </c>
      <c r="B245" s="84" t="s">
        <v>32</v>
      </c>
      <c r="C245" s="85">
        <v>43712</v>
      </c>
      <c r="D245" s="86">
        <v>0.52083333333333337</v>
      </c>
      <c r="E245" s="85">
        <v>43714</v>
      </c>
      <c r="F245" s="86">
        <v>0.45833333333333331</v>
      </c>
      <c r="G245" s="84">
        <v>2</v>
      </c>
      <c r="H245" s="84">
        <v>0</v>
      </c>
      <c r="I245" s="84">
        <f t="shared" si="7"/>
        <v>2</v>
      </c>
      <c r="J245" s="73">
        <f>I245*('Sample Collection'!M247/'Sample Collection'!R247)</f>
        <v>0.15</v>
      </c>
      <c r="K245" s="84">
        <v>2</v>
      </c>
      <c r="L245" s="45">
        <v>2</v>
      </c>
      <c r="M245" s="45">
        <v>0</v>
      </c>
      <c r="N245" s="207">
        <f t="shared" si="8"/>
        <v>0</v>
      </c>
    </row>
    <row r="246" spans="1:14" s="12" customFormat="1">
      <c r="A246" s="87" t="s">
        <v>298</v>
      </c>
      <c r="B246" s="87" t="s">
        <v>34</v>
      </c>
      <c r="C246" s="88">
        <v>43712</v>
      </c>
      <c r="D246" s="89">
        <v>0.52083333333333337</v>
      </c>
      <c r="E246" s="88">
        <v>43714</v>
      </c>
      <c r="F246" s="89">
        <v>0.45833333333333331</v>
      </c>
      <c r="G246" s="87">
        <v>0</v>
      </c>
      <c r="H246" s="87">
        <v>0</v>
      </c>
      <c r="I246" s="87">
        <f t="shared" si="7"/>
        <v>0</v>
      </c>
      <c r="J246" s="73">
        <f>I246*('Sample Collection'!M248/'Sample Collection'!R248)</f>
        <v>0</v>
      </c>
      <c r="K246" s="87"/>
      <c r="N246" s="207"/>
    </row>
    <row r="247" spans="1:14" s="45" customFormat="1">
      <c r="A247" s="84" t="s">
        <v>299</v>
      </c>
      <c r="B247" s="84" t="s">
        <v>39</v>
      </c>
      <c r="C247" s="85">
        <v>43712</v>
      </c>
      <c r="D247" s="86">
        <v>0.52083333333333337</v>
      </c>
      <c r="E247" s="85">
        <v>43714</v>
      </c>
      <c r="F247" s="86">
        <v>0.45833333333333331</v>
      </c>
      <c r="G247" s="84">
        <v>17</v>
      </c>
      <c r="H247" s="84">
        <v>24</v>
      </c>
      <c r="I247" s="84">
        <f t="shared" si="7"/>
        <v>41</v>
      </c>
      <c r="J247" s="73">
        <f>I247*('Sample Collection'!M249/'Sample Collection'!R249)</f>
        <v>3.0749999999999997</v>
      </c>
      <c r="K247" s="84">
        <v>3</v>
      </c>
      <c r="L247" s="45">
        <v>2</v>
      </c>
      <c r="M247" s="45">
        <v>0</v>
      </c>
      <c r="N247" s="207">
        <f t="shared" si="8"/>
        <v>0</v>
      </c>
    </row>
    <row r="248" spans="1:14" s="79" customFormat="1">
      <c r="A248" s="90" t="s">
        <v>300</v>
      </c>
      <c r="B248" s="90" t="s">
        <v>361</v>
      </c>
      <c r="C248" s="91">
        <v>43712</v>
      </c>
      <c r="D248" s="92">
        <v>0.52083333333333337</v>
      </c>
      <c r="E248" s="91">
        <v>43714</v>
      </c>
      <c r="F248" s="92">
        <v>0.45833333333333331</v>
      </c>
      <c r="G248" s="90">
        <v>0</v>
      </c>
      <c r="H248" s="90">
        <v>0</v>
      </c>
      <c r="I248" s="90">
        <f t="shared" si="7"/>
        <v>0</v>
      </c>
      <c r="J248" s="73">
        <f>I248*('Sample Collection'!M250/'Sample Collection'!R250)</f>
        <v>0</v>
      </c>
      <c r="K248" s="90"/>
      <c r="N248" s="207"/>
    </row>
    <row r="249" spans="1:14" s="45" customFormat="1">
      <c r="A249" s="84" t="s">
        <v>301</v>
      </c>
      <c r="B249" s="84" t="s">
        <v>24</v>
      </c>
      <c r="C249" s="85">
        <v>43714</v>
      </c>
      <c r="D249" s="86">
        <v>0.39583333333333331</v>
      </c>
      <c r="E249" s="85">
        <v>43716</v>
      </c>
      <c r="F249" s="86">
        <v>0.39583333333333331</v>
      </c>
      <c r="G249" s="84">
        <v>22</v>
      </c>
      <c r="H249" s="84">
        <v>27</v>
      </c>
      <c r="I249" s="84">
        <f t="shared" si="7"/>
        <v>49</v>
      </c>
      <c r="J249" s="73">
        <f>I249*('Sample Collection'!M251/'Sample Collection'!R251)</f>
        <v>3.6749999999999998</v>
      </c>
      <c r="K249" s="84">
        <v>3</v>
      </c>
      <c r="L249" s="45">
        <v>3</v>
      </c>
      <c r="M249" s="45">
        <v>0</v>
      </c>
      <c r="N249" s="207">
        <f t="shared" si="8"/>
        <v>0</v>
      </c>
    </row>
    <row r="250" spans="1:14" s="45" customFormat="1">
      <c r="A250" s="84" t="s">
        <v>302</v>
      </c>
      <c r="B250" s="84" t="s">
        <v>82</v>
      </c>
      <c r="C250" s="85">
        <v>43714</v>
      </c>
      <c r="D250" s="86">
        <v>0.39583333333333331</v>
      </c>
      <c r="E250" s="85">
        <v>43716</v>
      </c>
      <c r="F250" s="86">
        <v>0.39583333333333331</v>
      </c>
      <c r="G250" s="84">
        <v>49</v>
      </c>
      <c r="H250" s="84">
        <v>56</v>
      </c>
      <c r="I250" s="84">
        <f t="shared" si="7"/>
        <v>105</v>
      </c>
      <c r="J250" s="73">
        <f>I250*('Sample Collection'!M252/'Sample Collection'!R252)</f>
        <v>7.875</v>
      </c>
      <c r="K250" s="84">
        <v>3</v>
      </c>
      <c r="N250" s="207"/>
    </row>
    <row r="251" spans="1:14" s="45" customFormat="1">
      <c r="A251" s="84" t="s">
        <v>303</v>
      </c>
      <c r="B251" s="84" t="s">
        <v>128</v>
      </c>
      <c r="C251" s="85">
        <v>43714</v>
      </c>
      <c r="D251" s="86">
        <v>0.39583333333333331</v>
      </c>
      <c r="E251" s="85">
        <v>43716</v>
      </c>
      <c r="F251" s="86">
        <v>0.39583333333333331</v>
      </c>
      <c r="G251" s="84">
        <v>49</v>
      </c>
      <c r="H251" s="84">
        <v>38</v>
      </c>
      <c r="I251" s="84">
        <f t="shared" si="7"/>
        <v>87</v>
      </c>
      <c r="J251" s="73">
        <f>I251*('Sample Collection'!M253/'Sample Collection'!R253)</f>
        <v>5.7743362831858409</v>
      </c>
      <c r="K251" s="84">
        <v>3</v>
      </c>
      <c r="L251" s="45">
        <v>2</v>
      </c>
      <c r="M251" s="45">
        <v>0</v>
      </c>
      <c r="N251" s="207">
        <f t="shared" si="8"/>
        <v>0</v>
      </c>
    </row>
    <row r="252" spans="1:14" s="45" customFormat="1">
      <c r="A252" s="84" t="s">
        <v>304</v>
      </c>
      <c r="B252" s="84" t="s">
        <v>32</v>
      </c>
      <c r="C252" s="85">
        <v>43714</v>
      </c>
      <c r="D252" s="86">
        <v>0.39583333333333331</v>
      </c>
      <c r="E252" s="85">
        <v>43716</v>
      </c>
      <c r="F252" s="86">
        <v>0.39583333333333331</v>
      </c>
      <c r="G252" s="84">
        <v>67</v>
      </c>
      <c r="H252" s="84">
        <v>64</v>
      </c>
      <c r="I252" s="84">
        <f t="shared" si="7"/>
        <v>131</v>
      </c>
      <c r="J252" s="73">
        <f>I252*('Sample Collection'!M254/'Sample Collection'!R254)</f>
        <v>9.8249999999999993</v>
      </c>
      <c r="K252" s="84">
        <v>3</v>
      </c>
      <c r="L252" s="45">
        <v>3</v>
      </c>
      <c r="M252" s="45">
        <v>0</v>
      </c>
      <c r="N252" s="207">
        <f t="shared" si="8"/>
        <v>0</v>
      </c>
    </row>
    <row r="253" spans="1:14" s="50" customFormat="1">
      <c r="A253" s="93" t="s">
        <v>305</v>
      </c>
      <c r="B253" s="93" t="s">
        <v>34</v>
      </c>
      <c r="C253" s="94">
        <v>43714</v>
      </c>
      <c r="D253" s="95">
        <v>0.39583333333333331</v>
      </c>
      <c r="E253" s="94">
        <v>43716</v>
      </c>
      <c r="F253" s="95">
        <v>0.39583333333333331</v>
      </c>
      <c r="G253" s="93">
        <v>0</v>
      </c>
      <c r="H253" s="93">
        <v>0</v>
      </c>
      <c r="I253" s="93">
        <f t="shared" si="7"/>
        <v>0</v>
      </c>
      <c r="J253" s="73">
        <f>I253*('Sample Collection'!M255/'Sample Collection'!R255)</f>
        <v>0</v>
      </c>
      <c r="K253" s="93"/>
      <c r="N253" s="207"/>
    </row>
    <row r="254" spans="1:14" s="45" customFormat="1">
      <c r="A254" s="84" t="s">
        <v>306</v>
      </c>
      <c r="B254" s="84" t="s">
        <v>39</v>
      </c>
      <c r="C254" s="85">
        <v>43714</v>
      </c>
      <c r="D254" s="86">
        <v>0.39583333333333331</v>
      </c>
      <c r="E254" s="85">
        <v>43716</v>
      </c>
      <c r="F254" s="86">
        <v>0.39583333333333331</v>
      </c>
      <c r="G254" s="84">
        <v>3</v>
      </c>
      <c r="H254" s="84">
        <v>3</v>
      </c>
      <c r="I254" s="84">
        <f t="shared" si="7"/>
        <v>6</v>
      </c>
      <c r="J254" s="73">
        <f>I254*('Sample Collection'!M256/'Sample Collection'!R256)</f>
        <v>0.44999999999999996</v>
      </c>
      <c r="K254" s="84">
        <v>3</v>
      </c>
      <c r="L254" s="45">
        <v>3</v>
      </c>
      <c r="M254" s="45">
        <v>0</v>
      </c>
      <c r="N254" s="207">
        <f t="shared" si="8"/>
        <v>0</v>
      </c>
    </row>
    <row r="255" spans="1:14" s="45" customFormat="1">
      <c r="A255" s="84" t="s">
        <v>307</v>
      </c>
      <c r="B255" s="84" t="s">
        <v>24</v>
      </c>
      <c r="C255" s="85">
        <v>43714</v>
      </c>
      <c r="D255" s="86">
        <v>0.39583333333333331</v>
      </c>
      <c r="E255" s="85">
        <v>43716</v>
      </c>
      <c r="F255" s="86">
        <v>0.39583333333333331</v>
      </c>
      <c r="G255" s="84">
        <v>3</v>
      </c>
      <c r="H255" s="84">
        <v>4</v>
      </c>
      <c r="I255" s="84">
        <f t="shared" si="7"/>
        <v>7</v>
      </c>
      <c r="J255" s="73">
        <f>I255*('Sample Collection'!M257/'Sample Collection'!R257)</f>
        <v>0.52500000000000002</v>
      </c>
      <c r="K255" s="84">
        <v>3</v>
      </c>
      <c r="L255" s="45">
        <v>3</v>
      </c>
      <c r="M255" s="45">
        <v>0</v>
      </c>
      <c r="N255" s="207">
        <f t="shared" si="8"/>
        <v>0</v>
      </c>
    </row>
    <row r="256" spans="1:14" s="45" customFormat="1">
      <c r="A256" s="84" t="s">
        <v>308</v>
      </c>
      <c r="B256" s="84" t="s">
        <v>82</v>
      </c>
      <c r="C256" s="85">
        <v>43714</v>
      </c>
      <c r="D256" s="86">
        <v>0.39583333333333331</v>
      </c>
      <c r="E256" s="85">
        <v>43716</v>
      </c>
      <c r="F256" s="86">
        <v>0.39583333333333331</v>
      </c>
      <c r="G256" s="84">
        <v>1</v>
      </c>
      <c r="H256" s="84">
        <v>2</v>
      </c>
      <c r="I256" s="84">
        <f t="shared" si="7"/>
        <v>3</v>
      </c>
      <c r="J256" s="73">
        <f>I256*('Sample Collection'!M258/'Sample Collection'!R258)</f>
        <v>0.22499999999999998</v>
      </c>
      <c r="K256" s="84">
        <v>3</v>
      </c>
      <c r="L256" s="45">
        <v>2</v>
      </c>
      <c r="M256" s="45">
        <v>0</v>
      </c>
      <c r="N256" s="207">
        <f t="shared" si="8"/>
        <v>0</v>
      </c>
    </row>
    <row r="257" spans="1:14">
      <c r="A257" s="96" t="s">
        <v>309</v>
      </c>
      <c r="B257" s="96" t="s">
        <v>128</v>
      </c>
      <c r="C257" s="97">
        <v>43714</v>
      </c>
      <c r="D257" s="98">
        <v>0.39583333333333331</v>
      </c>
      <c r="E257" s="97">
        <v>43716</v>
      </c>
      <c r="F257" s="98">
        <v>0.39583333333333331</v>
      </c>
      <c r="G257" s="96">
        <v>0</v>
      </c>
      <c r="H257" s="96">
        <v>0</v>
      </c>
      <c r="I257" s="87">
        <f t="shared" si="7"/>
        <v>0</v>
      </c>
      <c r="J257" s="73">
        <f>I257*('Sample Collection'!M259/'Sample Collection'!R259)</f>
        <v>0</v>
      </c>
      <c r="K257" s="96"/>
      <c r="N257" s="207"/>
    </row>
    <row r="258" spans="1:14">
      <c r="A258" s="96" t="s">
        <v>310</v>
      </c>
      <c r="B258" s="96" t="s">
        <v>32</v>
      </c>
      <c r="C258" s="97">
        <v>43714</v>
      </c>
      <c r="D258" s="98">
        <v>0.39583333333333331</v>
      </c>
      <c r="E258" s="97">
        <v>43716</v>
      </c>
      <c r="F258" s="98">
        <v>0.39583333333333331</v>
      </c>
      <c r="G258" s="96">
        <v>0</v>
      </c>
      <c r="H258" s="96">
        <v>0</v>
      </c>
      <c r="I258" s="87">
        <f t="shared" si="7"/>
        <v>0</v>
      </c>
      <c r="J258" s="73">
        <f>I258*('Sample Collection'!M260/'Sample Collection'!R260)</f>
        <v>0</v>
      </c>
      <c r="K258" s="96"/>
      <c r="N258" s="207"/>
    </row>
    <row r="259" spans="1:14">
      <c r="A259" s="96" t="s">
        <v>311</v>
      </c>
      <c r="B259" s="96" t="s">
        <v>34</v>
      </c>
      <c r="C259" s="97">
        <v>43714</v>
      </c>
      <c r="D259" s="98">
        <v>0.39583333333333331</v>
      </c>
      <c r="E259" s="97">
        <v>43716</v>
      </c>
      <c r="F259" s="98">
        <v>0.39583333333333331</v>
      </c>
      <c r="G259" s="96">
        <v>0</v>
      </c>
      <c r="H259" s="96">
        <v>0</v>
      </c>
      <c r="I259" s="87">
        <f t="shared" ref="I259:I287" si="9">AVERAGE((G259*2),(H259*2))</f>
        <v>0</v>
      </c>
      <c r="J259" s="73">
        <f>I259*('Sample Collection'!M261/'Sample Collection'!R261)</f>
        <v>0</v>
      </c>
      <c r="K259" s="96"/>
      <c r="N259" s="207"/>
    </row>
    <row r="260" spans="1:14">
      <c r="A260" s="96" t="s">
        <v>312</v>
      </c>
      <c r="B260" s="96" t="s">
        <v>39</v>
      </c>
      <c r="C260" s="97">
        <v>43714</v>
      </c>
      <c r="D260" s="98">
        <v>0.39583333333333331</v>
      </c>
      <c r="E260" s="97">
        <v>43716</v>
      </c>
      <c r="F260" s="98">
        <v>0.39583333333333331</v>
      </c>
      <c r="G260" s="96">
        <v>0</v>
      </c>
      <c r="H260" s="96">
        <v>0</v>
      </c>
      <c r="I260" s="87">
        <f t="shared" si="9"/>
        <v>0</v>
      </c>
      <c r="J260" s="73">
        <f>I260*('Sample Collection'!M262/'Sample Collection'!R262)</f>
        <v>0</v>
      </c>
      <c r="K260" s="96"/>
      <c r="N260" s="207"/>
    </row>
    <row r="261" spans="1:14" s="79" customFormat="1">
      <c r="A261" s="90" t="s">
        <v>313</v>
      </c>
      <c r="B261" s="90" t="s">
        <v>361</v>
      </c>
      <c r="C261" s="91">
        <v>43714</v>
      </c>
      <c r="D261" s="92">
        <v>0.39583333333333331</v>
      </c>
      <c r="E261" s="91">
        <v>43716</v>
      </c>
      <c r="F261" s="92">
        <v>0.39583333333333331</v>
      </c>
      <c r="G261" s="90">
        <v>0</v>
      </c>
      <c r="H261" s="90">
        <v>0</v>
      </c>
      <c r="I261" s="90">
        <f t="shared" si="9"/>
        <v>0</v>
      </c>
      <c r="J261" s="73">
        <f>I261*('Sample Collection'!M263/'Sample Collection'!R263)</f>
        <v>0</v>
      </c>
      <c r="K261" s="90"/>
      <c r="N261" s="207"/>
    </row>
    <row r="262" spans="1:14" s="39" customFormat="1">
      <c r="A262" s="82" t="s">
        <v>314</v>
      </c>
      <c r="B262" s="82" t="s">
        <v>24</v>
      </c>
      <c r="C262" s="44">
        <v>43719</v>
      </c>
      <c r="D262" s="83">
        <v>0.5</v>
      </c>
      <c r="E262" s="44">
        <v>43721</v>
      </c>
      <c r="F262" s="83">
        <v>0.41666666666666669</v>
      </c>
      <c r="G262" s="82">
        <v>0</v>
      </c>
      <c r="H262" s="82">
        <v>0</v>
      </c>
      <c r="I262" s="82">
        <f t="shared" si="9"/>
        <v>0</v>
      </c>
      <c r="J262" s="73">
        <f>I262*('Sample Collection'!M264/'Sample Collection'!R264)</f>
        <v>0</v>
      </c>
      <c r="K262" s="82"/>
      <c r="N262" s="207"/>
    </row>
    <row r="263" spans="1:14" s="39" customFormat="1">
      <c r="A263" s="82" t="s">
        <v>315</v>
      </c>
      <c r="B263" s="82" t="s">
        <v>82</v>
      </c>
      <c r="C263" s="44">
        <v>43719</v>
      </c>
      <c r="D263" s="83">
        <v>0.5</v>
      </c>
      <c r="E263" s="44">
        <v>43721</v>
      </c>
      <c r="F263" s="83">
        <v>0.41666666666666669</v>
      </c>
      <c r="G263" s="82">
        <v>0</v>
      </c>
      <c r="H263" s="82">
        <v>0</v>
      </c>
      <c r="I263" s="82">
        <f t="shared" si="9"/>
        <v>0</v>
      </c>
      <c r="J263" s="73">
        <f>I263*('Sample Collection'!M265/'Sample Collection'!R265)</f>
        <v>0</v>
      </c>
      <c r="K263" s="82"/>
      <c r="N263" s="207"/>
    </row>
    <row r="264" spans="1:14" s="39" customFormat="1">
      <c r="A264" s="82" t="s">
        <v>316</v>
      </c>
      <c r="B264" s="82" t="s">
        <v>128</v>
      </c>
      <c r="C264" s="44">
        <v>43719</v>
      </c>
      <c r="D264" s="83">
        <v>0.5</v>
      </c>
      <c r="E264" s="44">
        <v>43721</v>
      </c>
      <c r="F264" s="83">
        <v>0.41666666666666669</v>
      </c>
      <c r="G264" s="82">
        <v>0</v>
      </c>
      <c r="H264" s="82">
        <v>0</v>
      </c>
      <c r="I264" s="82">
        <f t="shared" si="9"/>
        <v>0</v>
      </c>
      <c r="J264" s="73">
        <f>I264*('Sample Collection'!M266/'Sample Collection'!R266)</f>
        <v>0</v>
      </c>
      <c r="K264" s="82"/>
      <c r="N264" s="207"/>
    </row>
    <row r="265" spans="1:14" s="45" customFormat="1">
      <c r="A265" s="84" t="s">
        <v>317</v>
      </c>
      <c r="B265" s="84" t="s">
        <v>32</v>
      </c>
      <c r="C265" s="85">
        <v>43719</v>
      </c>
      <c r="D265" s="86">
        <v>0.5</v>
      </c>
      <c r="E265" s="85">
        <v>43721</v>
      </c>
      <c r="F265" s="86">
        <v>0.41666666666666669</v>
      </c>
      <c r="G265" s="84">
        <v>1</v>
      </c>
      <c r="H265" s="84">
        <v>0</v>
      </c>
      <c r="I265" s="84">
        <f t="shared" si="9"/>
        <v>1</v>
      </c>
      <c r="J265" s="73">
        <f>I265*('Sample Collection'!M267/'Sample Collection'!R267)</f>
        <v>7.4999999999999997E-2</v>
      </c>
      <c r="K265" s="84">
        <v>1</v>
      </c>
      <c r="L265" s="45">
        <v>1</v>
      </c>
      <c r="M265" s="45">
        <v>0</v>
      </c>
      <c r="N265" s="207">
        <f t="shared" si="8"/>
        <v>0</v>
      </c>
    </row>
    <row r="266" spans="1:14" s="45" customFormat="1">
      <c r="A266" s="84" t="s">
        <v>318</v>
      </c>
      <c r="B266" s="84" t="s">
        <v>34</v>
      </c>
      <c r="C266" s="85">
        <v>43719</v>
      </c>
      <c r="D266" s="86">
        <v>0.5</v>
      </c>
      <c r="E266" s="85">
        <v>43721</v>
      </c>
      <c r="F266" s="86">
        <v>0.41666666666666669</v>
      </c>
      <c r="G266" s="84">
        <v>1</v>
      </c>
      <c r="H266" s="84">
        <v>0</v>
      </c>
      <c r="I266" s="84">
        <f t="shared" si="9"/>
        <v>1</v>
      </c>
      <c r="J266" s="73">
        <f>I266*('Sample Collection'!M268/'Sample Collection'!R268)</f>
        <v>7.4999999999999997E-2</v>
      </c>
      <c r="K266" s="84">
        <v>1</v>
      </c>
      <c r="L266" s="45">
        <v>1</v>
      </c>
      <c r="M266" s="45">
        <v>0</v>
      </c>
      <c r="N266" s="207">
        <f t="shared" si="8"/>
        <v>0</v>
      </c>
    </row>
    <row r="267" spans="1:14" s="39" customFormat="1">
      <c r="A267" s="82" t="s">
        <v>319</v>
      </c>
      <c r="B267" s="82" t="s">
        <v>39</v>
      </c>
      <c r="C267" s="44">
        <v>43719</v>
      </c>
      <c r="D267" s="83">
        <v>0.5</v>
      </c>
      <c r="E267" s="44">
        <v>43721</v>
      </c>
      <c r="F267" s="83">
        <v>0.41666666666666669</v>
      </c>
      <c r="G267" s="82">
        <v>0</v>
      </c>
      <c r="H267" s="82">
        <v>0</v>
      </c>
      <c r="I267" s="82">
        <f t="shared" si="9"/>
        <v>0</v>
      </c>
      <c r="J267" s="73">
        <f>I267*('Sample Collection'!M269/'Sample Collection'!R269)</f>
        <v>0</v>
      </c>
      <c r="K267" s="82"/>
      <c r="N267" s="207"/>
    </row>
    <row r="268" spans="1:14" s="12" customFormat="1">
      <c r="A268" s="87" t="s">
        <v>320</v>
      </c>
      <c r="B268" s="87" t="s">
        <v>24</v>
      </c>
      <c r="C268" s="88">
        <v>43719</v>
      </c>
      <c r="D268" s="89">
        <v>0.5</v>
      </c>
      <c r="E268" s="88">
        <v>43721</v>
      </c>
      <c r="F268" s="89">
        <v>0.41666666666666669</v>
      </c>
      <c r="G268" s="87">
        <v>0</v>
      </c>
      <c r="H268" s="87">
        <v>0</v>
      </c>
      <c r="I268" s="87">
        <f t="shared" si="9"/>
        <v>0</v>
      </c>
      <c r="J268" s="73">
        <f>I268*('Sample Collection'!M270/'Sample Collection'!R270)</f>
        <v>0</v>
      </c>
      <c r="K268" s="87"/>
      <c r="N268" s="207"/>
    </row>
    <row r="269" spans="1:14" s="45" customFormat="1">
      <c r="A269" s="84" t="s">
        <v>321</v>
      </c>
      <c r="B269" s="84" t="s">
        <v>82</v>
      </c>
      <c r="C269" s="85">
        <v>43719</v>
      </c>
      <c r="D269" s="86">
        <v>0.5</v>
      </c>
      <c r="E269" s="85">
        <v>43721</v>
      </c>
      <c r="F269" s="86">
        <v>0.41666666666666669</v>
      </c>
      <c r="G269" s="84">
        <v>0</v>
      </c>
      <c r="H269" s="84">
        <v>1</v>
      </c>
      <c r="I269" s="84">
        <f t="shared" si="9"/>
        <v>1</v>
      </c>
      <c r="J269" s="73">
        <f>I269*('Sample Collection'!M271/'Sample Collection'!R271)</f>
        <v>7.4999999999999997E-2</v>
      </c>
      <c r="K269" s="84">
        <v>1</v>
      </c>
      <c r="L269" s="45">
        <v>1</v>
      </c>
      <c r="M269" s="45">
        <v>0</v>
      </c>
      <c r="N269" s="207">
        <f t="shared" si="8"/>
        <v>0</v>
      </c>
    </row>
    <row r="270" spans="1:14" s="12" customFormat="1">
      <c r="A270" s="87" t="s">
        <v>322</v>
      </c>
      <c r="B270" s="87" t="s">
        <v>128</v>
      </c>
      <c r="C270" s="88">
        <v>43719</v>
      </c>
      <c r="D270" s="89">
        <v>0.5</v>
      </c>
      <c r="E270" s="88">
        <v>43721</v>
      </c>
      <c r="F270" s="89">
        <v>0.41666666666666669</v>
      </c>
      <c r="G270" s="87">
        <v>0</v>
      </c>
      <c r="H270" s="87">
        <v>0</v>
      </c>
      <c r="I270" s="87">
        <f t="shared" si="9"/>
        <v>0</v>
      </c>
      <c r="J270" s="73">
        <f>I270*('Sample Collection'!M272/'Sample Collection'!R272)</f>
        <v>0</v>
      </c>
      <c r="K270" s="87"/>
      <c r="N270" s="207"/>
    </row>
    <row r="271" spans="1:14" s="12" customFormat="1">
      <c r="A271" s="87" t="s">
        <v>323</v>
      </c>
      <c r="B271" s="87" t="s">
        <v>32</v>
      </c>
      <c r="C271" s="88">
        <v>43719</v>
      </c>
      <c r="D271" s="89">
        <v>0.5</v>
      </c>
      <c r="E271" s="88">
        <v>43721</v>
      </c>
      <c r="F271" s="89">
        <v>0.41666666666666669</v>
      </c>
      <c r="G271" s="87">
        <v>0</v>
      </c>
      <c r="H271" s="87">
        <v>0</v>
      </c>
      <c r="I271" s="87">
        <f t="shared" si="9"/>
        <v>0</v>
      </c>
      <c r="J271" s="73">
        <f>I271*('Sample Collection'!M273/'Sample Collection'!R273)</f>
        <v>0</v>
      </c>
      <c r="K271" s="87"/>
      <c r="N271" s="207"/>
    </row>
    <row r="272" spans="1:14" s="12" customFormat="1">
      <c r="A272" s="87" t="s">
        <v>324</v>
      </c>
      <c r="B272" s="87" t="s">
        <v>34</v>
      </c>
      <c r="C272" s="88">
        <v>43719</v>
      </c>
      <c r="D272" s="89">
        <v>0.5</v>
      </c>
      <c r="E272" s="88">
        <v>43721</v>
      </c>
      <c r="F272" s="89">
        <v>0.41666666666666669</v>
      </c>
      <c r="G272" s="87">
        <v>0</v>
      </c>
      <c r="H272" s="87">
        <v>0</v>
      </c>
      <c r="I272" s="87">
        <f t="shared" si="9"/>
        <v>0</v>
      </c>
      <c r="J272" s="73">
        <f>I272*('Sample Collection'!M274/'Sample Collection'!R274)</f>
        <v>0</v>
      </c>
      <c r="K272" s="87"/>
      <c r="N272" s="207"/>
    </row>
    <row r="273" spans="1:14" s="12" customFormat="1">
      <c r="A273" s="87" t="s">
        <v>325</v>
      </c>
      <c r="B273" s="87" t="s">
        <v>39</v>
      </c>
      <c r="C273" s="88">
        <v>43719</v>
      </c>
      <c r="D273" s="89">
        <v>0.5</v>
      </c>
      <c r="E273" s="88">
        <v>43721</v>
      </c>
      <c r="F273" s="89">
        <v>0.41666666666666669</v>
      </c>
      <c r="G273" s="87">
        <v>0</v>
      </c>
      <c r="H273" s="87">
        <v>0</v>
      </c>
      <c r="I273" s="87">
        <f t="shared" si="9"/>
        <v>0</v>
      </c>
      <c r="J273" s="73">
        <f>I273*('Sample Collection'!M275/'Sample Collection'!R275)</f>
        <v>0</v>
      </c>
      <c r="K273" s="87"/>
      <c r="N273" s="207"/>
    </row>
    <row r="274" spans="1:14" s="79" customFormat="1">
      <c r="A274" s="90" t="s">
        <v>326</v>
      </c>
      <c r="B274" s="90" t="s">
        <v>361</v>
      </c>
      <c r="C274" s="91">
        <v>43719</v>
      </c>
      <c r="D274" s="92">
        <v>0.5</v>
      </c>
      <c r="E274" s="91">
        <v>43721</v>
      </c>
      <c r="F274" s="92">
        <v>0.41666666666666669</v>
      </c>
      <c r="G274" s="90">
        <v>0</v>
      </c>
      <c r="H274" s="90">
        <v>0</v>
      </c>
      <c r="I274" s="90">
        <f t="shared" si="9"/>
        <v>0</v>
      </c>
      <c r="J274" s="73">
        <f>I274*('Sample Collection'!M276/'Sample Collection'!R276)</f>
        <v>0</v>
      </c>
      <c r="K274" s="90"/>
      <c r="N274" s="207"/>
    </row>
    <row r="275" spans="1:14" s="39" customFormat="1">
      <c r="A275" s="82" t="s">
        <v>327</v>
      </c>
      <c r="B275" s="82" t="s">
        <v>24</v>
      </c>
      <c r="C275" s="44">
        <v>47387</v>
      </c>
      <c r="D275" s="83">
        <v>0.625</v>
      </c>
      <c r="E275" s="44">
        <v>43736</v>
      </c>
      <c r="F275" s="83">
        <v>0.4375</v>
      </c>
      <c r="G275" s="82">
        <v>0</v>
      </c>
      <c r="H275" s="82">
        <v>0</v>
      </c>
      <c r="I275" s="82">
        <f t="shared" si="9"/>
        <v>0</v>
      </c>
      <c r="J275" s="73">
        <f>I275*('Sample Collection'!M277/'Sample Collection'!R277)</f>
        <v>0</v>
      </c>
      <c r="K275" s="82"/>
      <c r="N275" s="207"/>
    </row>
    <row r="276" spans="1:14" s="39" customFormat="1">
      <c r="A276" s="82" t="s">
        <v>328</v>
      </c>
      <c r="B276" s="82" t="s">
        <v>82</v>
      </c>
      <c r="C276" s="44">
        <v>47387</v>
      </c>
      <c r="D276" s="83">
        <v>0.625</v>
      </c>
      <c r="E276" s="44">
        <v>43736</v>
      </c>
      <c r="F276" s="83">
        <v>0.4375</v>
      </c>
      <c r="G276" s="82">
        <v>0</v>
      </c>
      <c r="H276" s="82">
        <v>0</v>
      </c>
      <c r="I276" s="82">
        <f t="shared" si="9"/>
        <v>0</v>
      </c>
      <c r="J276" s="73">
        <f>I276*('Sample Collection'!M278/'Sample Collection'!R278)</f>
        <v>0</v>
      </c>
      <c r="K276" s="82"/>
      <c r="N276" s="207"/>
    </row>
    <row r="277" spans="1:14" s="39" customFormat="1">
      <c r="A277" s="82" t="s">
        <v>329</v>
      </c>
      <c r="B277" s="82" t="s">
        <v>128</v>
      </c>
      <c r="C277" s="44">
        <v>47387</v>
      </c>
      <c r="D277" s="83">
        <v>0.625</v>
      </c>
      <c r="E277" s="44">
        <v>43736</v>
      </c>
      <c r="F277" s="83">
        <v>0.4375</v>
      </c>
      <c r="G277" s="82">
        <v>0</v>
      </c>
      <c r="H277" s="82">
        <v>0</v>
      </c>
      <c r="I277" s="82">
        <f t="shared" si="9"/>
        <v>0</v>
      </c>
      <c r="J277" s="73">
        <f>I277*('Sample Collection'!M279/'Sample Collection'!R279)</f>
        <v>0</v>
      </c>
      <c r="K277" s="82"/>
      <c r="N277" s="207"/>
    </row>
    <row r="278" spans="1:14" s="39" customFormat="1">
      <c r="A278" s="82" t="s">
        <v>330</v>
      </c>
      <c r="B278" s="82" t="s">
        <v>32</v>
      </c>
      <c r="C278" s="44">
        <v>47387</v>
      </c>
      <c r="D278" s="83">
        <v>0.625</v>
      </c>
      <c r="E278" s="44">
        <v>43736</v>
      </c>
      <c r="F278" s="83">
        <v>0.4375</v>
      </c>
      <c r="G278" s="82">
        <v>0</v>
      </c>
      <c r="H278" s="82">
        <v>0</v>
      </c>
      <c r="I278" s="82">
        <f t="shared" si="9"/>
        <v>0</v>
      </c>
      <c r="J278" s="73">
        <f>I278*('Sample Collection'!M280/'Sample Collection'!R280)</f>
        <v>0</v>
      </c>
      <c r="K278" s="82"/>
      <c r="N278" s="207"/>
    </row>
    <row r="279" spans="1:14" s="45" customFormat="1">
      <c r="A279" s="84" t="s">
        <v>331</v>
      </c>
      <c r="B279" s="84" t="s">
        <v>34</v>
      </c>
      <c r="C279" s="85">
        <v>47387</v>
      </c>
      <c r="D279" s="86">
        <v>0.625</v>
      </c>
      <c r="E279" s="85">
        <v>43736</v>
      </c>
      <c r="F279" s="86">
        <v>0.4375</v>
      </c>
      <c r="G279" s="84">
        <v>0</v>
      </c>
      <c r="H279" s="84">
        <v>1</v>
      </c>
      <c r="I279" s="84">
        <f t="shared" si="9"/>
        <v>1</v>
      </c>
      <c r="J279" s="73">
        <f>I279*('Sample Collection'!M281/'Sample Collection'!R281)</f>
        <v>7.4999999999999997E-2</v>
      </c>
      <c r="K279" s="84">
        <v>1</v>
      </c>
      <c r="L279" s="45">
        <v>1</v>
      </c>
      <c r="M279" s="45">
        <v>0</v>
      </c>
      <c r="N279" s="207">
        <f t="shared" si="8"/>
        <v>0</v>
      </c>
    </row>
    <row r="280" spans="1:14" s="45" customFormat="1">
      <c r="A280" s="84" t="s">
        <v>332</v>
      </c>
      <c r="B280" s="84" t="s">
        <v>39</v>
      </c>
      <c r="C280" s="85">
        <v>47387</v>
      </c>
      <c r="D280" s="86">
        <v>0.625</v>
      </c>
      <c r="E280" s="85">
        <v>43736</v>
      </c>
      <c r="F280" s="86">
        <v>0.4375</v>
      </c>
      <c r="G280" s="84">
        <v>2</v>
      </c>
      <c r="H280" s="84">
        <v>0</v>
      </c>
      <c r="I280" s="84">
        <f t="shared" si="9"/>
        <v>2</v>
      </c>
      <c r="J280" s="73">
        <f>I280*('Sample Collection'!M282/'Sample Collection'!R282)</f>
        <v>0.15</v>
      </c>
      <c r="K280" s="84">
        <v>2</v>
      </c>
      <c r="L280" s="45">
        <v>2</v>
      </c>
      <c r="M280" s="45">
        <v>0</v>
      </c>
      <c r="N280" s="207">
        <f t="shared" si="8"/>
        <v>0</v>
      </c>
    </row>
    <row r="281" spans="1:14" s="12" customFormat="1">
      <c r="A281" s="87" t="s">
        <v>333</v>
      </c>
      <c r="B281" s="87" t="s">
        <v>24</v>
      </c>
      <c r="C281" s="88">
        <v>47387</v>
      </c>
      <c r="D281" s="89">
        <v>0.625</v>
      </c>
      <c r="E281" s="88">
        <v>43736</v>
      </c>
      <c r="F281" s="89">
        <v>0.4375</v>
      </c>
      <c r="G281" s="87">
        <v>0</v>
      </c>
      <c r="H281" s="87">
        <v>0</v>
      </c>
      <c r="I281" s="87">
        <f t="shared" si="9"/>
        <v>0</v>
      </c>
      <c r="J281" s="73">
        <f>I281*('Sample Collection'!M283/'Sample Collection'!R283)</f>
        <v>0</v>
      </c>
      <c r="K281" s="87"/>
      <c r="N281" s="207"/>
    </row>
    <row r="282" spans="1:14" s="12" customFormat="1">
      <c r="A282" s="87" t="s">
        <v>334</v>
      </c>
      <c r="B282" s="87" t="s">
        <v>82</v>
      </c>
      <c r="C282" s="88">
        <v>47387</v>
      </c>
      <c r="D282" s="89">
        <v>0.625</v>
      </c>
      <c r="E282" s="88">
        <v>43736</v>
      </c>
      <c r="F282" s="89">
        <v>0.4375</v>
      </c>
      <c r="G282" s="87">
        <v>0</v>
      </c>
      <c r="H282" s="87">
        <v>0</v>
      </c>
      <c r="I282" s="87">
        <f t="shared" si="9"/>
        <v>0</v>
      </c>
      <c r="J282" s="73">
        <f>I282*('Sample Collection'!M284/'Sample Collection'!R284)</f>
        <v>0</v>
      </c>
      <c r="K282" s="87"/>
      <c r="N282" s="207"/>
    </row>
    <row r="283" spans="1:14" s="12" customFormat="1">
      <c r="A283" s="87" t="s">
        <v>335</v>
      </c>
      <c r="B283" s="87" t="s">
        <v>128</v>
      </c>
      <c r="C283" s="88">
        <v>47387</v>
      </c>
      <c r="D283" s="89">
        <v>0.625</v>
      </c>
      <c r="E283" s="88">
        <v>43736</v>
      </c>
      <c r="F283" s="89">
        <v>0.4375</v>
      </c>
      <c r="G283" s="87">
        <v>0</v>
      </c>
      <c r="H283" s="87">
        <v>0</v>
      </c>
      <c r="I283" s="87">
        <f t="shared" si="9"/>
        <v>0</v>
      </c>
      <c r="J283" s="73">
        <f>I283*('Sample Collection'!M285/'Sample Collection'!R285)</f>
        <v>0</v>
      </c>
      <c r="K283" s="87"/>
      <c r="N283" s="207"/>
    </row>
    <row r="284" spans="1:14" s="12" customFormat="1">
      <c r="A284" s="87" t="s">
        <v>336</v>
      </c>
      <c r="B284" s="87" t="s">
        <v>32</v>
      </c>
      <c r="C284" s="88">
        <v>47387</v>
      </c>
      <c r="D284" s="89">
        <v>0.625</v>
      </c>
      <c r="E284" s="88">
        <v>43736</v>
      </c>
      <c r="F284" s="89">
        <v>0.4375</v>
      </c>
      <c r="G284" s="87">
        <v>0</v>
      </c>
      <c r="H284" s="87">
        <v>0</v>
      </c>
      <c r="I284" s="87">
        <f t="shared" si="9"/>
        <v>0</v>
      </c>
      <c r="J284" s="73">
        <f>I284*('Sample Collection'!M286/'Sample Collection'!R286)</f>
        <v>0</v>
      </c>
      <c r="K284" s="87"/>
      <c r="N284" s="207"/>
    </row>
    <row r="285" spans="1:14" s="12" customFormat="1">
      <c r="A285" s="87" t="s">
        <v>337</v>
      </c>
      <c r="B285" s="87" t="s">
        <v>34</v>
      </c>
      <c r="C285" s="88">
        <v>47387</v>
      </c>
      <c r="D285" s="89">
        <v>0.625</v>
      </c>
      <c r="E285" s="88">
        <v>43736</v>
      </c>
      <c r="F285" s="89">
        <v>0.4375</v>
      </c>
      <c r="G285" s="87">
        <v>0</v>
      </c>
      <c r="H285" s="87">
        <v>0</v>
      </c>
      <c r="I285" s="87">
        <f t="shared" si="9"/>
        <v>0</v>
      </c>
      <c r="J285" s="73">
        <f>I285*('Sample Collection'!M287/'Sample Collection'!R287)</f>
        <v>0</v>
      </c>
      <c r="K285" s="87"/>
      <c r="N285" s="207"/>
    </row>
    <row r="286" spans="1:14" s="12" customFormat="1">
      <c r="A286" s="87" t="s">
        <v>338</v>
      </c>
      <c r="B286" s="87" t="s">
        <v>39</v>
      </c>
      <c r="C286" s="88">
        <v>47387</v>
      </c>
      <c r="D286" s="89">
        <v>0.625</v>
      </c>
      <c r="E286" s="88">
        <v>43736</v>
      </c>
      <c r="F286" s="89">
        <v>0.4375</v>
      </c>
      <c r="G286" s="87">
        <v>0</v>
      </c>
      <c r="H286" s="87">
        <v>0</v>
      </c>
      <c r="I286" s="87">
        <f t="shared" si="9"/>
        <v>0</v>
      </c>
      <c r="J286" s="73">
        <f>I286*('Sample Collection'!M288/'Sample Collection'!R288)</f>
        <v>0</v>
      </c>
      <c r="K286" s="87"/>
      <c r="N286" s="207"/>
    </row>
    <row r="287" spans="1:14" s="79" customFormat="1">
      <c r="A287" s="90" t="s">
        <v>339</v>
      </c>
      <c r="B287" s="90" t="s">
        <v>361</v>
      </c>
      <c r="C287" s="91">
        <v>47387</v>
      </c>
      <c r="D287" s="92">
        <v>0.625</v>
      </c>
      <c r="E287" s="91">
        <v>43736</v>
      </c>
      <c r="F287" s="92">
        <v>0.4375</v>
      </c>
      <c r="G287" s="90">
        <v>0</v>
      </c>
      <c r="H287" s="90">
        <v>0</v>
      </c>
      <c r="I287" s="90">
        <f t="shared" si="9"/>
        <v>0</v>
      </c>
      <c r="J287" s="73">
        <f>I287*('Sample Collection'!M289/'Sample Collection'!R289)</f>
        <v>0</v>
      </c>
      <c r="K287" s="90"/>
      <c r="N287" s="207"/>
    </row>
    <row r="288" spans="1:14">
      <c r="N288" s="207"/>
    </row>
    <row r="289" spans="1:14">
      <c r="A289" s="28" t="s">
        <v>670</v>
      </c>
      <c r="B289" s="87" t="s">
        <v>24</v>
      </c>
      <c r="I289" s="28">
        <v>5</v>
      </c>
      <c r="J289" s="28">
        <f>I289*(1/100)</f>
        <v>0.05</v>
      </c>
      <c r="K289" s="28">
        <v>3</v>
      </c>
      <c r="L289" s="28">
        <v>1</v>
      </c>
      <c r="M289" s="12">
        <v>0</v>
      </c>
      <c r="N289" s="207">
        <f t="shared" ref="N289:N334" si="10">IF(M289=0,0,(J289*(L289/M289)))</f>
        <v>0</v>
      </c>
    </row>
    <row r="290" spans="1:14">
      <c r="A290" s="28" t="s">
        <v>671</v>
      </c>
      <c r="B290" s="87" t="s">
        <v>24</v>
      </c>
      <c r="I290" s="28">
        <v>5</v>
      </c>
      <c r="J290" s="28">
        <f t="shared" ref="J290:J348" si="11">I290*(1/100)</f>
        <v>0.05</v>
      </c>
      <c r="K290" s="28">
        <v>3</v>
      </c>
      <c r="L290" s="28">
        <v>1</v>
      </c>
      <c r="M290" s="12">
        <v>0</v>
      </c>
      <c r="N290" s="207">
        <f t="shared" si="10"/>
        <v>0</v>
      </c>
    </row>
    <row r="291" spans="1:14">
      <c r="A291" s="28" t="s">
        <v>672</v>
      </c>
      <c r="B291" s="217" t="s">
        <v>384</v>
      </c>
      <c r="I291" s="28">
        <v>0</v>
      </c>
      <c r="J291" s="28">
        <f t="shared" si="11"/>
        <v>0</v>
      </c>
      <c r="N291" s="207"/>
    </row>
    <row r="292" spans="1:14">
      <c r="A292" s="28" t="s">
        <v>673</v>
      </c>
      <c r="B292" s="217" t="s">
        <v>384</v>
      </c>
      <c r="I292" s="28">
        <v>5</v>
      </c>
      <c r="J292" s="28">
        <f t="shared" si="11"/>
        <v>0.05</v>
      </c>
      <c r="N292" s="207"/>
    </row>
    <row r="293" spans="1:14">
      <c r="A293" s="28" t="s">
        <v>674</v>
      </c>
      <c r="B293" s="217" t="s">
        <v>838</v>
      </c>
      <c r="I293" s="28">
        <v>5</v>
      </c>
      <c r="J293" s="28">
        <f t="shared" si="11"/>
        <v>0.05</v>
      </c>
      <c r="K293" s="28">
        <v>3</v>
      </c>
      <c r="L293" s="28">
        <v>1</v>
      </c>
      <c r="M293" s="12">
        <v>0</v>
      </c>
      <c r="N293" s="207">
        <f t="shared" si="10"/>
        <v>0</v>
      </c>
    </row>
    <row r="294" spans="1:14">
      <c r="A294" s="28" t="s">
        <v>675</v>
      </c>
      <c r="B294" s="217" t="s">
        <v>838</v>
      </c>
      <c r="I294" s="28">
        <v>0</v>
      </c>
      <c r="J294" s="28">
        <f t="shared" si="11"/>
        <v>0</v>
      </c>
      <c r="N294" s="207"/>
    </row>
    <row r="295" spans="1:14">
      <c r="A295" s="28" t="s">
        <v>676</v>
      </c>
      <c r="B295" t="s">
        <v>839</v>
      </c>
      <c r="I295" s="28">
        <v>0</v>
      </c>
      <c r="J295" s="28">
        <f t="shared" si="11"/>
        <v>0</v>
      </c>
      <c r="N295" s="207"/>
    </row>
    <row r="296" spans="1:14">
      <c r="A296" s="28" t="s">
        <v>677</v>
      </c>
      <c r="B296" t="s">
        <v>839</v>
      </c>
      <c r="I296" s="28">
        <v>0</v>
      </c>
      <c r="J296" s="28">
        <f t="shared" si="11"/>
        <v>0</v>
      </c>
      <c r="N296" s="207"/>
    </row>
    <row r="297" spans="1:14">
      <c r="A297" s="28" t="s">
        <v>678</v>
      </c>
      <c r="B297" t="s">
        <v>386</v>
      </c>
      <c r="I297" s="28">
        <v>55</v>
      </c>
      <c r="J297" s="28">
        <f t="shared" si="11"/>
        <v>0.55000000000000004</v>
      </c>
      <c r="N297" s="207"/>
    </row>
    <row r="298" spans="1:14">
      <c r="A298" s="28" t="s">
        <v>679</v>
      </c>
      <c r="B298" t="s">
        <v>386</v>
      </c>
      <c r="I298" s="28">
        <v>0</v>
      </c>
      <c r="J298" s="28">
        <f t="shared" si="11"/>
        <v>0</v>
      </c>
      <c r="N298" s="207"/>
    </row>
    <row r="299" spans="1:14">
      <c r="A299" s="28" t="s">
        <v>680</v>
      </c>
      <c r="B299" t="s">
        <v>387</v>
      </c>
      <c r="I299" s="28">
        <v>120</v>
      </c>
      <c r="J299" s="28">
        <f t="shared" si="11"/>
        <v>1.2</v>
      </c>
      <c r="K299" s="28">
        <v>3</v>
      </c>
      <c r="L299" s="28">
        <v>2</v>
      </c>
      <c r="M299" s="12">
        <v>0</v>
      </c>
      <c r="N299" s="207">
        <f t="shared" si="10"/>
        <v>0</v>
      </c>
    </row>
    <row r="300" spans="1:14">
      <c r="A300" s="28" t="s">
        <v>681</v>
      </c>
      <c r="B300" t="s">
        <v>387</v>
      </c>
      <c r="I300" s="28">
        <v>0</v>
      </c>
      <c r="J300" s="28">
        <f t="shared" si="11"/>
        <v>0</v>
      </c>
      <c r="N300" s="207"/>
    </row>
    <row r="301" spans="1:14">
      <c r="A301" s="28" t="s">
        <v>682</v>
      </c>
      <c r="B301" s="87" t="s">
        <v>24</v>
      </c>
      <c r="I301" s="28">
        <v>0</v>
      </c>
      <c r="J301" s="28">
        <f t="shared" si="11"/>
        <v>0</v>
      </c>
      <c r="N301" s="207"/>
    </row>
    <row r="302" spans="1:14">
      <c r="A302" s="28" t="s">
        <v>683</v>
      </c>
      <c r="B302" s="87" t="s">
        <v>24</v>
      </c>
      <c r="I302" s="28">
        <v>0</v>
      </c>
      <c r="J302" s="28">
        <f t="shared" si="11"/>
        <v>0</v>
      </c>
      <c r="N302" s="207"/>
    </row>
    <row r="303" spans="1:14">
      <c r="A303" s="28" t="s">
        <v>684</v>
      </c>
      <c r="B303" s="217" t="s">
        <v>384</v>
      </c>
      <c r="I303" s="28">
        <v>0</v>
      </c>
      <c r="J303" s="28">
        <f t="shared" si="11"/>
        <v>0</v>
      </c>
      <c r="N303" s="207"/>
    </row>
    <row r="304" spans="1:14">
      <c r="A304" s="28" t="s">
        <v>685</v>
      </c>
      <c r="B304" s="217" t="s">
        <v>384</v>
      </c>
      <c r="I304" s="28">
        <v>0</v>
      </c>
      <c r="J304" s="28">
        <f t="shared" si="11"/>
        <v>0</v>
      </c>
      <c r="N304" s="207"/>
    </row>
    <row r="305" spans="1:14">
      <c r="A305" s="28" t="s">
        <v>686</v>
      </c>
      <c r="B305" s="217" t="s">
        <v>838</v>
      </c>
      <c r="I305" s="28">
        <v>0</v>
      </c>
      <c r="J305" s="28">
        <f t="shared" si="11"/>
        <v>0</v>
      </c>
      <c r="N305" s="207"/>
    </row>
    <row r="306" spans="1:14">
      <c r="A306" s="28" t="s">
        <v>687</v>
      </c>
      <c r="B306" s="217" t="s">
        <v>838</v>
      </c>
      <c r="I306" s="28">
        <v>0</v>
      </c>
      <c r="J306" s="28">
        <f t="shared" si="11"/>
        <v>0</v>
      </c>
      <c r="N306" s="207"/>
    </row>
    <row r="307" spans="1:14">
      <c r="A307" s="28" t="s">
        <v>688</v>
      </c>
      <c r="B307" t="s">
        <v>839</v>
      </c>
      <c r="I307" s="28">
        <v>0</v>
      </c>
      <c r="J307" s="28">
        <f t="shared" si="11"/>
        <v>0</v>
      </c>
      <c r="N307" s="207"/>
    </row>
    <row r="308" spans="1:14">
      <c r="A308" s="28" t="s">
        <v>689</v>
      </c>
      <c r="B308" t="s">
        <v>839</v>
      </c>
      <c r="I308" s="28">
        <v>0</v>
      </c>
      <c r="J308" s="28">
        <f t="shared" si="11"/>
        <v>0</v>
      </c>
      <c r="N308" s="207"/>
    </row>
    <row r="309" spans="1:14">
      <c r="A309" s="28" t="s">
        <v>690</v>
      </c>
      <c r="B309" t="s">
        <v>386</v>
      </c>
      <c r="I309" s="28">
        <v>0</v>
      </c>
      <c r="J309" s="28">
        <f t="shared" si="11"/>
        <v>0</v>
      </c>
      <c r="N309" s="207"/>
    </row>
    <row r="310" spans="1:14">
      <c r="A310" s="28" t="s">
        <v>691</v>
      </c>
      <c r="B310" t="s">
        <v>386</v>
      </c>
      <c r="I310" s="28">
        <v>5</v>
      </c>
      <c r="J310" s="28">
        <f t="shared" si="11"/>
        <v>0.05</v>
      </c>
      <c r="N310" s="207"/>
    </row>
    <row r="311" spans="1:14">
      <c r="A311" s="28" t="s">
        <v>692</v>
      </c>
      <c r="B311" t="s">
        <v>387</v>
      </c>
      <c r="I311" s="28">
        <v>0</v>
      </c>
      <c r="J311" s="28">
        <f t="shared" si="11"/>
        <v>0</v>
      </c>
      <c r="N311" s="207"/>
    </row>
    <row r="312" spans="1:14">
      <c r="A312" s="28" t="s">
        <v>693</v>
      </c>
      <c r="B312" t="s">
        <v>387</v>
      </c>
      <c r="I312" s="28">
        <v>0</v>
      </c>
      <c r="J312" s="28">
        <f t="shared" si="11"/>
        <v>0</v>
      </c>
      <c r="N312" s="207"/>
    </row>
    <row r="313" spans="1:14">
      <c r="A313" s="28" t="s">
        <v>694</v>
      </c>
      <c r="B313" s="87" t="s">
        <v>24</v>
      </c>
      <c r="I313" s="28">
        <v>0</v>
      </c>
      <c r="J313" s="28">
        <f t="shared" si="11"/>
        <v>0</v>
      </c>
      <c r="N313" s="207"/>
    </row>
    <row r="314" spans="1:14">
      <c r="A314" s="28" t="s">
        <v>695</v>
      </c>
      <c r="B314" s="87" t="s">
        <v>24</v>
      </c>
      <c r="I314" s="28">
        <v>0</v>
      </c>
      <c r="J314" s="28">
        <f t="shared" si="11"/>
        <v>0</v>
      </c>
      <c r="N314" s="207"/>
    </row>
    <row r="315" spans="1:14">
      <c r="A315" s="28" t="s">
        <v>696</v>
      </c>
      <c r="B315" s="217" t="s">
        <v>384</v>
      </c>
      <c r="I315" s="28">
        <v>0</v>
      </c>
      <c r="J315" s="28">
        <f t="shared" si="11"/>
        <v>0</v>
      </c>
      <c r="N315" s="207"/>
    </row>
    <row r="316" spans="1:14">
      <c r="A316" s="28" t="s">
        <v>697</v>
      </c>
      <c r="B316" s="217" t="s">
        <v>384</v>
      </c>
      <c r="I316" s="28">
        <v>0</v>
      </c>
      <c r="J316" s="28">
        <f t="shared" si="11"/>
        <v>0</v>
      </c>
      <c r="N316" s="207"/>
    </row>
    <row r="317" spans="1:14">
      <c r="A317" s="28" t="s">
        <v>698</v>
      </c>
      <c r="B317" s="217" t="s">
        <v>838</v>
      </c>
      <c r="I317" s="28">
        <v>0</v>
      </c>
      <c r="J317" s="28">
        <f t="shared" si="11"/>
        <v>0</v>
      </c>
      <c r="N317" s="207"/>
    </row>
    <row r="318" spans="1:14">
      <c r="A318" s="28" t="s">
        <v>699</v>
      </c>
      <c r="B318" s="217" t="s">
        <v>838</v>
      </c>
      <c r="I318" s="28">
        <v>0</v>
      </c>
      <c r="J318" s="28">
        <f t="shared" si="11"/>
        <v>0</v>
      </c>
      <c r="N318" s="207"/>
    </row>
    <row r="319" spans="1:14">
      <c r="A319" s="28" t="s">
        <v>700</v>
      </c>
      <c r="B319" t="s">
        <v>839</v>
      </c>
      <c r="I319" s="28">
        <v>25</v>
      </c>
      <c r="J319" s="28">
        <f t="shared" si="11"/>
        <v>0.25</v>
      </c>
      <c r="K319" s="28">
        <v>3</v>
      </c>
      <c r="L319" s="28">
        <v>3</v>
      </c>
      <c r="M319" s="12">
        <v>3</v>
      </c>
      <c r="N319" s="207">
        <f t="shared" si="10"/>
        <v>0.25</v>
      </c>
    </row>
    <row r="320" spans="1:14">
      <c r="A320" s="28" t="s">
        <v>701</v>
      </c>
      <c r="B320" t="s">
        <v>839</v>
      </c>
      <c r="I320" s="28">
        <v>0</v>
      </c>
      <c r="J320" s="28">
        <f t="shared" si="11"/>
        <v>0</v>
      </c>
      <c r="N320" s="207"/>
    </row>
    <row r="321" spans="1:14">
      <c r="A321" s="28" t="s">
        <v>702</v>
      </c>
      <c r="B321" t="s">
        <v>386</v>
      </c>
      <c r="I321" s="28">
        <v>75</v>
      </c>
      <c r="J321" s="28">
        <f t="shared" si="11"/>
        <v>0.75</v>
      </c>
      <c r="K321" s="28">
        <v>3</v>
      </c>
      <c r="L321" s="28">
        <v>2</v>
      </c>
      <c r="M321" s="12">
        <v>0</v>
      </c>
      <c r="N321" s="207">
        <f t="shared" si="10"/>
        <v>0</v>
      </c>
    </row>
    <row r="322" spans="1:14">
      <c r="A322" s="28" t="s">
        <v>703</v>
      </c>
      <c r="B322" t="s">
        <v>386</v>
      </c>
      <c r="I322" s="28">
        <v>0</v>
      </c>
      <c r="J322" s="28">
        <f t="shared" si="11"/>
        <v>0</v>
      </c>
      <c r="N322" s="207"/>
    </row>
    <row r="323" spans="1:14">
      <c r="A323" s="28" t="s">
        <v>704</v>
      </c>
      <c r="B323" t="s">
        <v>387</v>
      </c>
      <c r="I323" s="28">
        <v>0</v>
      </c>
      <c r="J323" s="28">
        <f t="shared" si="11"/>
        <v>0</v>
      </c>
      <c r="N323" s="207"/>
    </row>
    <row r="324" spans="1:14">
      <c r="A324" s="28" t="s">
        <v>705</v>
      </c>
      <c r="B324" t="s">
        <v>387</v>
      </c>
      <c r="I324" s="28">
        <v>0</v>
      </c>
      <c r="J324" s="28">
        <f t="shared" si="11"/>
        <v>0</v>
      </c>
      <c r="N324" s="207"/>
    </row>
    <row r="325" spans="1:14">
      <c r="A325" s="28" t="s">
        <v>706</v>
      </c>
      <c r="B325" s="87" t="s">
        <v>24</v>
      </c>
      <c r="I325" s="28">
        <v>795</v>
      </c>
      <c r="J325" s="28">
        <f t="shared" si="11"/>
        <v>7.95</v>
      </c>
      <c r="K325" s="28">
        <v>3</v>
      </c>
      <c r="L325" s="28">
        <v>2</v>
      </c>
      <c r="M325" s="12">
        <v>0</v>
      </c>
      <c r="N325" s="207">
        <f t="shared" si="10"/>
        <v>0</v>
      </c>
    </row>
    <row r="326" spans="1:14">
      <c r="A326" s="28" t="s">
        <v>707</v>
      </c>
      <c r="B326" s="87" t="s">
        <v>24</v>
      </c>
      <c r="I326" s="28">
        <v>0</v>
      </c>
      <c r="J326" s="28">
        <f t="shared" si="11"/>
        <v>0</v>
      </c>
      <c r="N326" s="207"/>
    </row>
    <row r="327" spans="1:14">
      <c r="A327" s="28" t="s">
        <v>708</v>
      </c>
      <c r="B327" s="217" t="s">
        <v>384</v>
      </c>
      <c r="I327" s="28">
        <v>292.5</v>
      </c>
      <c r="J327" s="28">
        <f t="shared" si="11"/>
        <v>2.9250000000000003</v>
      </c>
      <c r="K327" s="28">
        <v>3</v>
      </c>
      <c r="N327" s="207"/>
    </row>
    <row r="328" spans="1:14">
      <c r="A328" s="28" t="s">
        <v>709</v>
      </c>
      <c r="B328" s="217" t="s">
        <v>384</v>
      </c>
      <c r="I328" s="28">
        <v>225</v>
      </c>
      <c r="J328" s="28">
        <f t="shared" si="11"/>
        <v>2.25</v>
      </c>
      <c r="K328" s="28">
        <v>3</v>
      </c>
      <c r="L328" s="28">
        <v>2</v>
      </c>
      <c r="M328" s="12">
        <v>0</v>
      </c>
      <c r="N328" s="207">
        <f t="shared" si="10"/>
        <v>0</v>
      </c>
    </row>
    <row r="329" spans="1:14">
      <c r="A329" s="28" t="s">
        <v>710</v>
      </c>
      <c r="B329" s="217" t="s">
        <v>838</v>
      </c>
      <c r="I329" s="28">
        <v>0</v>
      </c>
      <c r="J329" s="28">
        <f t="shared" si="11"/>
        <v>0</v>
      </c>
      <c r="N329" s="207"/>
    </row>
    <row r="330" spans="1:14">
      <c r="A330" s="28" t="s">
        <v>711</v>
      </c>
      <c r="B330" s="217" t="s">
        <v>838</v>
      </c>
      <c r="I330" s="28">
        <v>3090</v>
      </c>
      <c r="J330" s="28">
        <f t="shared" si="11"/>
        <v>30.900000000000002</v>
      </c>
      <c r="K330" s="28">
        <v>3</v>
      </c>
      <c r="L330" s="28">
        <v>2</v>
      </c>
      <c r="M330" s="12">
        <v>0</v>
      </c>
      <c r="N330" s="207">
        <f t="shared" si="10"/>
        <v>0</v>
      </c>
    </row>
    <row r="331" spans="1:14">
      <c r="A331" s="28" t="s">
        <v>712</v>
      </c>
      <c r="B331" t="s">
        <v>839</v>
      </c>
      <c r="I331" s="28">
        <v>172.5</v>
      </c>
      <c r="J331" s="28">
        <f t="shared" si="11"/>
        <v>1.7250000000000001</v>
      </c>
      <c r="K331" s="28">
        <v>3</v>
      </c>
      <c r="L331" s="28">
        <v>2</v>
      </c>
      <c r="M331" s="12">
        <v>0</v>
      </c>
      <c r="N331" s="207">
        <f t="shared" si="10"/>
        <v>0</v>
      </c>
    </row>
    <row r="332" spans="1:14">
      <c r="A332" s="28" t="s">
        <v>713</v>
      </c>
      <c r="B332" t="s">
        <v>839</v>
      </c>
      <c r="I332" s="28">
        <v>480</v>
      </c>
      <c r="J332" s="28">
        <f t="shared" si="11"/>
        <v>4.8</v>
      </c>
      <c r="K332" s="12">
        <v>3</v>
      </c>
      <c r="L332" s="12">
        <v>2</v>
      </c>
      <c r="M332" s="12">
        <v>0</v>
      </c>
      <c r="N332" s="207">
        <f t="shared" si="10"/>
        <v>0</v>
      </c>
    </row>
    <row r="333" spans="1:14">
      <c r="A333" s="28" t="s">
        <v>714</v>
      </c>
      <c r="B333" t="s">
        <v>386</v>
      </c>
      <c r="I333" s="28">
        <v>240</v>
      </c>
      <c r="J333" s="28">
        <f t="shared" si="11"/>
        <v>2.4</v>
      </c>
      <c r="K333" s="12">
        <v>3</v>
      </c>
      <c r="L333" s="12">
        <v>2</v>
      </c>
      <c r="M333" s="12">
        <v>0</v>
      </c>
      <c r="N333" s="207">
        <f t="shared" si="10"/>
        <v>0</v>
      </c>
    </row>
    <row r="334" spans="1:14">
      <c r="A334" s="28" t="s">
        <v>715</v>
      </c>
      <c r="B334" t="s">
        <v>386</v>
      </c>
      <c r="I334" s="28">
        <v>22.5</v>
      </c>
      <c r="J334" s="28">
        <f t="shared" si="11"/>
        <v>0.22500000000000001</v>
      </c>
      <c r="K334" s="12">
        <v>3</v>
      </c>
      <c r="L334" s="12">
        <v>2</v>
      </c>
      <c r="M334" s="12">
        <v>0</v>
      </c>
      <c r="N334" s="207">
        <f t="shared" si="10"/>
        <v>0</v>
      </c>
    </row>
    <row r="335" spans="1:14">
      <c r="A335" s="28" t="s">
        <v>716</v>
      </c>
      <c r="B335" t="s">
        <v>387</v>
      </c>
      <c r="I335" s="28">
        <v>3315</v>
      </c>
      <c r="J335" s="28">
        <f t="shared" si="11"/>
        <v>33.15</v>
      </c>
      <c r="K335" s="12">
        <v>3</v>
      </c>
      <c r="N335" s="207"/>
    </row>
    <row r="336" spans="1:14">
      <c r="A336" s="28" t="s">
        <v>717</v>
      </c>
      <c r="B336" t="s">
        <v>387</v>
      </c>
      <c r="I336" s="28">
        <v>0</v>
      </c>
      <c r="J336" s="28">
        <f t="shared" si="11"/>
        <v>0</v>
      </c>
      <c r="N336" s="207"/>
    </row>
    <row r="337" spans="1:14">
      <c r="A337" s="28" t="s">
        <v>718</v>
      </c>
      <c r="B337" s="87" t="s">
        <v>24</v>
      </c>
      <c r="I337" s="28">
        <v>0</v>
      </c>
      <c r="J337" s="28">
        <f t="shared" si="11"/>
        <v>0</v>
      </c>
      <c r="N337" s="207"/>
    </row>
    <row r="338" spans="1:14">
      <c r="A338" s="28" t="s">
        <v>719</v>
      </c>
      <c r="B338" s="87" t="s">
        <v>24</v>
      </c>
      <c r="I338" s="28">
        <v>0</v>
      </c>
      <c r="J338" s="28">
        <f t="shared" si="11"/>
        <v>0</v>
      </c>
      <c r="N338" s="207"/>
    </row>
    <row r="339" spans="1:14">
      <c r="A339" s="28" t="s">
        <v>720</v>
      </c>
      <c r="B339" s="217" t="s">
        <v>384</v>
      </c>
      <c r="I339" s="28">
        <v>0</v>
      </c>
      <c r="J339" s="28">
        <f t="shared" si="11"/>
        <v>0</v>
      </c>
      <c r="N339" s="207"/>
    </row>
    <row r="340" spans="1:14">
      <c r="A340" s="28" t="s">
        <v>721</v>
      </c>
      <c r="B340" s="217" t="s">
        <v>384</v>
      </c>
      <c r="I340" s="28">
        <v>0</v>
      </c>
      <c r="J340" s="28">
        <f t="shared" si="11"/>
        <v>0</v>
      </c>
      <c r="N340" s="207"/>
    </row>
    <row r="341" spans="1:14">
      <c r="A341" s="28" t="s">
        <v>722</v>
      </c>
      <c r="B341" s="217" t="s">
        <v>838</v>
      </c>
      <c r="I341" s="28">
        <v>0</v>
      </c>
      <c r="J341" s="28">
        <f t="shared" si="11"/>
        <v>0</v>
      </c>
      <c r="N341" s="207"/>
    </row>
    <row r="342" spans="1:14">
      <c r="A342" s="28" t="s">
        <v>723</v>
      </c>
      <c r="B342" s="217" t="s">
        <v>838</v>
      </c>
      <c r="I342" s="28">
        <v>0</v>
      </c>
      <c r="J342" s="28">
        <f t="shared" si="11"/>
        <v>0</v>
      </c>
      <c r="N342" s="207"/>
    </row>
    <row r="343" spans="1:14">
      <c r="A343" s="28" t="s">
        <v>724</v>
      </c>
      <c r="B343" t="s">
        <v>839</v>
      </c>
      <c r="I343" s="28">
        <v>0</v>
      </c>
      <c r="J343" s="28">
        <f t="shared" si="11"/>
        <v>0</v>
      </c>
      <c r="N343" s="207"/>
    </row>
    <row r="344" spans="1:14">
      <c r="A344" s="28" t="s">
        <v>725</v>
      </c>
      <c r="B344" t="s">
        <v>839</v>
      </c>
      <c r="I344" s="28">
        <v>0</v>
      </c>
      <c r="J344" s="28">
        <f t="shared" si="11"/>
        <v>0</v>
      </c>
      <c r="N344" s="207"/>
    </row>
    <row r="345" spans="1:14">
      <c r="A345" s="28" t="s">
        <v>726</v>
      </c>
      <c r="B345" t="s">
        <v>386</v>
      </c>
      <c r="I345" s="28">
        <v>0</v>
      </c>
      <c r="J345" s="28">
        <f t="shared" si="11"/>
        <v>0</v>
      </c>
      <c r="N345" s="207"/>
    </row>
    <row r="346" spans="1:14">
      <c r="A346" s="28" t="s">
        <v>727</v>
      </c>
      <c r="B346" t="s">
        <v>386</v>
      </c>
      <c r="I346" s="28">
        <v>0</v>
      </c>
      <c r="J346" s="28">
        <f t="shared" si="11"/>
        <v>0</v>
      </c>
      <c r="N346" s="207"/>
    </row>
    <row r="347" spans="1:14">
      <c r="A347" s="28" t="s">
        <v>728</v>
      </c>
      <c r="B347" t="s">
        <v>387</v>
      </c>
      <c r="I347" s="28">
        <v>0</v>
      </c>
      <c r="J347" s="28">
        <f t="shared" si="11"/>
        <v>0</v>
      </c>
      <c r="N347" s="207"/>
    </row>
    <row r="348" spans="1:14">
      <c r="A348" s="28" t="s">
        <v>729</v>
      </c>
      <c r="B348" t="s">
        <v>387</v>
      </c>
      <c r="I348" s="28">
        <v>0</v>
      </c>
      <c r="J348" s="28">
        <f t="shared" si="11"/>
        <v>0</v>
      </c>
      <c r="N348" s="207"/>
    </row>
    <row r="349" spans="1:14">
      <c r="A349" s="28" t="s">
        <v>730</v>
      </c>
      <c r="B349" s="87" t="s">
        <v>24</v>
      </c>
      <c r="D349" s="87"/>
      <c r="E349" s="149"/>
      <c r="I349" s="28">
        <v>0</v>
      </c>
      <c r="J349" s="28">
        <f t="shared" ref="J349:J403" si="12">I349*(1/100)</f>
        <v>0</v>
      </c>
      <c r="N349" s="207"/>
    </row>
    <row r="350" spans="1:14">
      <c r="A350" s="28" t="s">
        <v>731</v>
      </c>
      <c r="B350" s="217" t="s">
        <v>838</v>
      </c>
      <c r="D350" s="87"/>
      <c r="E350" s="149"/>
      <c r="I350" s="28">
        <v>0</v>
      </c>
      <c r="J350" s="28">
        <f t="shared" si="12"/>
        <v>0</v>
      </c>
      <c r="N350" s="207"/>
    </row>
    <row r="351" spans="1:14">
      <c r="A351" s="28" t="s">
        <v>732</v>
      </c>
      <c r="B351" s="217" t="s">
        <v>838</v>
      </c>
      <c r="D351" s="217"/>
      <c r="E351" s="149"/>
      <c r="I351" s="28">
        <v>0</v>
      </c>
      <c r="J351" s="28">
        <f t="shared" si="12"/>
        <v>0</v>
      </c>
      <c r="N351" s="207"/>
    </row>
    <row r="352" spans="1:14">
      <c r="A352" s="28" t="s">
        <v>733</v>
      </c>
      <c r="B352" t="s">
        <v>839</v>
      </c>
      <c r="D352" s="217"/>
      <c r="E352" s="149"/>
      <c r="I352" s="28">
        <v>0</v>
      </c>
      <c r="J352" s="28">
        <f t="shared" si="12"/>
        <v>0</v>
      </c>
      <c r="N352" s="207"/>
    </row>
    <row r="353" spans="1:14">
      <c r="A353" s="28" t="s">
        <v>734</v>
      </c>
      <c r="B353" t="s">
        <v>839</v>
      </c>
      <c r="D353" s="217"/>
      <c r="E353" s="149"/>
      <c r="I353" s="28">
        <v>0</v>
      </c>
      <c r="J353" s="28">
        <f t="shared" si="12"/>
        <v>0</v>
      </c>
      <c r="N353" s="207"/>
    </row>
    <row r="354" spans="1:14">
      <c r="A354" s="28" t="s">
        <v>735</v>
      </c>
      <c r="B354" t="s">
        <v>386</v>
      </c>
      <c r="D354" s="217"/>
      <c r="E354" s="149"/>
      <c r="I354" s="28">
        <v>0</v>
      </c>
      <c r="J354" s="28">
        <f t="shared" si="12"/>
        <v>0</v>
      </c>
      <c r="N354" s="207"/>
    </row>
    <row r="355" spans="1:14">
      <c r="A355" s="28" t="s">
        <v>736</v>
      </c>
      <c r="B355" t="s">
        <v>386</v>
      </c>
      <c r="D355"/>
      <c r="E355" s="149"/>
      <c r="I355" s="28">
        <v>0</v>
      </c>
      <c r="J355" s="28">
        <f t="shared" si="12"/>
        <v>0</v>
      </c>
      <c r="N355" s="207"/>
    </row>
    <row r="356" spans="1:14">
      <c r="A356" s="28" t="s">
        <v>737</v>
      </c>
      <c r="B356" t="s">
        <v>387</v>
      </c>
      <c r="D356"/>
      <c r="E356" s="149"/>
      <c r="I356" s="28">
        <v>0</v>
      </c>
      <c r="J356" s="28">
        <f t="shared" si="12"/>
        <v>0</v>
      </c>
      <c r="N356" s="207"/>
    </row>
    <row r="357" spans="1:14">
      <c r="A357" s="28" t="s">
        <v>738</v>
      </c>
      <c r="B357" t="s">
        <v>387</v>
      </c>
      <c r="D357"/>
      <c r="E357" s="149"/>
      <c r="I357" s="28">
        <v>0</v>
      </c>
      <c r="J357" s="28">
        <f t="shared" si="12"/>
        <v>0</v>
      </c>
      <c r="N357" s="207"/>
    </row>
    <row r="358" spans="1:14">
      <c r="A358" s="28" t="s">
        <v>739</v>
      </c>
      <c r="B358" s="87" t="s">
        <v>24</v>
      </c>
      <c r="D358"/>
      <c r="E358" s="149"/>
      <c r="I358" s="28">
        <v>0</v>
      </c>
      <c r="J358" s="28">
        <f t="shared" si="12"/>
        <v>0</v>
      </c>
      <c r="N358" s="207"/>
    </row>
    <row r="359" spans="1:14">
      <c r="A359" s="28" t="s">
        <v>740</v>
      </c>
      <c r="B359" s="87" t="s">
        <v>24</v>
      </c>
      <c r="D359"/>
      <c r="E359" s="149"/>
      <c r="I359" s="28">
        <v>0</v>
      </c>
      <c r="J359" s="28">
        <f t="shared" si="12"/>
        <v>0</v>
      </c>
      <c r="N359" s="207"/>
    </row>
    <row r="360" spans="1:14">
      <c r="A360" s="28" t="s">
        <v>741</v>
      </c>
      <c r="B360" s="217" t="s">
        <v>384</v>
      </c>
      <c r="D360"/>
      <c r="E360" s="149"/>
      <c r="I360" s="28">
        <v>0</v>
      </c>
      <c r="J360" s="28">
        <f t="shared" si="12"/>
        <v>0</v>
      </c>
      <c r="N360" s="207"/>
    </row>
    <row r="361" spans="1:14">
      <c r="A361" s="28" t="s">
        <v>742</v>
      </c>
      <c r="B361" s="217" t="s">
        <v>384</v>
      </c>
      <c r="I361" s="28">
        <v>0</v>
      </c>
      <c r="J361" s="28">
        <f t="shared" si="12"/>
        <v>0</v>
      </c>
      <c r="N361" s="207"/>
    </row>
    <row r="362" spans="1:14">
      <c r="A362" s="28" t="s">
        <v>743</v>
      </c>
      <c r="B362" s="217" t="s">
        <v>838</v>
      </c>
      <c r="I362" s="28">
        <v>82.5</v>
      </c>
      <c r="J362" s="28">
        <f t="shared" si="12"/>
        <v>0.82500000000000007</v>
      </c>
      <c r="K362" s="28">
        <v>3</v>
      </c>
      <c r="L362" s="28">
        <v>2</v>
      </c>
      <c r="M362" s="12">
        <v>1</v>
      </c>
      <c r="N362" s="207">
        <f t="shared" ref="N362:N412" si="13">IF(M362=0,0,(J362*(L362/M362)))</f>
        <v>1.6500000000000001</v>
      </c>
    </row>
    <row r="363" spans="1:14">
      <c r="A363" s="28" t="s">
        <v>744</v>
      </c>
      <c r="B363" s="217" t="s">
        <v>838</v>
      </c>
      <c r="I363" s="28">
        <v>0</v>
      </c>
      <c r="J363" s="28">
        <f t="shared" si="12"/>
        <v>0</v>
      </c>
      <c r="N363" s="207"/>
    </row>
    <row r="364" spans="1:14">
      <c r="A364" s="28" t="s">
        <v>745</v>
      </c>
      <c r="B364" t="s">
        <v>839</v>
      </c>
      <c r="I364" s="28">
        <v>1087.5</v>
      </c>
      <c r="J364" s="28">
        <f t="shared" si="12"/>
        <v>10.875</v>
      </c>
      <c r="K364" s="28">
        <v>3</v>
      </c>
      <c r="L364" s="28">
        <v>2</v>
      </c>
      <c r="M364" s="12">
        <v>2</v>
      </c>
      <c r="N364" s="207">
        <f t="shared" si="13"/>
        <v>10.875</v>
      </c>
    </row>
    <row r="365" spans="1:14">
      <c r="A365" s="28" t="s">
        <v>746</v>
      </c>
      <c r="B365" t="s">
        <v>839</v>
      </c>
      <c r="I365" s="28">
        <v>0</v>
      </c>
      <c r="J365" s="28">
        <f t="shared" si="12"/>
        <v>0</v>
      </c>
      <c r="N365" s="207"/>
    </row>
    <row r="366" spans="1:14">
      <c r="A366" s="28" t="s">
        <v>747</v>
      </c>
      <c r="B366" t="s">
        <v>386</v>
      </c>
      <c r="I366" s="28">
        <v>277.5</v>
      </c>
      <c r="J366" s="28">
        <f t="shared" si="12"/>
        <v>2.7749999999999999</v>
      </c>
      <c r="K366" s="28">
        <v>3</v>
      </c>
      <c r="L366" s="28">
        <v>3</v>
      </c>
      <c r="M366" s="12">
        <v>3</v>
      </c>
      <c r="N366" s="207">
        <f t="shared" si="13"/>
        <v>2.7749999999999999</v>
      </c>
    </row>
    <row r="367" spans="1:14">
      <c r="A367" s="28" t="s">
        <v>748</v>
      </c>
      <c r="B367" t="s">
        <v>386</v>
      </c>
      <c r="I367" s="28">
        <v>0</v>
      </c>
      <c r="J367" s="28">
        <f t="shared" si="12"/>
        <v>0</v>
      </c>
      <c r="N367" s="207"/>
    </row>
    <row r="368" spans="1:14">
      <c r="A368" s="28" t="s">
        <v>749</v>
      </c>
      <c r="B368" t="s">
        <v>387</v>
      </c>
      <c r="I368" s="28">
        <v>120</v>
      </c>
      <c r="J368" s="28">
        <f t="shared" si="12"/>
        <v>1.2</v>
      </c>
      <c r="K368" s="28">
        <v>3</v>
      </c>
      <c r="L368" s="28">
        <v>2</v>
      </c>
      <c r="M368" s="12">
        <v>2</v>
      </c>
      <c r="N368" s="207">
        <f t="shared" si="13"/>
        <v>1.2</v>
      </c>
    </row>
    <row r="369" spans="1:14">
      <c r="A369" s="28" t="s">
        <v>750</v>
      </c>
      <c r="B369" t="s">
        <v>387</v>
      </c>
      <c r="I369" s="28">
        <v>15</v>
      </c>
      <c r="J369" s="28">
        <f t="shared" si="12"/>
        <v>0.15</v>
      </c>
      <c r="K369" s="12">
        <v>3</v>
      </c>
      <c r="L369" s="12">
        <v>2</v>
      </c>
      <c r="M369" s="12">
        <v>2</v>
      </c>
      <c r="N369" s="207">
        <f t="shared" si="13"/>
        <v>0.15</v>
      </c>
    </row>
    <row r="370" spans="1:14">
      <c r="A370" s="28" t="s">
        <v>751</v>
      </c>
      <c r="B370" s="87" t="s">
        <v>24</v>
      </c>
      <c r="I370" s="28">
        <v>0</v>
      </c>
      <c r="J370" s="28">
        <f t="shared" si="12"/>
        <v>0</v>
      </c>
      <c r="N370" s="207"/>
    </row>
    <row r="371" spans="1:14">
      <c r="A371" s="28" t="s">
        <v>752</v>
      </c>
      <c r="B371" s="87" t="s">
        <v>24</v>
      </c>
      <c r="I371" s="28">
        <v>0</v>
      </c>
      <c r="J371" s="28">
        <f t="shared" si="12"/>
        <v>0</v>
      </c>
      <c r="N371" s="207"/>
    </row>
    <row r="372" spans="1:14">
      <c r="A372" s="28" t="s">
        <v>753</v>
      </c>
      <c r="B372" s="217" t="s">
        <v>384</v>
      </c>
      <c r="I372" s="28">
        <v>0</v>
      </c>
      <c r="J372" s="28">
        <f t="shared" si="12"/>
        <v>0</v>
      </c>
      <c r="N372" s="207"/>
    </row>
    <row r="373" spans="1:14">
      <c r="A373" s="28" t="s">
        <v>754</v>
      </c>
      <c r="B373" s="217" t="s">
        <v>838</v>
      </c>
      <c r="I373" s="28">
        <v>7.5</v>
      </c>
      <c r="J373" s="28">
        <f t="shared" si="12"/>
        <v>7.4999999999999997E-2</v>
      </c>
      <c r="K373" s="28">
        <v>3</v>
      </c>
      <c r="L373" s="28">
        <v>1</v>
      </c>
      <c r="M373" s="12">
        <v>0</v>
      </c>
      <c r="N373" s="207">
        <f t="shared" si="13"/>
        <v>0</v>
      </c>
    </row>
    <row r="374" spans="1:14">
      <c r="A374" s="28" t="s">
        <v>755</v>
      </c>
      <c r="B374" t="s">
        <v>839</v>
      </c>
      <c r="I374" s="28">
        <v>0</v>
      </c>
      <c r="J374" s="28">
        <f t="shared" si="12"/>
        <v>0</v>
      </c>
      <c r="N374" s="207"/>
    </row>
    <row r="375" spans="1:14">
      <c r="A375" s="28" t="s">
        <v>756</v>
      </c>
      <c r="B375" t="s">
        <v>839</v>
      </c>
      <c r="I375" s="28">
        <v>0</v>
      </c>
      <c r="J375" s="28">
        <f t="shared" si="12"/>
        <v>0</v>
      </c>
      <c r="N375" s="207"/>
    </row>
    <row r="376" spans="1:14">
      <c r="A376" s="28" t="s">
        <v>757</v>
      </c>
      <c r="B376" t="s">
        <v>386</v>
      </c>
      <c r="I376" s="28">
        <v>0</v>
      </c>
      <c r="J376" s="28">
        <f t="shared" si="12"/>
        <v>0</v>
      </c>
      <c r="N376" s="207"/>
    </row>
    <row r="377" spans="1:14">
      <c r="A377" s="28" t="s">
        <v>758</v>
      </c>
      <c r="B377" t="s">
        <v>386</v>
      </c>
      <c r="I377" s="28">
        <v>0</v>
      </c>
      <c r="J377" s="28">
        <f t="shared" si="12"/>
        <v>0</v>
      </c>
      <c r="N377" s="207"/>
    </row>
    <row r="378" spans="1:14">
      <c r="A378" s="28" t="s">
        <v>759</v>
      </c>
      <c r="B378" t="s">
        <v>387</v>
      </c>
      <c r="I378" s="28">
        <v>0</v>
      </c>
      <c r="J378" s="28">
        <f t="shared" si="12"/>
        <v>0</v>
      </c>
      <c r="N378" s="207"/>
    </row>
    <row r="379" spans="1:14">
      <c r="A379" s="28" t="s">
        <v>760</v>
      </c>
      <c r="B379" t="s">
        <v>387</v>
      </c>
      <c r="I379" s="28">
        <v>0</v>
      </c>
      <c r="J379" s="28">
        <f t="shared" si="12"/>
        <v>0</v>
      </c>
      <c r="N379" s="207"/>
    </row>
    <row r="380" spans="1:14">
      <c r="A380" s="28" t="s">
        <v>761</v>
      </c>
      <c r="B380" s="87" t="s">
        <v>24</v>
      </c>
      <c r="I380" s="28">
        <v>0</v>
      </c>
      <c r="J380" s="28">
        <f t="shared" si="12"/>
        <v>0</v>
      </c>
      <c r="N380" s="207"/>
    </row>
    <row r="381" spans="1:14">
      <c r="A381" s="28" t="s">
        <v>762</v>
      </c>
      <c r="B381" s="87" t="s">
        <v>24</v>
      </c>
      <c r="I381" s="28">
        <v>0</v>
      </c>
      <c r="J381" s="28">
        <f t="shared" si="12"/>
        <v>0</v>
      </c>
      <c r="N381" s="207"/>
    </row>
    <row r="382" spans="1:14">
      <c r="A382" s="28" t="s">
        <v>763</v>
      </c>
      <c r="B382" s="217" t="s">
        <v>384</v>
      </c>
      <c r="I382" s="28">
        <v>0</v>
      </c>
      <c r="J382" s="28">
        <f t="shared" si="12"/>
        <v>0</v>
      </c>
      <c r="N382" s="207"/>
    </row>
    <row r="383" spans="1:14">
      <c r="A383" s="28" t="s">
        <v>764</v>
      </c>
      <c r="B383" s="217" t="s">
        <v>384</v>
      </c>
      <c r="I383" s="28">
        <v>0</v>
      </c>
      <c r="J383" s="28">
        <f t="shared" si="12"/>
        <v>0</v>
      </c>
      <c r="N383" s="207"/>
    </row>
    <row r="384" spans="1:14">
      <c r="A384" s="28" t="s">
        <v>765</v>
      </c>
      <c r="B384" s="217" t="s">
        <v>838</v>
      </c>
      <c r="I384" s="28">
        <v>0</v>
      </c>
      <c r="J384" s="28">
        <f t="shared" si="12"/>
        <v>0</v>
      </c>
      <c r="N384" s="207"/>
    </row>
    <row r="385" spans="1:14">
      <c r="A385" s="28" t="s">
        <v>766</v>
      </c>
      <c r="B385" s="217" t="s">
        <v>838</v>
      </c>
      <c r="I385" s="28">
        <v>0</v>
      </c>
      <c r="J385" s="28">
        <f t="shared" si="12"/>
        <v>0</v>
      </c>
      <c r="N385" s="207"/>
    </row>
    <row r="386" spans="1:14">
      <c r="A386" s="28" t="s">
        <v>767</v>
      </c>
      <c r="B386" t="s">
        <v>839</v>
      </c>
      <c r="I386" s="28">
        <v>0</v>
      </c>
      <c r="J386" s="28">
        <f t="shared" si="12"/>
        <v>0</v>
      </c>
      <c r="N386" s="207"/>
    </row>
    <row r="387" spans="1:14">
      <c r="A387" s="28" t="s">
        <v>768</v>
      </c>
      <c r="B387" t="s">
        <v>839</v>
      </c>
      <c r="I387" s="28">
        <v>0</v>
      </c>
      <c r="J387" s="28">
        <f t="shared" si="12"/>
        <v>0</v>
      </c>
      <c r="N387" s="207"/>
    </row>
    <row r="388" spans="1:14">
      <c r="A388" s="28" t="s">
        <v>769</v>
      </c>
      <c r="B388" t="s">
        <v>386</v>
      </c>
      <c r="I388" s="28">
        <v>0</v>
      </c>
      <c r="J388" s="28">
        <f t="shared" si="12"/>
        <v>0</v>
      </c>
      <c r="N388" s="207"/>
    </row>
    <row r="389" spans="1:14">
      <c r="A389" s="28" t="s">
        <v>770</v>
      </c>
      <c r="B389" t="s">
        <v>386</v>
      </c>
      <c r="I389" s="28">
        <v>0</v>
      </c>
      <c r="J389" s="28">
        <f t="shared" si="12"/>
        <v>0</v>
      </c>
      <c r="N389" s="207"/>
    </row>
    <row r="390" spans="1:14">
      <c r="A390" s="28" t="s">
        <v>771</v>
      </c>
      <c r="B390" t="s">
        <v>387</v>
      </c>
      <c r="I390" s="28">
        <v>0</v>
      </c>
      <c r="J390" s="28">
        <f t="shared" si="12"/>
        <v>0</v>
      </c>
      <c r="N390" s="207"/>
    </row>
    <row r="391" spans="1:14">
      <c r="A391" s="28" t="s">
        <v>772</v>
      </c>
      <c r="B391" t="s">
        <v>387</v>
      </c>
      <c r="I391" s="28">
        <v>0</v>
      </c>
      <c r="J391" s="28">
        <f t="shared" si="12"/>
        <v>0</v>
      </c>
      <c r="N391" s="207"/>
    </row>
    <row r="392" spans="1:14">
      <c r="A392" s="28" t="s">
        <v>773</v>
      </c>
      <c r="B392" s="87" t="s">
        <v>24</v>
      </c>
      <c r="I392" s="28">
        <v>0</v>
      </c>
      <c r="J392" s="28">
        <f t="shared" si="12"/>
        <v>0</v>
      </c>
      <c r="N392" s="207"/>
    </row>
    <row r="393" spans="1:14">
      <c r="A393" s="28" t="s">
        <v>774</v>
      </c>
      <c r="B393" s="87" t="s">
        <v>24</v>
      </c>
      <c r="I393" s="28">
        <v>0</v>
      </c>
      <c r="J393" s="28">
        <f t="shared" si="12"/>
        <v>0</v>
      </c>
      <c r="N393" s="207"/>
    </row>
    <row r="394" spans="1:14">
      <c r="A394" s="28" t="s">
        <v>775</v>
      </c>
      <c r="B394" s="217" t="s">
        <v>384</v>
      </c>
      <c r="I394" s="28">
        <v>0</v>
      </c>
      <c r="J394" s="28">
        <f t="shared" si="12"/>
        <v>0</v>
      </c>
      <c r="N394" s="207"/>
    </row>
    <row r="395" spans="1:14">
      <c r="A395" s="28" t="s">
        <v>776</v>
      </c>
      <c r="B395" s="217" t="s">
        <v>384</v>
      </c>
      <c r="I395" s="28">
        <v>0</v>
      </c>
      <c r="J395" s="28">
        <f t="shared" si="12"/>
        <v>0</v>
      </c>
      <c r="N395" s="207"/>
    </row>
    <row r="396" spans="1:14">
      <c r="A396" s="28" t="s">
        <v>777</v>
      </c>
      <c r="B396" s="217" t="s">
        <v>838</v>
      </c>
      <c r="I396" s="28">
        <v>0</v>
      </c>
      <c r="J396" s="28">
        <f t="shared" si="12"/>
        <v>0</v>
      </c>
      <c r="N396" s="207"/>
    </row>
    <row r="397" spans="1:14">
      <c r="A397" s="28" t="s">
        <v>778</v>
      </c>
      <c r="B397" s="217" t="s">
        <v>838</v>
      </c>
      <c r="I397" s="28">
        <v>0</v>
      </c>
      <c r="J397" s="28">
        <f t="shared" si="12"/>
        <v>0</v>
      </c>
      <c r="N397" s="207"/>
    </row>
    <row r="398" spans="1:14">
      <c r="A398" s="28" t="s">
        <v>779</v>
      </c>
      <c r="B398" t="s">
        <v>839</v>
      </c>
      <c r="I398" s="28">
        <v>0</v>
      </c>
      <c r="J398" s="28">
        <f t="shared" si="12"/>
        <v>0</v>
      </c>
      <c r="N398" s="207"/>
    </row>
    <row r="399" spans="1:14">
      <c r="A399" s="28" t="s">
        <v>780</v>
      </c>
      <c r="B399" t="s">
        <v>839</v>
      </c>
      <c r="I399" s="28">
        <v>0</v>
      </c>
      <c r="J399" s="28">
        <f t="shared" si="12"/>
        <v>0</v>
      </c>
      <c r="N399" s="207"/>
    </row>
    <row r="400" spans="1:14">
      <c r="A400" s="28" t="s">
        <v>781</v>
      </c>
      <c r="B400" t="s">
        <v>386</v>
      </c>
      <c r="I400" s="28">
        <v>7.5</v>
      </c>
      <c r="J400" s="28">
        <f t="shared" si="12"/>
        <v>7.4999999999999997E-2</v>
      </c>
      <c r="K400" s="28">
        <v>3</v>
      </c>
      <c r="L400" s="28">
        <v>1</v>
      </c>
      <c r="M400" s="12">
        <v>0</v>
      </c>
      <c r="N400" s="207">
        <f t="shared" si="13"/>
        <v>0</v>
      </c>
    </row>
    <row r="401" spans="1:14">
      <c r="A401" s="28" t="s">
        <v>782</v>
      </c>
      <c r="B401" t="s">
        <v>386</v>
      </c>
      <c r="I401" s="28">
        <v>0</v>
      </c>
      <c r="J401" s="28">
        <f t="shared" si="12"/>
        <v>0</v>
      </c>
      <c r="N401" s="207"/>
    </row>
    <row r="402" spans="1:14">
      <c r="A402" s="28" t="s">
        <v>783</v>
      </c>
      <c r="B402" t="s">
        <v>387</v>
      </c>
      <c r="I402" s="28">
        <v>0</v>
      </c>
      <c r="J402" s="28">
        <f t="shared" si="12"/>
        <v>0</v>
      </c>
      <c r="N402" s="207"/>
    </row>
    <row r="403" spans="1:14">
      <c r="A403" s="28" t="s">
        <v>784</v>
      </c>
      <c r="B403" t="s">
        <v>387</v>
      </c>
      <c r="I403" s="28">
        <v>0</v>
      </c>
      <c r="J403" s="28">
        <f t="shared" si="12"/>
        <v>0</v>
      </c>
      <c r="N403" s="207"/>
    </row>
    <row r="404" spans="1:14">
      <c r="A404" s="28" t="s">
        <v>785</v>
      </c>
      <c r="B404" s="87" t="s">
        <v>24</v>
      </c>
      <c r="I404" s="28">
        <v>0</v>
      </c>
      <c r="J404" s="28">
        <f t="shared" ref="J404:J453" si="14">I404*(1/100)</f>
        <v>0</v>
      </c>
      <c r="N404" s="207"/>
    </row>
    <row r="405" spans="1:14">
      <c r="A405" s="28" t="s">
        <v>786</v>
      </c>
      <c r="B405" s="87" t="s">
        <v>24</v>
      </c>
      <c r="I405" s="28">
        <v>0</v>
      </c>
      <c r="J405" s="28">
        <f t="shared" si="14"/>
        <v>0</v>
      </c>
      <c r="N405" s="207"/>
    </row>
    <row r="406" spans="1:14">
      <c r="A406" s="28" t="s">
        <v>787</v>
      </c>
      <c r="B406" s="217" t="s">
        <v>384</v>
      </c>
      <c r="I406" s="28">
        <v>0</v>
      </c>
      <c r="J406" s="28">
        <f t="shared" si="14"/>
        <v>0</v>
      </c>
      <c r="N406" s="207"/>
    </row>
    <row r="407" spans="1:14">
      <c r="A407" s="28" t="s">
        <v>788</v>
      </c>
      <c r="B407" s="217" t="s">
        <v>384</v>
      </c>
      <c r="I407" s="28">
        <v>0</v>
      </c>
      <c r="J407" s="28">
        <f t="shared" si="14"/>
        <v>0</v>
      </c>
      <c r="N407" s="207"/>
    </row>
    <row r="408" spans="1:14">
      <c r="A408" s="28" t="s">
        <v>789</v>
      </c>
      <c r="B408" s="217" t="s">
        <v>838</v>
      </c>
      <c r="I408" s="28">
        <v>45</v>
      </c>
      <c r="J408" s="28">
        <f t="shared" si="14"/>
        <v>0.45</v>
      </c>
      <c r="K408" s="28">
        <v>3</v>
      </c>
      <c r="L408" s="28">
        <v>2</v>
      </c>
      <c r="M408" s="12">
        <v>0</v>
      </c>
      <c r="N408" s="207">
        <f t="shared" si="13"/>
        <v>0</v>
      </c>
    </row>
    <row r="409" spans="1:14">
      <c r="A409" s="28" t="s">
        <v>790</v>
      </c>
      <c r="B409" s="217" t="s">
        <v>838</v>
      </c>
      <c r="I409" s="28">
        <v>0</v>
      </c>
      <c r="J409" s="28">
        <f t="shared" si="14"/>
        <v>0</v>
      </c>
      <c r="N409" s="207"/>
    </row>
    <row r="410" spans="1:14">
      <c r="A410" s="28" t="s">
        <v>791</v>
      </c>
      <c r="B410" t="s">
        <v>839</v>
      </c>
      <c r="I410" s="28">
        <v>0</v>
      </c>
      <c r="J410" s="28">
        <f t="shared" si="14"/>
        <v>0</v>
      </c>
      <c r="N410" s="207"/>
    </row>
    <row r="411" spans="1:14">
      <c r="A411" s="28" t="s">
        <v>792</v>
      </c>
      <c r="B411" t="s">
        <v>839</v>
      </c>
      <c r="I411" s="28">
        <v>0</v>
      </c>
      <c r="J411" s="28">
        <f t="shared" si="14"/>
        <v>0</v>
      </c>
      <c r="N411" s="207"/>
    </row>
    <row r="412" spans="1:14">
      <c r="A412" s="28" t="s">
        <v>793</v>
      </c>
      <c r="B412" t="s">
        <v>386</v>
      </c>
      <c r="I412" s="28">
        <v>22.5</v>
      </c>
      <c r="J412" s="28">
        <f t="shared" si="14"/>
        <v>0.22500000000000001</v>
      </c>
      <c r="K412" s="28">
        <v>3</v>
      </c>
      <c r="L412" s="28">
        <v>2</v>
      </c>
      <c r="M412" s="12">
        <v>0</v>
      </c>
      <c r="N412" s="207">
        <f t="shared" si="13"/>
        <v>0</v>
      </c>
    </row>
    <row r="413" spans="1:14">
      <c r="A413" s="28" t="s">
        <v>794</v>
      </c>
      <c r="B413" t="s">
        <v>386</v>
      </c>
      <c r="I413" s="28">
        <v>0</v>
      </c>
      <c r="J413" s="28">
        <f t="shared" si="14"/>
        <v>0</v>
      </c>
      <c r="N413" s="207"/>
    </row>
    <row r="414" spans="1:14">
      <c r="A414" s="28" t="s">
        <v>795</v>
      </c>
      <c r="B414" t="s">
        <v>387</v>
      </c>
      <c r="I414" s="28">
        <v>0</v>
      </c>
      <c r="J414" s="28">
        <f t="shared" si="14"/>
        <v>0</v>
      </c>
      <c r="N414" s="207"/>
    </row>
    <row r="415" spans="1:14">
      <c r="A415" s="28" t="s">
        <v>796</v>
      </c>
      <c r="B415" t="s">
        <v>387</v>
      </c>
      <c r="I415" s="28">
        <v>0</v>
      </c>
      <c r="J415" s="28">
        <f t="shared" si="14"/>
        <v>0</v>
      </c>
      <c r="N415" s="207"/>
    </row>
    <row r="416" spans="1:14">
      <c r="A416" s="28" t="s">
        <v>797</v>
      </c>
      <c r="B416" s="87" t="s">
        <v>24</v>
      </c>
      <c r="I416" s="28">
        <v>0</v>
      </c>
      <c r="J416" s="28">
        <f t="shared" si="14"/>
        <v>0</v>
      </c>
      <c r="N416" s="207"/>
    </row>
    <row r="417" spans="1:14">
      <c r="A417" s="28" t="s">
        <v>798</v>
      </c>
      <c r="B417" s="87" t="s">
        <v>24</v>
      </c>
      <c r="I417" s="28">
        <v>0</v>
      </c>
      <c r="J417" s="28">
        <f t="shared" si="14"/>
        <v>0</v>
      </c>
      <c r="N417" s="207"/>
    </row>
    <row r="418" spans="1:14">
      <c r="A418" s="28" t="s">
        <v>799</v>
      </c>
      <c r="B418" s="217" t="s">
        <v>384</v>
      </c>
      <c r="I418" s="28">
        <v>0</v>
      </c>
      <c r="J418" s="28">
        <f t="shared" si="14"/>
        <v>0</v>
      </c>
      <c r="N418" s="207"/>
    </row>
    <row r="419" spans="1:14">
      <c r="A419" s="28" t="s">
        <v>800</v>
      </c>
      <c r="B419" s="217" t="s">
        <v>384</v>
      </c>
      <c r="I419" s="28">
        <v>0</v>
      </c>
      <c r="J419" s="28">
        <f t="shared" si="14"/>
        <v>0</v>
      </c>
      <c r="N419" s="207"/>
    </row>
    <row r="420" spans="1:14">
      <c r="A420" s="28" t="s">
        <v>801</v>
      </c>
      <c r="B420" s="217" t="s">
        <v>838</v>
      </c>
      <c r="I420" s="28">
        <v>0</v>
      </c>
      <c r="J420" s="28">
        <f t="shared" si="14"/>
        <v>0</v>
      </c>
      <c r="N420" s="207"/>
    </row>
    <row r="421" spans="1:14">
      <c r="A421" s="28" t="s">
        <v>802</v>
      </c>
      <c r="B421" s="217" t="s">
        <v>838</v>
      </c>
      <c r="I421" s="28">
        <v>52.5</v>
      </c>
      <c r="J421" s="28">
        <f t="shared" si="14"/>
        <v>0.52500000000000002</v>
      </c>
      <c r="K421" s="28">
        <v>3</v>
      </c>
      <c r="L421" s="28">
        <v>3</v>
      </c>
      <c r="M421" s="12">
        <v>0</v>
      </c>
      <c r="N421" s="207">
        <f t="shared" ref="N421:N452" si="15">IF(M421=0,0,(J421*(L421/M421)))</f>
        <v>0</v>
      </c>
    </row>
    <row r="422" spans="1:14">
      <c r="A422" s="28" t="s">
        <v>803</v>
      </c>
      <c r="B422" t="s">
        <v>839</v>
      </c>
      <c r="I422" s="28">
        <v>30</v>
      </c>
      <c r="J422" s="28">
        <f t="shared" si="14"/>
        <v>0.3</v>
      </c>
      <c r="N422" s="207"/>
    </row>
    <row r="423" spans="1:14">
      <c r="A423" s="28" t="s">
        <v>804</v>
      </c>
      <c r="B423" t="s">
        <v>839</v>
      </c>
      <c r="I423" s="28">
        <v>0</v>
      </c>
      <c r="J423" s="28">
        <f t="shared" si="14"/>
        <v>0</v>
      </c>
      <c r="N423" s="207"/>
    </row>
    <row r="424" spans="1:14">
      <c r="A424" s="28" t="s">
        <v>805</v>
      </c>
      <c r="B424" t="s">
        <v>386</v>
      </c>
      <c r="I424" s="28">
        <v>0</v>
      </c>
      <c r="J424" s="28">
        <f t="shared" si="14"/>
        <v>0</v>
      </c>
      <c r="N424" s="207"/>
    </row>
    <row r="425" spans="1:14">
      <c r="A425" s="28" t="s">
        <v>806</v>
      </c>
      <c r="B425" t="s">
        <v>386</v>
      </c>
      <c r="I425" s="28">
        <v>15</v>
      </c>
      <c r="J425" s="28">
        <f t="shared" si="14"/>
        <v>0.15</v>
      </c>
      <c r="K425" s="28">
        <v>3</v>
      </c>
      <c r="L425" s="28">
        <v>1</v>
      </c>
      <c r="M425" s="12">
        <v>0</v>
      </c>
      <c r="N425" s="207">
        <f t="shared" si="15"/>
        <v>0</v>
      </c>
    </row>
    <row r="426" spans="1:14">
      <c r="A426" s="28" t="s">
        <v>807</v>
      </c>
      <c r="B426" t="s">
        <v>387</v>
      </c>
      <c r="I426" s="28">
        <v>0</v>
      </c>
      <c r="J426" s="28">
        <f t="shared" si="14"/>
        <v>0</v>
      </c>
      <c r="N426" s="207"/>
    </row>
    <row r="427" spans="1:14">
      <c r="A427" s="28" t="s">
        <v>808</v>
      </c>
      <c r="B427" t="s">
        <v>387</v>
      </c>
      <c r="I427" s="28">
        <v>0</v>
      </c>
      <c r="J427" s="28">
        <f t="shared" si="14"/>
        <v>0</v>
      </c>
      <c r="N427" s="207"/>
    </row>
    <row r="428" spans="1:14">
      <c r="A428" s="28" t="s">
        <v>809</v>
      </c>
      <c r="B428" s="87" t="s">
        <v>24</v>
      </c>
      <c r="I428" s="28">
        <v>0</v>
      </c>
      <c r="J428" s="28">
        <f t="shared" si="14"/>
        <v>0</v>
      </c>
      <c r="N428" s="207"/>
    </row>
    <row r="429" spans="1:14">
      <c r="A429" s="28" t="s">
        <v>810</v>
      </c>
      <c r="B429" s="87" t="s">
        <v>24</v>
      </c>
      <c r="I429" s="28">
        <v>0</v>
      </c>
      <c r="J429" s="28">
        <f t="shared" si="14"/>
        <v>0</v>
      </c>
      <c r="N429" s="207"/>
    </row>
    <row r="430" spans="1:14">
      <c r="A430" s="28" t="s">
        <v>811</v>
      </c>
      <c r="B430" s="217" t="s">
        <v>384</v>
      </c>
      <c r="I430" s="28">
        <v>0</v>
      </c>
      <c r="J430" s="28">
        <f t="shared" si="14"/>
        <v>0</v>
      </c>
      <c r="N430" s="207"/>
    </row>
    <row r="431" spans="1:14">
      <c r="A431" s="28" t="s">
        <v>812</v>
      </c>
      <c r="B431" s="217" t="s">
        <v>384</v>
      </c>
      <c r="I431" s="28">
        <v>0</v>
      </c>
      <c r="J431" s="28">
        <f t="shared" si="14"/>
        <v>0</v>
      </c>
      <c r="N431" s="207"/>
    </row>
    <row r="432" spans="1:14">
      <c r="A432" s="28" t="s">
        <v>813</v>
      </c>
      <c r="B432" s="217" t="s">
        <v>838</v>
      </c>
      <c r="I432" s="28">
        <v>0</v>
      </c>
      <c r="J432" s="28">
        <f t="shared" si="14"/>
        <v>0</v>
      </c>
      <c r="N432" s="207"/>
    </row>
    <row r="433" spans="1:14">
      <c r="A433" s="28" t="s">
        <v>814</v>
      </c>
      <c r="B433" s="217" t="s">
        <v>838</v>
      </c>
      <c r="I433" s="28">
        <v>0</v>
      </c>
      <c r="J433" s="28">
        <f t="shared" si="14"/>
        <v>0</v>
      </c>
      <c r="N433" s="207"/>
    </row>
    <row r="434" spans="1:14">
      <c r="A434" s="28" t="s">
        <v>815</v>
      </c>
      <c r="B434" t="s">
        <v>839</v>
      </c>
      <c r="I434" s="28">
        <v>0</v>
      </c>
      <c r="J434" s="28">
        <f t="shared" si="14"/>
        <v>0</v>
      </c>
      <c r="N434" s="207"/>
    </row>
    <row r="435" spans="1:14">
      <c r="A435" s="28" t="s">
        <v>816</v>
      </c>
      <c r="B435" t="s">
        <v>839</v>
      </c>
      <c r="I435" s="28">
        <v>0</v>
      </c>
      <c r="J435" s="28">
        <f t="shared" si="14"/>
        <v>0</v>
      </c>
      <c r="N435" s="207"/>
    </row>
    <row r="436" spans="1:14">
      <c r="A436" s="28" t="s">
        <v>817</v>
      </c>
      <c r="B436" t="s">
        <v>386</v>
      </c>
      <c r="I436" s="28">
        <v>15</v>
      </c>
      <c r="J436" s="28">
        <f t="shared" si="14"/>
        <v>0.15</v>
      </c>
      <c r="K436" s="28">
        <v>3</v>
      </c>
      <c r="L436" s="28">
        <v>1</v>
      </c>
      <c r="M436" s="12">
        <v>0</v>
      </c>
      <c r="N436" s="207">
        <f t="shared" si="15"/>
        <v>0</v>
      </c>
    </row>
    <row r="437" spans="1:14">
      <c r="A437" s="28" t="s">
        <v>818</v>
      </c>
      <c r="B437" t="s">
        <v>386</v>
      </c>
      <c r="I437" s="28">
        <v>0</v>
      </c>
      <c r="J437" s="28">
        <f t="shared" si="14"/>
        <v>0</v>
      </c>
      <c r="N437" s="207"/>
    </row>
    <row r="438" spans="1:14">
      <c r="A438" s="28" t="s">
        <v>819</v>
      </c>
      <c r="B438" t="s">
        <v>387</v>
      </c>
      <c r="I438" s="28">
        <v>0</v>
      </c>
      <c r="J438" s="28">
        <f t="shared" si="14"/>
        <v>0</v>
      </c>
      <c r="N438" s="207"/>
    </row>
    <row r="439" spans="1:14">
      <c r="A439" s="28" t="s">
        <v>820</v>
      </c>
      <c r="B439" t="s">
        <v>387</v>
      </c>
      <c r="I439" s="28">
        <v>0</v>
      </c>
      <c r="J439" s="28">
        <f t="shared" si="14"/>
        <v>0</v>
      </c>
      <c r="N439" s="207"/>
    </row>
    <row r="440" spans="1:14">
      <c r="N440" s="207"/>
    </row>
    <row r="441" spans="1:14">
      <c r="N441" s="207"/>
    </row>
    <row r="442" spans="1:14">
      <c r="A442" t="s">
        <v>821</v>
      </c>
      <c r="B442" s="87" t="s">
        <v>24</v>
      </c>
      <c r="D442"/>
      <c r="E442"/>
      <c r="G442">
        <v>4</v>
      </c>
      <c r="H442">
        <v>6</v>
      </c>
      <c r="I442" s="28">
        <f>SUM(G442:H442)</f>
        <v>10</v>
      </c>
      <c r="J442" s="28">
        <f t="shared" si="14"/>
        <v>0.1</v>
      </c>
      <c r="K442" s="28">
        <v>3</v>
      </c>
      <c r="L442" s="12">
        <v>3</v>
      </c>
      <c r="M442" s="12">
        <v>0</v>
      </c>
      <c r="N442" s="207">
        <f t="shared" si="15"/>
        <v>0</v>
      </c>
    </row>
    <row r="443" spans="1:14">
      <c r="A443" t="s">
        <v>822</v>
      </c>
      <c r="B443" s="87" t="s">
        <v>24</v>
      </c>
      <c r="E443"/>
      <c r="G443">
        <v>1</v>
      </c>
      <c r="H443">
        <v>0</v>
      </c>
      <c r="I443" s="28">
        <f t="shared" ref="I443:I453" si="16">SUM(G443:H443)</f>
        <v>1</v>
      </c>
      <c r="J443" s="28">
        <f t="shared" si="14"/>
        <v>0.01</v>
      </c>
      <c r="K443" s="28">
        <v>1</v>
      </c>
      <c r="L443" s="12">
        <v>1</v>
      </c>
      <c r="M443" s="12">
        <v>0</v>
      </c>
      <c r="N443" s="207">
        <f t="shared" si="15"/>
        <v>0</v>
      </c>
    </row>
    <row r="444" spans="1:14">
      <c r="A444" t="s">
        <v>824</v>
      </c>
      <c r="B444" s="217" t="s">
        <v>384</v>
      </c>
      <c r="E444"/>
      <c r="G444">
        <v>1</v>
      </c>
      <c r="H444">
        <v>0</v>
      </c>
      <c r="I444" s="28">
        <f t="shared" si="16"/>
        <v>1</v>
      </c>
      <c r="J444" s="28">
        <f t="shared" si="14"/>
        <v>0.01</v>
      </c>
      <c r="K444" s="28">
        <v>1</v>
      </c>
      <c r="L444" s="12">
        <v>1</v>
      </c>
      <c r="M444" s="12">
        <v>0</v>
      </c>
      <c r="N444" s="207">
        <f t="shared" si="15"/>
        <v>0</v>
      </c>
    </row>
    <row r="445" spans="1:14">
      <c r="A445" t="s">
        <v>825</v>
      </c>
      <c r="B445" s="217" t="s">
        <v>384</v>
      </c>
      <c r="E445"/>
      <c r="G445">
        <v>2</v>
      </c>
      <c r="H445">
        <v>0</v>
      </c>
      <c r="I445" s="28">
        <f t="shared" si="16"/>
        <v>2</v>
      </c>
      <c r="J445" s="28">
        <f t="shared" si="14"/>
        <v>0.02</v>
      </c>
      <c r="K445" s="12">
        <v>2</v>
      </c>
      <c r="L445" s="12">
        <v>2</v>
      </c>
      <c r="M445" s="115"/>
      <c r="N445" s="207"/>
    </row>
    <row r="446" spans="1:14">
      <c r="A446" t="s">
        <v>826</v>
      </c>
      <c r="B446" s="217" t="s">
        <v>838</v>
      </c>
      <c r="E446"/>
      <c r="G446">
        <v>1</v>
      </c>
      <c r="H446">
        <v>0</v>
      </c>
      <c r="I446" s="28">
        <f t="shared" si="16"/>
        <v>1</v>
      </c>
      <c r="J446" s="28">
        <f t="shared" si="14"/>
        <v>0.01</v>
      </c>
      <c r="K446" s="12">
        <v>1</v>
      </c>
      <c r="L446" s="12">
        <v>1</v>
      </c>
      <c r="M446" s="12">
        <v>0</v>
      </c>
      <c r="N446" s="207">
        <f t="shared" si="15"/>
        <v>0</v>
      </c>
    </row>
    <row r="447" spans="1:14">
      <c r="A447" t="s">
        <v>827</v>
      </c>
      <c r="B447" s="217" t="s">
        <v>838</v>
      </c>
      <c r="E447"/>
      <c r="G447">
        <v>1</v>
      </c>
      <c r="H447">
        <v>0</v>
      </c>
      <c r="I447" s="28">
        <f t="shared" si="16"/>
        <v>1</v>
      </c>
      <c r="J447" s="28">
        <f t="shared" si="14"/>
        <v>0.01</v>
      </c>
      <c r="K447" s="12">
        <v>1</v>
      </c>
      <c r="L447" s="12">
        <v>1</v>
      </c>
      <c r="M447" s="12">
        <v>1</v>
      </c>
      <c r="N447" s="207">
        <f t="shared" si="15"/>
        <v>0.01</v>
      </c>
    </row>
    <row r="448" spans="1:14">
      <c r="A448" t="s">
        <v>829</v>
      </c>
      <c r="B448" t="s">
        <v>839</v>
      </c>
      <c r="E448"/>
      <c r="G448">
        <v>0</v>
      </c>
      <c r="H448">
        <v>0</v>
      </c>
      <c r="I448" s="28">
        <f t="shared" si="16"/>
        <v>0</v>
      </c>
      <c r="J448" s="28">
        <f t="shared" si="14"/>
        <v>0</v>
      </c>
      <c r="K448" s="12">
        <v>0</v>
      </c>
      <c r="L448" s="12"/>
      <c r="N448" s="207"/>
    </row>
    <row r="449" spans="1:14">
      <c r="A449" t="s">
        <v>830</v>
      </c>
      <c r="B449" t="s">
        <v>839</v>
      </c>
      <c r="E449"/>
      <c r="G449">
        <v>0</v>
      </c>
      <c r="H449">
        <v>0</v>
      </c>
      <c r="I449" s="28">
        <f t="shared" si="16"/>
        <v>0</v>
      </c>
      <c r="J449" s="28">
        <f t="shared" si="14"/>
        <v>0</v>
      </c>
      <c r="K449" s="12">
        <v>0</v>
      </c>
      <c r="L449" s="12"/>
      <c r="N449" s="207"/>
    </row>
    <row r="450" spans="1:14">
      <c r="A450" t="s">
        <v>832</v>
      </c>
      <c r="B450" t="s">
        <v>386</v>
      </c>
      <c r="E450"/>
      <c r="G450">
        <v>2</v>
      </c>
      <c r="H450">
        <v>0</v>
      </c>
      <c r="I450" s="28">
        <f t="shared" si="16"/>
        <v>2</v>
      </c>
      <c r="J450" s="28">
        <f t="shared" si="14"/>
        <v>0.02</v>
      </c>
      <c r="K450" s="28">
        <v>2</v>
      </c>
      <c r="L450" s="12">
        <v>2</v>
      </c>
      <c r="M450" s="12">
        <v>0</v>
      </c>
      <c r="N450" s="207">
        <f t="shared" si="15"/>
        <v>0</v>
      </c>
    </row>
    <row r="451" spans="1:14">
      <c r="A451" t="s">
        <v>833</v>
      </c>
      <c r="B451" t="s">
        <v>386</v>
      </c>
      <c r="E451"/>
      <c r="G451">
        <v>0</v>
      </c>
      <c r="H451">
        <v>0</v>
      </c>
      <c r="I451" s="28">
        <f t="shared" si="16"/>
        <v>0</v>
      </c>
      <c r="J451" s="28">
        <f t="shared" si="14"/>
        <v>0</v>
      </c>
      <c r="K451" s="12">
        <v>0</v>
      </c>
      <c r="L451" s="12"/>
      <c r="N451" s="207"/>
    </row>
    <row r="452" spans="1:14">
      <c r="A452" t="s">
        <v>835</v>
      </c>
      <c r="B452" t="s">
        <v>387</v>
      </c>
      <c r="E452"/>
      <c r="G452">
        <v>1</v>
      </c>
      <c r="H452">
        <v>0</v>
      </c>
      <c r="I452" s="28">
        <f t="shared" si="16"/>
        <v>1</v>
      </c>
      <c r="J452" s="28">
        <f t="shared" si="14"/>
        <v>0.01</v>
      </c>
      <c r="K452" s="12">
        <v>1</v>
      </c>
      <c r="L452" s="12">
        <v>1</v>
      </c>
      <c r="M452" s="12">
        <v>0</v>
      </c>
      <c r="N452" s="207">
        <f t="shared" si="15"/>
        <v>0</v>
      </c>
    </row>
    <row r="453" spans="1:14">
      <c r="A453" t="s">
        <v>836</v>
      </c>
      <c r="B453" t="s">
        <v>387</v>
      </c>
      <c r="E453"/>
      <c r="G453">
        <v>0</v>
      </c>
      <c r="H453">
        <v>0</v>
      </c>
      <c r="I453" s="28">
        <f t="shared" si="16"/>
        <v>0</v>
      </c>
      <c r="J453" s="28">
        <f t="shared" si="14"/>
        <v>0</v>
      </c>
      <c r="K453" s="12">
        <v>0</v>
      </c>
      <c r="L453" s="12"/>
      <c r="N453" s="207"/>
    </row>
    <row r="454" spans="1:14">
      <c r="N454" s="207"/>
    </row>
    <row r="459" spans="1:14">
      <c r="C459" s="215"/>
      <c r="D459" s="87"/>
    </row>
    <row r="460" spans="1:14">
      <c r="C460" s="215"/>
      <c r="D460" s="87"/>
    </row>
    <row r="461" spans="1:14">
      <c r="C461" s="215"/>
      <c r="D461" s="217"/>
    </row>
    <row r="462" spans="1:14">
      <c r="C462" s="215"/>
      <c r="D462" s="217"/>
    </row>
    <row r="463" spans="1:14">
      <c r="C463" s="215"/>
      <c r="D463" s="217"/>
    </row>
    <row r="464" spans="1:14">
      <c r="C464" s="215"/>
      <c r="D464" s="217"/>
    </row>
    <row r="465" spans="3:4">
      <c r="C465" s="215"/>
      <c r="D465"/>
    </row>
    <row r="466" spans="3:4">
      <c r="C466" s="215"/>
      <c r="D466"/>
    </row>
    <row r="467" spans="3:4">
      <c r="C467" s="215"/>
      <c r="D467"/>
    </row>
    <row r="468" spans="3:4">
      <c r="C468" s="215"/>
      <c r="D468"/>
    </row>
    <row r="469" spans="3:4">
      <c r="C469" s="215"/>
      <c r="D469"/>
    </row>
    <row r="470" spans="3:4" ht="15" thickBot="1">
      <c r="C470" s="216"/>
      <c r="D470"/>
    </row>
    <row r="1048556" spans="3:5">
      <c r="C1048556" s="148">
        <v>43656</v>
      </c>
      <c r="E1048556" s="148">
        <v>43596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48555"/>
  <sheetViews>
    <sheetView zoomScaleNormal="100" workbookViewId="0">
      <pane ySplit="1" topLeftCell="A302" activePane="bottomLeft" state="frozen"/>
      <selection pane="bottomLeft" activeCell="J445" sqref="J445"/>
    </sheetView>
  </sheetViews>
  <sheetFormatPr defaultColWidth="9.109375" defaultRowHeight="14.4"/>
  <cols>
    <col min="1" max="1" width="9.88671875" style="28" bestFit="1" customWidth="1"/>
    <col min="2" max="2" width="24.33203125" style="28" bestFit="1" customWidth="1"/>
    <col min="3" max="3" width="9.88671875" style="148" hidden="1" customWidth="1"/>
    <col min="4" max="4" width="7.44140625" style="149" hidden="1" customWidth="1"/>
    <col min="5" max="5" width="9.88671875" style="148" hidden="1" customWidth="1"/>
    <col min="6" max="6" width="5.6640625" style="149" hidden="1" customWidth="1"/>
    <col min="7" max="8" width="14.88671875" style="28" customWidth="1"/>
    <col min="9" max="9" width="12.109375" style="28" customWidth="1"/>
    <col min="10" max="10" width="12.109375" style="187" customWidth="1"/>
    <col min="11" max="11" width="17.6640625" style="28" customWidth="1"/>
    <col min="12" max="12" width="16.33203125" style="28" customWidth="1"/>
    <col min="13" max="13" width="12.33203125" style="28" customWidth="1"/>
    <col min="14" max="14" width="14.33203125" style="187" bestFit="1" customWidth="1"/>
    <col min="15" max="16384" width="9.109375" style="28"/>
  </cols>
  <sheetData>
    <row r="1" spans="1:14" s="122" customFormat="1" ht="72">
      <c r="A1" s="122" t="s">
        <v>4</v>
      </c>
      <c r="B1" s="122" t="s">
        <v>6</v>
      </c>
      <c r="C1" s="189" t="s">
        <v>349</v>
      </c>
      <c r="D1" s="188" t="s">
        <v>350</v>
      </c>
      <c r="E1" s="189" t="s">
        <v>349</v>
      </c>
      <c r="F1" s="188" t="s">
        <v>350</v>
      </c>
      <c r="G1" s="122" t="s">
        <v>368</v>
      </c>
      <c r="H1" s="122" t="s">
        <v>369</v>
      </c>
      <c r="I1" s="122" t="s">
        <v>348</v>
      </c>
      <c r="J1" s="190" t="s">
        <v>668</v>
      </c>
      <c r="K1" s="122" t="s">
        <v>370</v>
      </c>
      <c r="L1" s="122" t="s">
        <v>371</v>
      </c>
      <c r="M1" s="122" t="s">
        <v>372</v>
      </c>
      <c r="N1" s="122" t="s">
        <v>669</v>
      </c>
    </row>
    <row r="2" spans="1:14" s="99" customFormat="1">
      <c r="A2" s="102" t="s">
        <v>23</v>
      </c>
      <c r="B2" s="102" t="s">
        <v>24</v>
      </c>
      <c r="C2" s="103">
        <v>43594</v>
      </c>
      <c r="D2" s="104">
        <v>0.79166666666666663</v>
      </c>
      <c r="E2" s="103">
        <v>43596</v>
      </c>
      <c r="F2" s="104">
        <v>0.6875</v>
      </c>
      <c r="G2" s="102">
        <v>0</v>
      </c>
      <c r="H2" s="102">
        <v>0</v>
      </c>
      <c r="I2" s="102">
        <f>AVERAGE((G2*2),(H2*2))</f>
        <v>0</v>
      </c>
      <c r="J2" s="186">
        <f>I2*('Sample Collection'!M4/'Sample Collection'!R4)</f>
        <v>0</v>
      </c>
      <c r="K2" s="102"/>
      <c r="N2" s="205"/>
    </row>
    <row r="3" spans="1:14" s="99" customFormat="1">
      <c r="A3" s="102" t="s">
        <v>27</v>
      </c>
      <c r="B3" s="102" t="s">
        <v>28</v>
      </c>
      <c r="C3" s="103">
        <v>43594</v>
      </c>
      <c r="D3" s="104">
        <v>0.79166666666666663</v>
      </c>
      <c r="E3" s="103">
        <v>43596</v>
      </c>
      <c r="F3" s="104">
        <v>0.6875</v>
      </c>
      <c r="G3" s="102">
        <v>0</v>
      </c>
      <c r="H3" s="102">
        <v>0</v>
      </c>
      <c r="I3" s="102">
        <f t="shared" ref="I3:I66" si="0">AVERAGE((G3*2),(H3*2))</f>
        <v>0</v>
      </c>
      <c r="J3" s="186">
        <f>I3*('Sample Collection'!M5/'Sample Collection'!R5)</f>
        <v>0</v>
      </c>
      <c r="K3" s="102"/>
      <c r="N3" s="205"/>
    </row>
    <row r="4" spans="1:14" s="99" customFormat="1">
      <c r="A4" s="102" t="s">
        <v>29</v>
      </c>
      <c r="B4" s="102" t="s">
        <v>30</v>
      </c>
      <c r="C4" s="103">
        <v>43594</v>
      </c>
      <c r="D4" s="104">
        <v>0.79166666666666663</v>
      </c>
      <c r="E4" s="103">
        <v>43596</v>
      </c>
      <c r="F4" s="104">
        <v>0.6875</v>
      </c>
      <c r="G4" s="102">
        <v>0</v>
      </c>
      <c r="H4" s="102">
        <v>0</v>
      </c>
      <c r="I4" s="102">
        <f t="shared" si="0"/>
        <v>0</v>
      </c>
      <c r="J4" s="186">
        <f>I4*('Sample Collection'!M6/'Sample Collection'!R6)</f>
        <v>0</v>
      </c>
      <c r="K4" s="102"/>
      <c r="N4" s="205"/>
    </row>
    <row r="5" spans="1:14" s="99" customFormat="1">
      <c r="A5" s="102" t="s">
        <v>31</v>
      </c>
      <c r="B5" s="102" t="s">
        <v>32</v>
      </c>
      <c r="C5" s="103">
        <v>43594</v>
      </c>
      <c r="D5" s="104">
        <v>0.79166666666666663</v>
      </c>
      <c r="E5" s="103">
        <v>43596</v>
      </c>
      <c r="F5" s="104">
        <v>0.6875</v>
      </c>
      <c r="G5" s="102">
        <v>0</v>
      </c>
      <c r="H5" s="102">
        <v>0</v>
      </c>
      <c r="I5" s="102">
        <f t="shared" si="0"/>
        <v>0</v>
      </c>
      <c r="J5" s="186">
        <f>I5*('Sample Collection'!M7/'Sample Collection'!R7)</f>
        <v>0</v>
      </c>
      <c r="K5" s="102"/>
      <c r="N5" s="205"/>
    </row>
    <row r="6" spans="1:14" s="99" customFormat="1">
      <c r="A6" s="102" t="s">
        <v>33</v>
      </c>
      <c r="B6" s="102" t="s">
        <v>34</v>
      </c>
      <c r="C6" s="103">
        <v>43594</v>
      </c>
      <c r="D6" s="104">
        <v>0.79166666666666663</v>
      </c>
      <c r="E6" s="103">
        <v>43596</v>
      </c>
      <c r="F6" s="104">
        <v>0.6875</v>
      </c>
      <c r="G6" s="102">
        <v>0</v>
      </c>
      <c r="H6" s="102">
        <v>0</v>
      </c>
      <c r="I6" s="102">
        <f t="shared" si="0"/>
        <v>0</v>
      </c>
      <c r="J6" s="186">
        <f>I6*('Sample Collection'!M8/'Sample Collection'!R8)</f>
        <v>0</v>
      </c>
      <c r="K6" s="102"/>
      <c r="N6" s="205"/>
    </row>
    <row r="7" spans="1:14" s="99" customFormat="1">
      <c r="A7" s="102" t="s">
        <v>38</v>
      </c>
      <c r="B7" s="102" t="s">
        <v>39</v>
      </c>
      <c r="C7" s="103">
        <v>43594</v>
      </c>
      <c r="D7" s="104">
        <v>0.79166666666666663</v>
      </c>
      <c r="E7" s="103">
        <v>43596</v>
      </c>
      <c r="F7" s="104">
        <v>0.6875</v>
      </c>
      <c r="G7" s="102">
        <v>0</v>
      </c>
      <c r="H7" s="102">
        <v>0</v>
      </c>
      <c r="I7" s="102">
        <f t="shared" si="0"/>
        <v>0</v>
      </c>
      <c r="J7" s="186">
        <f>I7*('Sample Collection'!M9/'Sample Collection'!R9)</f>
        <v>0</v>
      </c>
      <c r="K7" s="102"/>
      <c r="N7" s="205"/>
    </row>
    <row r="8" spans="1:14" s="12" customFormat="1">
      <c r="A8" s="63" t="s">
        <v>40</v>
      </c>
      <c r="B8" s="63" t="s">
        <v>24</v>
      </c>
      <c r="C8" s="64">
        <v>43594</v>
      </c>
      <c r="D8" s="65">
        <v>0.79166666666666663</v>
      </c>
      <c r="E8" s="64">
        <v>43596</v>
      </c>
      <c r="F8" s="65">
        <v>0.6875</v>
      </c>
      <c r="G8" s="63">
        <v>0</v>
      </c>
      <c r="H8" s="63">
        <v>0</v>
      </c>
      <c r="I8" s="63">
        <f t="shared" si="0"/>
        <v>0</v>
      </c>
      <c r="J8" s="186">
        <f>I8*('Sample Collection'!M10/'Sample Collection'!R10)</f>
        <v>0</v>
      </c>
      <c r="K8" s="63"/>
      <c r="N8" s="184"/>
    </row>
    <row r="9" spans="1:14" s="12" customFormat="1">
      <c r="A9" s="63" t="s">
        <v>42</v>
      </c>
      <c r="B9" s="63" t="s">
        <v>43</v>
      </c>
      <c r="C9" s="64">
        <v>43594</v>
      </c>
      <c r="D9" s="65">
        <v>0.79166666666666663</v>
      </c>
      <c r="E9" s="64">
        <v>43596</v>
      </c>
      <c r="F9" s="65">
        <v>0.6875</v>
      </c>
      <c r="G9" s="63" t="s">
        <v>44</v>
      </c>
      <c r="H9" s="63" t="s">
        <v>44</v>
      </c>
      <c r="I9" s="63" t="s">
        <v>44</v>
      </c>
      <c r="J9" s="186"/>
      <c r="K9" s="63"/>
      <c r="N9" s="184"/>
    </row>
    <row r="10" spans="1:14" s="12" customFormat="1">
      <c r="A10" s="63" t="s">
        <v>45</v>
      </c>
      <c r="B10" s="63" t="s">
        <v>30</v>
      </c>
      <c r="C10" s="64">
        <v>43594</v>
      </c>
      <c r="D10" s="65">
        <v>0.79166666666666663</v>
      </c>
      <c r="E10" s="64">
        <v>43596</v>
      </c>
      <c r="F10" s="65">
        <v>0.6875</v>
      </c>
      <c r="G10" s="63">
        <v>0</v>
      </c>
      <c r="H10" s="63">
        <v>0</v>
      </c>
      <c r="I10" s="63">
        <f t="shared" si="0"/>
        <v>0</v>
      </c>
      <c r="J10" s="186">
        <f>I10*('Sample Collection'!M12/'Sample Collection'!R12)</f>
        <v>0</v>
      </c>
      <c r="K10" s="63"/>
      <c r="N10" s="184"/>
    </row>
    <row r="11" spans="1:14" s="12" customFormat="1">
      <c r="A11" s="63" t="s">
        <v>46</v>
      </c>
      <c r="B11" s="63" t="s">
        <v>32</v>
      </c>
      <c r="C11" s="64">
        <v>43594</v>
      </c>
      <c r="D11" s="65">
        <v>0.79166666666666663</v>
      </c>
      <c r="E11" s="64">
        <v>43596</v>
      </c>
      <c r="F11" s="65">
        <v>0.6875</v>
      </c>
      <c r="G11" s="63">
        <v>0</v>
      </c>
      <c r="H11" s="63">
        <v>0</v>
      </c>
      <c r="I11" s="63">
        <f t="shared" si="0"/>
        <v>0</v>
      </c>
      <c r="J11" s="186">
        <f>I11*('Sample Collection'!M13/'Sample Collection'!R13)</f>
        <v>0</v>
      </c>
      <c r="K11" s="63"/>
      <c r="N11" s="184"/>
    </row>
    <row r="12" spans="1:14" s="12" customFormat="1">
      <c r="A12" s="63" t="s">
        <v>47</v>
      </c>
      <c r="B12" s="63" t="s">
        <v>34</v>
      </c>
      <c r="C12" s="64">
        <v>43594</v>
      </c>
      <c r="D12" s="65">
        <v>0.79166666666666663</v>
      </c>
      <c r="E12" s="64">
        <v>43596</v>
      </c>
      <c r="F12" s="65">
        <v>0.6875</v>
      </c>
      <c r="G12" s="63">
        <v>0</v>
      </c>
      <c r="H12" s="63">
        <v>0</v>
      </c>
      <c r="I12" s="63">
        <f t="shared" si="0"/>
        <v>0</v>
      </c>
      <c r="J12" s="186">
        <f>I12*('Sample Collection'!M14/'Sample Collection'!R14)</f>
        <v>0</v>
      </c>
      <c r="K12" s="63"/>
      <c r="N12" s="184"/>
    </row>
    <row r="13" spans="1:14" s="12" customFormat="1">
      <c r="A13" s="63" t="s">
        <v>48</v>
      </c>
      <c r="B13" s="63" t="s">
        <v>39</v>
      </c>
      <c r="C13" s="64">
        <v>43594</v>
      </c>
      <c r="D13" s="65">
        <v>0.79166666666666663</v>
      </c>
      <c r="E13" s="64">
        <v>43596</v>
      </c>
      <c r="F13" s="65">
        <v>0.6875</v>
      </c>
      <c r="G13" s="63">
        <v>0</v>
      </c>
      <c r="H13" s="63">
        <v>0</v>
      </c>
      <c r="I13" s="63">
        <f t="shared" si="0"/>
        <v>0</v>
      </c>
      <c r="J13" s="186">
        <f>I13*('Sample Collection'!M15/'Sample Collection'!R15)</f>
        <v>0</v>
      </c>
      <c r="K13" s="63"/>
      <c r="N13" s="184"/>
    </row>
    <row r="14" spans="1:14" s="79" customFormat="1">
      <c r="A14" s="76" t="s">
        <v>49</v>
      </c>
      <c r="B14" s="76" t="s">
        <v>361</v>
      </c>
      <c r="C14" s="77">
        <v>43594</v>
      </c>
      <c r="D14" s="78">
        <v>0.79166666666666663</v>
      </c>
      <c r="E14" s="77">
        <v>43596</v>
      </c>
      <c r="F14" s="78">
        <v>0.6875</v>
      </c>
      <c r="G14" s="76">
        <v>0</v>
      </c>
      <c r="H14" s="76">
        <v>0</v>
      </c>
      <c r="I14" s="76">
        <f t="shared" si="0"/>
        <v>0</v>
      </c>
      <c r="J14" s="186">
        <f>I14*('Sample Collection'!M16/'Sample Collection'!R16)</f>
        <v>0</v>
      </c>
      <c r="K14" s="76"/>
      <c r="N14" s="206"/>
    </row>
    <row r="15" spans="1:14" s="99" customFormat="1">
      <c r="A15" s="102" t="s">
        <v>51</v>
      </c>
      <c r="B15" s="102" t="s">
        <v>24</v>
      </c>
      <c r="C15" s="103">
        <v>43594</v>
      </c>
      <c r="D15" s="104">
        <v>0.79166666666666663</v>
      </c>
      <c r="E15" s="103">
        <v>43596</v>
      </c>
      <c r="F15" s="104">
        <v>0.6875</v>
      </c>
      <c r="G15" s="102">
        <v>0</v>
      </c>
      <c r="H15" s="102">
        <v>0</v>
      </c>
      <c r="I15" s="102">
        <f t="shared" si="0"/>
        <v>0</v>
      </c>
      <c r="J15" s="186">
        <f>I15*('Sample Collection'!M17/'Sample Collection'!R17)</f>
        <v>0</v>
      </c>
      <c r="K15" s="102"/>
      <c r="N15" s="205"/>
    </row>
    <row r="16" spans="1:14" s="99" customFormat="1">
      <c r="A16" s="102" t="s">
        <v>52</v>
      </c>
      <c r="B16" s="102" t="s">
        <v>53</v>
      </c>
      <c r="C16" s="103">
        <v>43594</v>
      </c>
      <c r="D16" s="104">
        <v>0.79166666666666663</v>
      </c>
      <c r="E16" s="103">
        <v>43596</v>
      </c>
      <c r="F16" s="104">
        <v>0.6875</v>
      </c>
      <c r="G16" s="102">
        <v>0</v>
      </c>
      <c r="H16" s="102">
        <v>0</v>
      </c>
      <c r="I16" s="102">
        <f t="shared" si="0"/>
        <v>0</v>
      </c>
      <c r="J16" s="186">
        <f>I16*('Sample Collection'!M18/'Sample Collection'!R18)</f>
        <v>0</v>
      </c>
      <c r="K16" s="102"/>
      <c r="N16" s="205"/>
    </row>
    <row r="17" spans="1:14" s="99" customFormat="1">
      <c r="A17" s="102" t="s">
        <v>54</v>
      </c>
      <c r="B17" s="102" t="s">
        <v>30</v>
      </c>
      <c r="C17" s="103">
        <v>43594</v>
      </c>
      <c r="D17" s="104">
        <v>0.79166666666666663</v>
      </c>
      <c r="E17" s="103">
        <v>43596</v>
      </c>
      <c r="F17" s="104">
        <v>0.6875</v>
      </c>
      <c r="G17" s="102">
        <v>0</v>
      </c>
      <c r="H17" s="102">
        <v>0</v>
      </c>
      <c r="I17" s="102">
        <f t="shared" si="0"/>
        <v>0</v>
      </c>
      <c r="J17" s="186">
        <f>I17*('Sample Collection'!M19/'Sample Collection'!R19)</f>
        <v>0</v>
      </c>
      <c r="K17" s="102"/>
      <c r="N17" s="205"/>
    </row>
    <row r="18" spans="1:14" s="99" customFormat="1">
      <c r="A18" s="102" t="s">
        <v>55</v>
      </c>
      <c r="B18" s="102" t="s">
        <v>32</v>
      </c>
      <c r="C18" s="103">
        <v>43594</v>
      </c>
      <c r="D18" s="104">
        <v>0.79166666666666663</v>
      </c>
      <c r="E18" s="103">
        <v>43596</v>
      </c>
      <c r="F18" s="104">
        <v>0.6875</v>
      </c>
      <c r="G18" s="102">
        <v>0</v>
      </c>
      <c r="H18" s="102">
        <v>0</v>
      </c>
      <c r="I18" s="102">
        <f t="shared" si="0"/>
        <v>0</v>
      </c>
      <c r="J18" s="186">
        <f>I18*('Sample Collection'!M20/'Sample Collection'!R20)</f>
        <v>0</v>
      </c>
      <c r="K18" s="102"/>
      <c r="N18" s="205"/>
    </row>
    <row r="19" spans="1:14" s="99" customFormat="1">
      <c r="A19" s="102" t="s">
        <v>56</v>
      </c>
      <c r="B19" s="102" t="s">
        <v>34</v>
      </c>
      <c r="C19" s="103">
        <v>43594</v>
      </c>
      <c r="D19" s="104">
        <v>0.79166666666666663</v>
      </c>
      <c r="E19" s="103">
        <v>43596</v>
      </c>
      <c r="F19" s="104">
        <v>0.6875</v>
      </c>
      <c r="G19" s="102">
        <v>0</v>
      </c>
      <c r="H19" s="102">
        <v>0</v>
      </c>
      <c r="I19" s="102">
        <f t="shared" si="0"/>
        <v>0</v>
      </c>
      <c r="J19" s="186">
        <f>I19*('Sample Collection'!M21/'Sample Collection'!R21)</f>
        <v>0</v>
      </c>
      <c r="K19" s="102"/>
      <c r="N19" s="205"/>
    </row>
    <row r="20" spans="1:14" s="99" customFormat="1">
      <c r="A20" s="102" t="s">
        <v>57</v>
      </c>
      <c r="B20" s="102" t="s">
        <v>39</v>
      </c>
      <c r="C20" s="103">
        <v>43594</v>
      </c>
      <c r="D20" s="104">
        <v>0.79166666666666663</v>
      </c>
      <c r="E20" s="103">
        <v>43596</v>
      </c>
      <c r="F20" s="104">
        <v>0.6875</v>
      </c>
      <c r="G20" s="102">
        <v>0</v>
      </c>
      <c r="H20" s="102">
        <v>0</v>
      </c>
      <c r="I20" s="102">
        <f t="shared" si="0"/>
        <v>0</v>
      </c>
      <c r="J20" s="186">
        <f>I20*('Sample Collection'!M22/'Sample Collection'!R22)</f>
        <v>0</v>
      </c>
      <c r="K20" s="102"/>
      <c r="N20" s="205"/>
    </row>
    <row r="21" spans="1:14" s="12" customFormat="1">
      <c r="A21" s="63" t="s">
        <v>58</v>
      </c>
      <c r="B21" s="63" t="s">
        <v>24</v>
      </c>
      <c r="C21" s="64">
        <v>43594</v>
      </c>
      <c r="D21" s="65">
        <v>0.79166666666666663</v>
      </c>
      <c r="E21" s="64">
        <v>43596</v>
      </c>
      <c r="F21" s="65">
        <v>0.6875</v>
      </c>
      <c r="G21" s="63">
        <v>0</v>
      </c>
      <c r="H21" s="63">
        <v>0</v>
      </c>
      <c r="I21" s="63">
        <f t="shared" si="0"/>
        <v>0</v>
      </c>
      <c r="J21" s="186">
        <f>I21*('Sample Collection'!M23/'Sample Collection'!R23)</f>
        <v>0</v>
      </c>
      <c r="K21" s="63"/>
      <c r="N21" s="184"/>
    </row>
    <row r="22" spans="1:14" s="12" customFormat="1">
      <c r="A22" s="63" t="s">
        <v>59</v>
      </c>
      <c r="B22" s="63" t="s">
        <v>43</v>
      </c>
      <c r="C22" s="64">
        <v>43594</v>
      </c>
      <c r="D22" s="65">
        <v>0.79166666666666663</v>
      </c>
      <c r="E22" s="64">
        <v>43596</v>
      </c>
      <c r="F22" s="65">
        <v>0.6875</v>
      </c>
      <c r="G22" s="63" t="s">
        <v>44</v>
      </c>
      <c r="H22" s="63" t="s">
        <v>44</v>
      </c>
      <c r="I22" s="63" t="s">
        <v>44</v>
      </c>
      <c r="J22" s="186"/>
      <c r="K22" s="63"/>
      <c r="N22" s="184"/>
    </row>
    <row r="23" spans="1:14" s="12" customFormat="1">
      <c r="A23" s="63" t="s">
        <v>60</v>
      </c>
      <c r="B23" s="63" t="s">
        <v>30</v>
      </c>
      <c r="C23" s="64">
        <v>43594</v>
      </c>
      <c r="D23" s="65">
        <v>0.79166666666666663</v>
      </c>
      <c r="E23" s="64">
        <v>43596</v>
      </c>
      <c r="F23" s="65">
        <v>0.6875</v>
      </c>
      <c r="G23" s="63">
        <v>0</v>
      </c>
      <c r="H23" s="63">
        <v>0</v>
      </c>
      <c r="I23" s="63">
        <f t="shared" si="0"/>
        <v>0</v>
      </c>
      <c r="J23" s="186">
        <f>I23*('Sample Collection'!M25/'Sample Collection'!R25)</f>
        <v>0</v>
      </c>
      <c r="K23" s="63"/>
      <c r="N23" s="184"/>
    </row>
    <row r="24" spans="1:14" s="12" customFormat="1">
      <c r="A24" s="63" t="s">
        <v>61</v>
      </c>
      <c r="B24" s="63" t="s">
        <v>32</v>
      </c>
      <c r="C24" s="64">
        <v>43594</v>
      </c>
      <c r="D24" s="65">
        <v>0.79166666666666663</v>
      </c>
      <c r="E24" s="64">
        <v>43596</v>
      </c>
      <c r="F24" s="65">
        <v>0.6875</v>
      </c>
      <c r="G24" s="63">
        <v>0</v>
      </c>
      <c r="H24" s="63">
        <v>0</v>
      </c>
      <c r="I24" s="63">
        <f t="shared" si="0"/>
        <v>0</v>
      </c>
      <c r="J24" s="186">
        <f>I24*('Sample Collection'!M26/'Sample Collection'!R26)</f>
        <v>0</v>
      </c>
      <c r="K24" s="63"/>
      <c r="N24" s="184"/>
    </row>
    <row r="25" spans="1:14" s="12" customFormat="1">
      <c r="A25" s="63" t="s">
        <v>62</v>
      </c>
      <c r="B25" s="63" t="s">
        <v>34</v>
      </c>
      <c r="C25" s="64">
        <v>43594</v>
      </c>
      <c r="D25" s="65">
        <v>0.79166666666666663</v>
      </c>
      <c r="E25" s="64">
        <v>43596</v>
      </c>
      <c r="F25" s="65">
        <v>0.6875</v>
      </c>
      <c r="G25" s="63">
        <v>0</v>
      </c>
      <c r="H25" s="63">
        <v>0</v>
      </c>
      <c r="I25" s="63">
        <f t="shared" si="0"/>
        <v>0</v>
      </c>
      <c r="J25" s="186">
        <f>I25*('Sample Collection'!M27/'Sample Collection'!R27)</f>
        <v>0</v>
      </c>
      <c r="K25" s="63"/>
      <c r="N25" s="184"/>
    </row>
    <row r="26" spans="1:14" s="12" customFormat="1">
      <c r="A26" s="63" t="s">
        <v>63</v>
      </c>
      <c r="B26" s="63" t="s">
        <v>39</v>
      </c>
      <c r="C26" s="64">
        <v>43594</v>
      </c>
      <c r="D26" s="65">
        <v>0.79166666666666663</v>
      </c>
      <c r="E26" s="64">
        <v>43596</v>
      </c>
      <c r="F26" s="65">
        <v>0.6875</v>
      </c>
      <c r="G26" s="63">
        <v>0</v>
      </c>
      <c r="H26" s="63">
        <v>0</v>
      </c>
      <c r="I26" s="63">
        <f t="shared" si="0"/>
        <v>0</v>
      </c>
      <c r="J26" s="186">
        <f>I26*('Sample Collection'!M28/'Sample Collection'!R28)</f>
        <v>0</v>
      </c>
      <c r="K26" s="63"/>
      <c r="N26" s="184"/>
    </row>
    <row r="27" spans="1:14" s="79" customFormat="1">
      <c r="A27" s="76" t="s">
        <v>64</v>
      </c>
      <c r="B27" s="76" t="s">
        <v>361</v>
      </c>
      <c r="C27" s="77">
        <v>43594</v>
      </c>
      <c r="D27" s="78">
        <v>0.79166666666666663</v>
      </c>
      <c r="E27" s="77">
        <v>43596</v>
      </c>
      <c r="F27" s="78">
        <v>0.6875</v>
      </c>
      <c r="G27" s="76">
        <v>0</v>
      </c>
      <c r="H27" s="76">
        <v>0</v>
      </c>
      <c r="I27" s="76">
        <f t="shared" si="0"/>
        <v>0</v>
      </c>
      <c r="J27" s="186">
        <f>I27*('Sample Collection'!M29/'Sample Collection'!R29)</f>
        <v>0</v>
      </c>
      <c r="K27" s="76"/>
      <c r="N27" s="206"/>
    </row>
    <row r="28" spans="1:14" s="45" customFormat="1">
      <c r="A28" s="57" t="s">
        <v>65</v>
      </c>
      <c r="B28" s="57" t="s">
        <v>24</v>
      </c>
      <c r="C28" s="58">
        <v>43606</v>
      </c>
      <c r="D28" s="59">
        <v>0.79166666666666663</v>
      </c>
      <c r="E28" s="58">
        <v>43608</v>
      </c>
      <c r="F28" s="59">
        <v>0.4375</v>
      </c>
      <c r="G28" s="57">
        <v>1</v>
      </c>
      <c r="H28" s="57">
        <v>1</v>
      </c>
      <c r="I28" s="57">
        <f t="shared" si="0"/>
        <v>2</v>
      </c>
      <c r="J28" s="186">
        <f>I28*('Sample Collection'!M30/'Sample Collection'!R30)</f>
        <v>0.1</v>
      </c>
      <c r="K28" s="57">
        <v>2</v>
      </c>
      <c r="L28" s="45">
        <v>1</v>
      </c>
      <c r="M28" s="45">
        <v>0</v>
      </c>
      <c r="N28" s="207">
        <f>IF(M28=0,0,(J28*(L28/M28)))</f>
        <v>0</v>
      </c>
    </row>
    <row r="29" spans="1:14" s="99" customFormat="1">
      <c r="A29" s="102" t="s">
        <v>67</v>
      </c>
      <c r="B29" s="102" t="s">
        <v>68</v>
      </c>
      <c r="C29" s="103">
        <v>43606</v>
      </c>
      <c r="D29" s="104">
        <v>0.79166666666666663</v>
      </c>
      <c r="E29" s="103">
        <v>43608</v>
      </c>
      <c r="F29" s="104">
        <v>0.4375</v>
      </c>
      <c r="G29" s="102">
        <v>0</v>
      </c>
      <c r="H29" s="102">
        <v>0</v>
      </c>
      <c r="I29" s="102">
        <f t="shared" si="0"/>
        <v>0</v>
      </c>
      <c r="J29" s="186">
        <f>I29*('Sample Collection'!M31/'Sample Collection'!R31)</f>
        <v>0</v>
      </c>
      <c r="K29" s="102"/>
      <c r="N29" s="207"/>
    </row>
    <row r="30" spans="1:14" s="45" customFormat="1">
      <c r="A30" s="57" t="s">
        <v>69</v>
      </c>
      <c r="B30" s="57" t="s">
        <v>30</v>
      </c>
      <c r="C30" s="58">
        <v>43606</v>
      </c>
      <c r="D30" s="59">
        <v>0.79166666666666663</v>
      </c>
      <c r="E30" s="58">
        <v>43608</v>
      </c>
      <c r="F30" s="59">
        <v>0.4375</v>
      </c>
      <c r="G30" s="57">
        <v>1</v>
      </c>
      <c r="H30" s="57">
        <v>0</v>
      </c>
      <c r="I30" s="57">
        <f t="shared" si="0"/>
        <v>1</v>
      </c>
      <c r="J30" s="186">
        <f>I30*('Sample Collection'!M32/'Sample Collection'!R32)</f>
        <v>4.4247787610619468E-2</v>
      </c>
      <c r="K30" s="57">
        <v>1</v>
      </c>
      <c r="L30" s="45">
        <v>1</v>
      </c>
      <c r="M30" s="45">
        <v>1</v>
      </c>
      <c r="N30" s="207">
        <f t="shared" ref="N30:N91" si="1">IF(M30=0,0,(J30*(L30/M30)))</f>
        <v>4.4247787610619468E-2</v>
      </c>
    </row>
    <row r="31" spans="1:14" s="99" customFormat="1">
      <c r="A31" s="102" t="s">
        <v>70</v>
      </c>
      <c r="B31" s="102" t="s">
        <v>32</v>
      </c>
      <c r="C31" s="103">
        <v>43606</v>
      </c>
      <c r="D31" s="104">
        <v>0.79166666666666663</v>
      </c>
      <c r="E31" s="103">
        <v>43608</v>
      </c>
      <c r="F31" s="104">
        <v>0.4375</v>
      </c>
      <c r="G31" s="102">
        <v>0</v>
      </c>
      <c r="H31" s="102">
        <v>0</v>
      </c>
      <c r="I31" s="102">
        <f t="shared" si="0"/>
        <v>0</v>
      </c>
      <c r="J31" s="186">
        <f>I31*('Sample Collection'!M33/'Sample Collection'!R33)</f>
        <v>0</v>
      </c>
      <c r="K31" s="102"/>
      <c r="N31" s="207"/>
    </row>
    <row r="32" spans="1:14" s="45" customFormat="1">
      <c r="A32" s="57" t="s">
        <v>71</v>
      </c>
      <c r="B32" s="57" t="s">
        <v>34</v>
      </c>
      <c r="C32" s="58">
        <v>43606</v>
      </c>
      <c r="D32" s="59">
        <v>0.79166666666666663</v>
      </c>
      <c r="E32" s="58">
        <v>43608</v>
      </c>
      <c r="F32" s="59">
        <v>0.4375</v>
      </c>
      <c r="G32" s="57">
        <v>3</v>
      </c>
      <c r="H32" s="57">
        <v>2</v>
      </c>
      <c r="I32" s="57">
        <f t="shared" si="0"/>
        <v>5</v>
      </c>
      <c r="J32" s="186">
        <f>I32*('Sample Collection'!M34/'Sample Collection'!R34)</f>
        <v>0.25</v>
      </c>
      <c r="K32" s="57">
        <v>3</v>
      </c>
      <c r="L32" s="45">
        <v>2</v>
      </c>
      <c r="M32" s="45">
        <v>2</v>
      </c>
      <c r="N32" s="207">
        <f t="shared" si="1"/>
        <v>0.25</v>
      </c>
    </row>
    <row r="33" spans="1:14" s="99" customFormat="1">
      <c r="A33" s="102" t="s">
        <v>72</v>
      </c>
      <c r="B33" s="102" t="s">
        <v>39</v>
      </c>
      <c r="C33" s="103">
        <v>43606</v>
      </c>
      <c r="D33" s="104">
        <v>0.79166666666666663</v>
      </c>
      <c r="E33" s="103">
        <v>43608</v>
      </c>
      <c r="F33" s="104">
        <v>0.4375</v>
      </c>
      <c r="G33" s="102">
        <v>0</v>
      </c>
      <c r="H33" s="102">
        <v>0</v>
      </c>
      <c r="I33" s="102">
        <f t="shared" si="0"/>
        <v>0</v>
      </c>
      <c r="J33" s="186">
        <f>I33*('Sample Collection'!M35/'Sample Collection'!R35)</f>
        <v>0</v>
      </c>
      <c r="K33" s="102"/>
      <c r="N33" s="207"/>
    </row>
    <row r="34" spans="1:14" s="12" customFormat="1">
      <c r="A34" s="63" t="s">
        <v>73</v>
      </c>
      <c r="B34" s="63" t="s">
        <v>24</v>
      </c>
      <c r="C34" s="64">
        <v>43606</v>
      </c>
      <c r="D34" s="65">
        <v>0.79166666666666663</v>
      </c>
      <c r="E34" s="64">
        <v>43608</v>
      </c>
      <c r="F34" s="65">
        <v>0.4375</v>
      </c>
      <c r="G34" s="63">
        <v>0</v>
      </c>
      <c r="H34" s="63">
        <v>0</v>
      </c>
      <c r="I34" s="63">
        <f t="shared" si="0"/>
        <v>0</v>
      </c>
      <c r="J34" s="186">
        <f>I34*('Sample Collection'!M36/'Sample Collection'!R36)</f>
        <v>0</v>
      </c>
      <c r="K34" s="63"/>
      <c r="N34" s="207"/>
    </row>
    <row r="35" spans="1:14" s="12" customFormat="1">
      <c r="A35" s="63" t="s">
        <v>74</v>
      </c>
      <c r="B35" s="63" t="s">
        <v>68</v>
      </c>
      <c r="C35" s="64">
        <v>43606</v>
      </c>
      <c r="D35" s="65">
        <v>0.79166666666666663</v>
      </c>
      <c r="E35" s="64">
        <v>43608</v>
      </c>
      <c r="F35" s="65">
        <v>0.4375</v>
      </c>
      <c r="G35" s="63">
        <v>0</v>
      </c>
      <c r="H35" s="63">
        <v>0</v>
      </c>
      <c r="I35" s="63">
        <f t="shared" si="0"/>
        <v>0</v>
      </c>
      <c r="J35" s="186">
        <f>I35*('Sample Collection'!M37/'Sample Collection'!R37)</f>
        <v>0</v>
      </c>
      <c r="K35" s="63"/>
      <c r="N35" s="207"/>
    </row>
    <row r="36" spans="1:14" s="45" customFormat="1">
      <c r="A36" s="57" t="s">
        <v>75</v>
      </c>
      <c r="B36" s="57" t="s">
        <v>30</v>
      </c>
      <c r="C36" s="58">
        <v>43606</v>
      </c>
      <c r="D36" s="59">
        <v>0.79166666666666663</v>
      </c>
      <c r="E36" s="58">
        <v>43608</v>
      </c>
      <c r="F36" s="59">
        <v>0.4375</v>
      </c>
      <c r="G36" s="57">
        <v>7</v>
      </c>
      <c r="H36" s="57">
        <v>7</v>
      </c>
      <c r="I36" s="57">
        <f t="shared" si="0"/>
        <v>14</v>
      </c>
      <c r="J36" s="186">
        <f>I36*('Sample Collection'!M38/'Sample Collection'!R38)</f>
        <v>0.61946902654867253</v>
      </c>
      <c r="K36" s="57">
        <v>3</v>
      </c>
      <c r="L36" s="45">
        <v>3</v>
      </c>
      <c r="M36" s="45">
        <v>3</v>
      </c>
      <c r="N36" s="207">
        <f t="shared" si="1"/>
        <v>0.61946902654867253</v>
      </c>
    </row>
    <row r="37" spans="1:14" s="12" customFormat="1">
      <c r="A37" s="63" t="s">
        <v>76</v>
      </c>
      <c r="B37" s="63" t="s">
        <v>32</v>
      </c>
      <c r="C37" s="64">
        <v>43606</v>
      </c>
      <c r="D37" s="65">
        <v>0.79166666666666663</v>
      </c>
      <c r="E37" s="64">
        <v>43608</v>
      </c>
      <c r="F37" s="65">
        <v>0.4375</v>
      </c>
      <c r="G37" s="63">
        <v>0</v>
      </c>
      <c r="H37" s="63">
        <v>0</v>
      </c>
      <c r="I37" s="63">
        <f t="shared" si="0"/>
        <v>0</v>
      </c>
      <c r="J37" s="186">
        <f>I37*('Sample Collection'!M39/'Sample Collection'!R39)</f>
        <v>0</v>
      </c>
      <c r="K37" s="63"/>
      <c r="N37" s="207"/>
    </row>
    <row r="38" spans="1:14" s="45" customFormat="1">
      <c r="A38" s="57" t="s">
        <v>77</v>
      </c>
      <c r="B38" s="57" t="s">
        <v>34</v>
      </c>
      <c r="C38" s="58">
        <v>43606</v>
      </c>
      <c r="D38" s="59">
        <v>0.79166666666666663</v>
      </c>
      <c r="E38" s="58">
        <v>43608</v>
      </c>
      <c r="F38" s="59">
        <v>0.4375</v>
      </c>
      <c r="G38" s="57">
        <v>7</v>
      </c>
      <c r="H38" s="57">
        <v>3</v>
      </c>
      <c r="I38" s="57">
        <f t="shared" si="0"/>
        <v>10</v>
      </c>
      <c r="J38" s="186">
        <f>I38*('Sample Collection'!M40/'Sample Collection'!R40)</f>
        <v>0.5</v>
      </c>
      <c r="K38" s="57">
        <v>3</v>
      </c>
      <c r="L38" s="45">
        <v>3</v>
      </c>
      <c r="M38" s="45">
        <v>3</v>
      </c>
      <c r="N38" s="207">
        <f t="shared" si="1"/>
        <v>0.5</v>
      </c>
    </row>
    <row r="39" spans="1:14" s="12" customFormat="1">
      <c r="A39" s="63" t="s">
        <v>78</v>
      </c>
      <c r="B39" s="63" t="s">
        <v>39</v>
      </c>
      <c r="C39" s="64">
        <v>43606</v>
      </c>
      <c r="D39" s="65">
        <v>0.79166666666666663</v>
      </c>
      <c r="E39" s="64">
        <v>43608</v>
      </c>
      <c r="F39" s="65">
        <v>0.4375</v>
      </c>
      <c r="G39" s="63">
        <v>0</v>
      </c>
      <c r="H39" s="63">
        <v>0</v>
      </c>
      <c r="I39" s="63">
        <f t="shared" si="0"/>
        <v>0</v>
      </c>
      <c r="J39" s="186">
        <f>I39*('Sample Collection'!M41/'Sample Collection'!R41)</f>
        <v>0</v>
      </c>
      <c r="K39" s="63"/>
      <c r="N39" s="207"/>
    </row>
    <row r="40" spans="1:14" s="79" customFormat="1">
      <c r="A40" s="76" t="s">
        <v>79</v>
      </c>
      <c r="B40" s="76" t="s">
        <v>361</v>
      </c>
      <c r="C40" s="77">
        <v>43606</v>
      </c>
      <c r="D40" s="78">
        <v>0.79166666666666663</v>
      </c>
      <c r="E40" s="77">
        <v>43608</v>
      </c>
      <c r="F40" s="78">
        <v>0.4375</v>
      </c>
      <c r="G40" s="76">
        <v>0</v>
      </c>
      <c r="H40" s="76">
        <v>0</v>
      </c>
      <c r="I40" s="76">
        <f t="shared" si="0"/>
        <v>0</v>
      </c>
      <c r="J40" s="186">
        <f>I40*('Sample Collection'!M42/'Sample Collection'!R42)</f>
        <v>0</v>
      </c>
      <c r="K40" s="76"/>
      <c r="N40" s="207"/>
    </row>
    <row r="41" spans="1:14" s="99" customFormat="1">
      <c r="A41" s="99" t="s">
        <v>80</v>
      </c>
      <c r="B41" s="99" t="s">
        <v>24</v>
      </c>
      <c r="C41" s="100">
        <v>43619</v>
      </c>
      <c r="D41" s="101">
        <v>0.89583333333333337</v>
      </c>
      <c r="E41" s="100">
        <v>43621</v>
      </c>
      <c r="F41" s="101" t="s">
        <v>352</v>
      </c>
      <c r="G41" s="99">
        <v>0</v>
      </c>
      <c r="H41" s="99">
        <v>0</v>
      </c>
      <c r="I41" s="99">
        <f t="shared" si="0"/>
        <v>0</v>
      </c>
      <c r="J41" s="186">
        <f>I41*('Sample Collection'!M43/'Sample Collection'!R43)</f>
        <v>0</v>
      </c>
      <c r="N41" s="207"/>
    </row>
    <row r="42" spans="1:14" s="99" customFormat="1">
      <c r="A42" s="99" t="s">
        <v>81</v>
      </c>
      <c r="B42" s="99" t="s">
        <v>82</v>
      </c>
      <c r="C42" s="100">
        <v>43619</v>
      </c>
      <c r="D42" s="101">
        <v>0.89583333333333337</v>
      </c>
      <c r="E42" s="100">
        <v>43621</v>
      </c>
      <c r="F42" s="101" t="s">
        <v>352</v>
      </c>
      <c r="G42" s="99">
        <v>0</v>
      </c>
      <c r="H42" s="99">
        <v>0</v>
      </c>
      <c r="I42" s="99">
        <f t="shared" si="0"/>
        <v>0</v>
      </c>
      <c r="J42" s="186">
        <f>I42*('Sample Collection'!M44/'Sample Collection'!R44)</f>
        <v>0</v>
      </c>
      <c r="N42" s="207"/>
    </row>
    <row r="43" spans="1:14" s="45" customFormat="1">
      <c r="A43" s="45" t="s">
        <v>83</v>
      </c>
      <c r="B43" s="45" t="s">
        <v>30</v>
      </c>
      <c r="C43" s="46">
        <v>43619</v>
      </c>
      <c r="D43" s="47">
        <v>0.89583333333333337</v>
      </c>
      <c r="E43" s="46">
        <v>43621</v>
      </c>
      <c r="F43" s="47" t="s">
        <v>352</v>
      </c>
      <c r="G43" s="45">
        <v>1</v>
      </c>
      <c r="H43" s="45">
        <v>0</v>
      </c>
      <c r="I43" s="45">
        <f t="shared" si="0"/>
        <v>1</v>
      </c>
      <c r="J43" s="186">
        <f>I43*('Sample Collection'!M45/'Sample Collection'!R45)</f>
        <v>5.3097345132743362E-2</v>
      </c>
      <c r="K43" s="45">
        <v>1</v>
      </c>
      <c r="L43" s="45">
        <v>1</v>
      </c>
      <c r="M43" s="45">
        <v>0</v>
      </c>
      <c r="N43" s="207">
        <f t="shared" si="1"/>
        <v>0</v>
      </c>
    </row>
    <row r="44" spans="1:14" s="99" customFormat="1">
      <c r="A44" s="99" t="s">
        <v>84</v>
      </c>
      <c r="B44" s="99" t="s">
        <v>32</v>
      </c>
      <c r="C44" s="100">
        <v>43619</v>
      </c>
      <c r="D44" s="101">
        <v>0.89583333333333337</v>
      </c>
      <c r="E44" s="100">
        <v>43621</v>
      </c>
      <c r="F44" s="101" t="s">
        <v>352</v>
      </c>
      <c r="G44" s="99">
        <v>0</v>
      </c>
      <c r="H44" s="99">
        <v>0</v>
      </c>
      <c r="I44" s="99">
        <f t="shared" si="0"/>
        <v>0</v>
      </c>
      <c r="J44" s="186">
        <f>I44*('Sample Collection'!M46/'Sample Collection'!R46)</f>
        <v>0</v>
      </c>
      <c r="N44" s="207"/>
    </row>
    <row r="45" spans="1:14" s="99" customFormat="1">
      <c r="A45" s="99" t="s">
        <v>85</v>
      </c>
      <c r="B45" s="99" t="s">
        <v>34</v>
      </c>
      <c r="C45" s="100">
        <v>43619</v>
      </c>
      <c r="D45" s="101">
        <v>0.89583333333333337</v>
      </c>
      <c r="E45" s="100">
        <v>43621</v>
      </c>
      <c r="F45" s="101" t="s">
        <v>352</v>
      </c>
      <c r="G45" s="99">
        <v>0</v>
      </c>
      <c r="H45" s="99">
        <v>0</v>
      </c>
      <c r="I45" s="99">
        <f t="shared" si="0"/>
        <v>0</v>
      </c>
      <c r="J45" s="186">
        <f>I45*('Sample Collection'!M47/'Sample Collection'!R47)</f>
        <v>0</v>
      </c>
      <c r="N45" s="207"/>
    </row>
    <row r="46" spans="1:14" s="99" customFormat="1">
      <c r="A46" s="99" t="s">
        <v>86</v>
      </c>
      <c r="B46" s="99" t="s">
        <v>39</v>
      </c>
      <c r="C46" s="100">
        <v>43619</v>
      </c>
      <c r="D46" s="101">
        <v>0.89583333333333337</v>
      </c>
      <c r="E46" s="100">
        <v>43621</v>
      </c>
      <c r="F46" s="101" t="s">
        <v>352</v>
      </c>
      <c r="G46" s="99">
        <v>0</v>
      </c>
      <c r="H46" s="99">
        <v>0</v>
      </c>
      <c r="I46" s="99">
        <f t="shared" si="0"/>
        <v>0</v>
      </c>
      <c r="J46" s="186">
        <f>I46*('Sample Collection'!M48/'Sample Collection'!R48)</f>
        <v>0</v>
      </c>
      <c r="N46" s="207"/>
    </row>
    <row r="47" spans="1:14" s="45" customFormat="1">
      <c r="A47" s="45" t="s">
        <v>87</v>
      </c>
      <c r="B47" s="45" t="s">
        <v>24</v>
      </c>
      <c r="C47" s="46">
        <v>43619</v>
      </c>
      <c r="D47" s="47">
        <v>0.89583333333333337</v>
      </c>
      <c r="E47" s="46">
        <v>43621</v>
      </c>
      <c r="F47" s="47" t="s">
        <v>352</v>
      </c>
      <c r="G47" s="45">
        <v>0</v>
      </c>
      <c r="H47" s="45">
        <v>1</v>
      </c>
      <c r="I47" s="45">
        <f t="shared" si="0"/>
        <v>1</v>
      </c>
      <c r="J47" s="186">
        <f>I47*('Sample Collection'!M49/'Sample Collection'!R49)</f>
        <v>0.06</v>
      </c>
      <c r="K47" s="45">
        <v>1</v>
      </c>
      <c r="L47" s="45">
        <v>1</v>
      </c>
      <c r="M47" s="45">
        <v>0</v>
      </c>
      <c r="N47" s="207">
        <f t="shared" si="1"/>
        <v>0</v>
      </c>
    </row>
    <row r="48" spans="1:14" s="12" customFormat="1">
      <c r="A48" s="12" t="s">
        <v>88</v>
      </c>
      <c r="B48" s="12" t="s">
        <v>82</v>
      </c>
      <c r="C48" s="40">
        <v>43619</v>
      </c>
      <c r="D48" s="41">
        <v>0.89583333333333337</v>
      </c>
      <c r="E48" s="40">
        <v>43621</v>
      </c>
      <c r="F48" s="41" t="s">
        <v>352</v>
      </c>
      <c r="G48" s="12">
        <v>0</v>
      </c>
      <c r="H48" s="12">
        <v>0</v>
      </c>
      <c r="I48" s="12">
        <f t="shared" si="0"/>
        <v>0</v>
      </c>
      <c r="J48" s="186">
        <f>I48*('Sample Collection'!M50/'Sample Collection'!R50)</f>
        <v>0</v>
      </c>
      <c r="N48" s="207"/>
    </row>
    <row r="49" spans="1:14" s="12" customFormat="1">
      <c r="A49" s="12" t="s">
        <v>89</v>
      </c>
      <c r="B49" s="12" t="s">
        <v>30</v>
      </c>
      <c r="C49" s="40">
        <v>43619</v>
      </c>
      <c r="D49" s="41">
        <v>0.89583333333333337</v>
      </c>
      <c r="E49" s="40">
        <v>43621</v>
      </c>
      <c r="F49" s="41" t="s">
        <v>352</v>
      </c>
      <c r="G49" s="12">
        <v>0</v>
      </c>
      <c r="H49" s="12">
        <v>0</v>
      </c>
      <c r="I49" s="12">
        <f t="shared" si="0"/>
        <v>0</v>
      </c>
      <c r="J49" s="186">
        <f>I49*('Sample Collection'!M51/'Sample Collection'!R51)</f>
        <v>0</v>
      </c>
      <c r="N49" s="207"/>
    </row>
    <row r="50" spans="1:14" s="12" customFormat="1">
      <c r="A50" s="12" t="s">
        <v>90</v>
      </c>
      <c r="B50" s="12" t="s">
        <v>32</v>
      </c>
      <c r="C50" s="40">
        <v>43619</v>
      </c>
      <c r="D50" s="41">
        <v>0.89583333333333337</v>
      </c>
      <c r="E50" s="40">
        <v>43621</v>
      </c>
      <c r="F50" s="41" t="s">
        <v>352</v>
      </c>
      <c r="G50" s="12">
        <v>0</v>
      </c>
      <c r="H50" s="12">
        <v>0</v>
      </c>
      <c r="I50" s="12">
        <f t="shared" si="0"/>
        <v>0</v>
      </c>
      <c r="J50" s="186">
        <f>I50*('Sample Collection'!M52/'Sample Collection'!R52)</f>
        <v>0</v>
      </c>
      <c r="N50" s="207"/>
    </row>
    <row r="51" spans="1:14" s="12" customFormat="1">
      <c r="A51" s="12" t="s">
        <v>91</v>
      </c>
      <c r="B51" s="12" t="s">
        <v>34</v>
      </c>
      <c r="C51" s="40">
        <v>43619</v>
      </c>
      <c r="D51" s="41">
        <v>0.89583333333333337</v>
      </c>
      <c r="E51" s="40">
        <v>43621</v>
      </c>
      <c r="F51" s="41" t="s">
        <v>352</v>
      </c>
      <c r="G51" s="12">
        <v>0</v>
      </c>
      <c r="H51" s="12">
        <v>0</v>
      </c>
      <c r="I51" s="12">
        <f t="shared" si="0"/>
        <v>0</v>
      </c>
      <c r="J51" s="186">
        <f>I51*('Sample Collection'!M53/'Sample Collection'!R53)</f>
        <v>0</v>
      </c>
      <c r="N51" s="207"/>
    </row>
    <row r="52" spans="1:14" s="12" customFormat="1">
      <c r="A52" s="12" t="s">
        <v>92</v>
      </c>
      <c r="B52" s="12" t="s">
        <v>39</v>
      </c>
      <c r="C52" s="40">
        <v>43619</v>
      </c>
      <c r="D52" s="41">
        <v>0.89583333333333337</v>
      </c>
      <c r="E52" s="40">
        <v>43621</v>
      </c>
      <c r="F52" s="41" t="s">
        <v>352</v>
      </c>
      <c r="G52" s="12">
        <v>0</v>
      </c>
      <c r="H52" s="12">
        <v>0</v>
      </c>
      <c r="I52" s="12">
        <f t="shared" si="0"/>
        <v>0</v>
      </c>
      <c r="J52" s="186">
        <f>I52*('Sample Collection'!M54/'Sample Collection'!R54)</f>
        <v>0</v>
      </c>
      <c r="N52" s="207"/>
    </row>
    <row r="53" spans="1:14" s="79" customFormat="1">
      <c r="A53" s="79" t="s">
        <v>93</v>
      </c>
      <c r="B53" s="79" t="s">
        <v>361</v>
      </c>
      <c r="C53" s="80">
        <v>43619</v>
      </c>
      <c r="D53" s="81">
        <v>0.89583333333333337</v>
      </c>
      <c r="E53" s="80">
        <v>43621</v>
      </c>
      <c r="F53" s="81" t="s">
        <v>352</v>
      </c>
      <c r="G53" s="79">
        <v>0</v>
      </c>
      <c r="H53" s="79">
        <v>0</v>
      </c>
      <c r="I53" s="79">
        <f t="shared" si="0"/>
        <v>0</v>
      </c>
      <c r="J53" s="186">
        <f>I53*('Sample Collection'!M55/'Sample Collection'!R55)</f>
        <v>0</v>
      </c>
      <c r="N53" s="207"/>
    </row>
    <row r="54" spans="1:14" s="99" customFormat="1">
      <c r="A54" s="99" t="s">
        <v>94</v>
      </c>
      <c r="B54" s="99" t="s">
        <v>24</v>
      </c>
      <c r="C54" s="100">
        <v>43638</v>
      </c>
      <c r="D54" s="101">
        <v>0.68055555555555547</v>
      </c>
      <c r="E54" s="100">
        <v>43640</v>
      </c>
      <c r="F54" s="101">
        <v>0.625</v>
      </c>
      <c r="G54" s="105">
        <v>0</v>
      </c>
      <c r="H54" s="99">
        <v>0</v>
      </c>
      <c r="I54" s="99">
        <f t="shared" si="0"/>
        <v>0</v>
      </c>
      <c r="J54" s="186">
        <f>I54*('Sample Collection'!M56/'Sample Collection'!R56)</f>
        <v>0</v>
      </c>
      <c r="N54" s="207"/>
    </row>
    <row r="55" spans="1:14" s="45" customFormat="1">
      <c r="A55" s="45" t="s">
        <v>95</v>
      </c>
      <c r="B55" s="45" t="s">
        <v>82</v>
      </c>
      <c r="C55" s="46">
        <v>43638</v>
      </c>
      <c r="D55" s="47">
        <v>0.68055555555555547</v>
      </c>
      <c r="E55" s="46">
        <v>43640</v>
      </c>
      <c r="F55" s="47">
        <v>0.625</v>
      </c>
      <c r="G55" s="45">
        <v>1</v>
      </c>
      <c r="H55" s="45">
        <v>0</v>
      </c>
      <c r="I55" s="45">
        <f t="shared" si="0"/>
        <v>1</v>
      </c>
      <c r="J55" s="186">
        <f>I55*('Sample Collection'!M57/'Sample Collection'!R57)</f>
        <v>7.4999999999999997E-2</v>
      </c>
      <c r="K55" s="45">
        <v>1</v>
      </c>
      <c r="L55" s="45">
        <v>1</v>
      </c>
      <c r="M55" s="45">
        <v>0</v>
      </c>
      <c r="N55" s="207">
        <f t="shared" si="1"/>
        <v>0</v>
      </c>
    </row>
    <row r="56" spans="1:14" s="99" customFormat="1">
      <c r="A56" s="99" t="s">
        <v>96</v>
      </c>
      <c r="B56" s="99" t="s">
        <v>97</v>
      </c>
      <c r="C56" s="100">
        <v>43638</v>
      </c>
      <c r="D56" s="101">
        <v>0.68055555555555547</v>
      </c>
      <c r="E56" s="100">
        <v>43640</v>
      </c>
      <c r="F56" s="101">
        <v>0.625</v>
      </c>
      <c r="G56" s="99">
        <v>0</v>
      </c>
      <c r="H56" s="99">
        <v>0</v>
      </c>
      <c r="I56" s="99">
        <f t="shared" si="0"/>
        <v>0</v>
      </c>
      <c r="J56" s="186">
        <f>I56*('Sample Collection'!M58/'Sample Collection'!R58)</f>
        <v>0</v>
      </c>
      <c r="N56" s="207"/>
    </row>
    <row r="57" spans="1:14" s="99" customFormat="1">
      <c r="A57" s="99" t="s">
        <v>99</v>
      </c>
      <c r="B57" s="99" t="s">
        <v>32</v>
      </c>
      <c r="C57" s="100">
        <v>43638</v>
      </c>
      <c r="D57" s="101">
        <v>0.68055555555555547</v>
      </c>
      <c r="E57" s="100">
        <v>43640</v>
      </c>
      <c r="F57" s="101">
        <v>0.625</v>
      </c>
      <c r="G57" s="99">
        <v>0</v>
      </c>
      <c r="H57" s="99">
        <v>0</v>
      </c>
      <c r="I57" s="99">
        <f t="shared" si="0"/>
        <v>0</v>
      </c>
      <c r="J57" s="186">
        <f>I57*('Sample Collection'!M59/'Sample Collection'!R59)</f>
        <v>0</v>
      </c>
      <c r="N57" s="207"/>
    </row>
    <row r="58" spans="1:14" s="45" customFormat="1">
      <c r="A58" s="45" t="s">
        <v>100</v>
      </c>
      <c r="B58" s="45" t="s">
        <v>34</v>
      </c>
      <c r="C58" s="46">
        <v>43638</v>
      </c>
      <c r="D58" s="47">
        <v>0.68055555555555547</v>
      </c>
      <c r="E58" s="46">
        <v>43640</v>
      </c>
      <c r="F58" s="47">
        <v>0.625</v>
      </c>
      <c r="G58" s="45">
        <v>1</v>
      </c>
      <c r="H58" s="45">
        <v>0</v>
      </c>
      <c r="I58" s="45">
        <f t="shared" si="0"/>
        <v>1</v>
      </c>
      <c r="J58" s="186">
        <f>I58*('Sample Collection'!M60/'Sample Collection'!R60)</f>
        <v>7.4999999999999997E-2</v>
      </c>
      <c r="K58" s="45">
        <v>1</v>
      </c>
      <c r="L58" s="45">
        <v>1</v>
      </c>
      <c r="M58" s="45">
        <v>0</v>
      </c>
      <c r="N58" s="207">
        <f t="shared" si="1"/>
        <v>0</v>
      </c>
    </row>
    <row r="59" spans="1:14" s="45" customFormat="1">
      <c r="A59" s="45" t="s">
        <v>101</v>
      </c>
      <c r="B59" s="45" t="s">
        <v>39</v>
      </c>
      <c r="C59" s="46">
        <v>43638</v>
      </c>
      <c r="D59" s="47">
        <v>0.68055555555555547</v>
      </c>
      <c r="E59" s="46">
        <v>43640</v>
      </c>
      <c r="F59" s="47">
        <v>0.625</v>
      </c>
      <c r="G59" s="45">
        <v>1</v>
      </c>
      <c r="H59" s="45">
        <v>0</v>
      </c>
      <c r="I59" s="45">
        <f t="shared" si="0"/>
        <v>1</v>
      </c>
      <c r="J59" s="186">
        <f>I59*('Sample Collection'!M61/'Sample Collection'!R61)</f>
        <v>7.4999999999999997E-2</v>
      </c>
      <c r="K59" s="45">
        <v>1</v>
      </c>
      <c r="L59" s="45">
        <v>1</v>
      </c>
      <c r="M59" s="45">
        <v>1</v>
      </c>
      <c r="N59" s="207">
        <f t="shared" si="1"/>
        <v>7.4999999999999997E-2</v>
      </c>
    </row>
    <row r="60" spans="1:14" s="12" customFormat="1">
      <c r="A60" s="12" t="s">
        <v>102</v>
      </c>
      <c r="B60" s="12" t="s">
        <v>24</v>
      </c>
      <c r="C60" s="40">
        <v>43638</v>
      </c>
      <c r="D60" s="41">
        <v>0.68055555555555547</v>
      </c>
      <c r="E60" s="40">
        <v>43640</v>
      </c>
      <c r="F60" s="41">
        <v>0.625</v>
      </c>
      <c r="G60" s="12">
        <v>0</v>
      </c>
      <c r="H60" s="12">
        <v>0</v>
      </c>
      <c r="I60" s="12">
        <f t="shared" si="0"/>
        <v>0</v>
      </c>
      <c r="J60" s="186">
        <f>I60*('Sample Collection'!M62/'Sample Collection'!R62)</f>
        <v>0</v>
      </c>
      <c r="N60" s="207"/>
    </row>
    <row r="61" spans="1:14" s="12" customFormat="1">
      <c r="A61" s="12" t="s">
        <v>103</v>
      </c>
      <c r="B61" s="12" t="s">
        <v>82</v>
      </c>
      <c r="C61" s="40">
        <v>43638</v>
      </c>
      <c r="D61" s="41">
        <v>0.68055555555555547</v>
      </c>
      <c r="E61" s="40">
        <v>43640</v>
      </c>
      <c r="F61" s="41">
        <v>0.625</v>
      </c>
      <c r="G61" s="12">
        <v>0</v>
      </c>
      <c r="H61" s="12">
        <v>0</v>
      </c>
      <c r="I61" s="12">
        <f t="shared" si="0"/>
        <v>0</v>
      </c>
      <c r="J61" s="186">
        <f>I61*('Sample Collection'!M63/'Sample Collection'!R63)</f>
        <v>0</v>
      </c>
      <c r="N61" s="207"/>
    </row>
    <row r="62" spans="1:14" s="12" customFormat="1">
      <c r="A62" s="12" t="s">
        <v>104</v>
      </c>
      <c r="B62" s="12" t="s">
        <v>97</v>
      </c>
      <c r="C62" s="40">
        <v>43638</v>
      </c>
      <c r="D62" s="41">
        <v>0.68055555555555547</v>
      </c>
      <c r="E62" s="40">
        <v>43640</v>
      </c>
      <c r="F62" s="41">
        <v>0.625</v>
      </c>
      <c r="G62" s="12">
        <v>0</v>
      </c>
      <c r="H62" s="12">
        <v>0</v>
      </c>
      <c r="I62" s="12">
        <f t="shared" si="0"/>
        <v>0</v>
      </c>
      <c r="J62" s="186">
        <f>I62*('Sample Collection'!M64/'Sample Collection'!R64)</f>
        <v>0</v>
      </c>
      <c r="N62" s="207"/>
    </row>
    <row r="63" spans="1:14" s="12" customFormat="1">
      <c r="A63" s="12" t="s">
        <v>105</v>
      </c>
      <c r="B63" s="12" t="s">
        <v>32</v>
      </c>
      <c r="C63" s="40">
        <v>43638</v>
      </c>
      <c r="D63" s="41">
        <v>0.68055555555555547</v>
      </c>
      <c r="E63" s="40">
        <v>43640</v>
      </c>
      <c r="F63" s="41">
        <v>0.625</v>
      </c>
      <c r="G63" s="12">
        <v>0</v>
      </c>
      <c r="H63" s="12">
        <v>0</v>
      </c>
      <c r="I63" s="12">
        <f t="shared" si="0"/>
        <v>0</v>
      </c>
      <c r="J63" s="186">
        <f>I63*('Sample Collection'!M65/'Sample Collection'!R65)</f>
        <v>0</v>
      </c>
      <c r="N63" s="207"/>
    </row>
    <row r="64" spans="1:14" s="45" customFormat="1">
      <c r="A64" s="45" t="s">
        <v>106</v>
      </c>
      <c r="B64" s="45" t="s">
        <v>34</v>
      </c>
      <c r="C64" s="46">
        <v>43638</v>
      </c>
      <c r="D64" s="47">
        <v>0.68055555555555547</v>
      </c>
      <c r="E64" s="46">
        <v>43640</v>
      </c>
      <c r="F64" s="47">
        <v>0.625</v>
      </c>
      <c r="G64" s="45">
        <v>1</v>
      </c>
      <c r="H64" s="45">
        <v>0</v>
      </c>
      <c r="I64" s="45">
        <f t="shared" si="0"/>
        <v>1</v>
      </c>
      <c r="J64" s="186">
        <f>I64*('Sample Collection'!M66/'Sample Collection'!R66)</f>
        <v>7.4999999999999997E-2</v>
      </c>
      <c r="K64" s="45">
        <v>1</v>
      </c>
      <c r="L64" s="45">
        <v>1</v>
      </c>
      <c r="M64" s="45">
        <v>0</v>
      </c>
      <c r="N64" s="207">
        <f t="shared" si="1"/>
        <v>0</v>
      </c>
    </row>
    <row r="65" spans="1:14" s="12" customFormat="1">
      <c r="A65" s="12" t="s">
        <v>107</v>
      </c>
      <c r="B65" s="12" t="s">
        <v>39</v>
      </c>
      <c r="C65" s="40">
        <v>43638</v>
      </c>
      <c r="D65" s="41">
        <v>0.68055555555555547</v>
      </c>
      <c r="E65" s="40">
        <v>43640</v>
      </c>
      <c r="F65" s="41">
        <v>0.625</v>
      </c>
      <c r="G65" s="12">
        <v>0</v>
      </c>
      <c r="H65" s="12">
        <v>0</v>
      </c>
      <c r="I65" s="12">
        <f t="shared" si="0"/>
        <v>0</v>
      </c>
      <c r="J65" s="186">
        <f>I65*('Sample Collection'!M67/'Sample Collection'!R67)</f>
        <v>0</v>
      </c>
      <c r="N65" s="207"/>
    </row>
    <row r="66" spans="1:14" s="79" customFormat="1">
      <c r="A66" s="79" t="s">
        <v>108</v>
      </c>
      <c r="B66" s="79" t="s">
        <v>361</v>
      </c>
      <c r="C66" s="80">
        <v>43638</v>
      </c>
      <c r="D66" s="81">
        <v>0.68055555555555547</v>
      </c>
      <c r="E66" s="80">
        <v>43640</v>
      </c>
      <c r="F66" s="81">
        <v>0.625</v>
      </c>
      <c r="G66" s="79">
        <v>0</v>
      </c>
      <c r="H66" s="79">
        <v>0</v>
      </c>
      <c r="I66" s="79">
        <f t="shared" si="0"/>
        <v>0</v>
      </c>
      <c r="J66" s="186">
        <f>I66*('Sample Collection'!M68/'Sample Collection'!R68)</f>
        <v>0</v>
      </c>
      <c r="N66" s="207"/>
    </row>
    <row r="67" spans="1:14" s="99" customFormat="1">
      <c r="A67" s="99" t="s">
        <v>109</v>
      </c>
      <c r="B67" s="99" t="s">
        <v>24</v>
      </c>
      <c r="C67" s="100">
        <v>43638</v>
      </c>
      <c r="D67" s="101">
        <v>0.68055555555555547</v>
      </c>
      <c r="E67" s="100">
        <v>43640</v>
      </c>
      <c r="F67" s="101">
        <v>0.625</v>
      </c>
      <c r="G67" s="99">
        <v>0</v>
      </c>
      <c r="H67" s="99">
        <v>0</v>
      </c>
      <c r="I67" s="99">
        <f t="shared" ref="I67:I130" si="2">AVERAGE((G67*2),(H67*2))</f>
        <v>0</v>
      </c>
      <c r="J67" s="186">
        <f>I67*('Sample Collection'!M69/'Sample Collection'!R69)</f>
        <v>0</v>
      </c>
      <c r="N67" s="207"/>
    </row>
    <row r="68" spans="1:14" s="99" customFormat="1">
      <c r="A68" s="99" t="s">
        <v>111</v>
      </c>
      <c r="B68" s="99" t="s">
        <v>82</v>
      </c>
      <c r="C68" s="100">
        <v>43638</v>
      </c>
      <c r="D68" s="101">
        <v>0.68055555555555547</v>
      </c>
      <c r="E68" s="100">
        <v>43640</v>
      </c>
      <c r="F68" s="101">
        <v>0.625</v>
      </c>
      <c r="G68" s="99">
        <v>0</v>
      </c>
      <c r="H68" s="99">
        <v>0</v>
      </c>
      <c r="I68" s="99">
        <f t="shared" si="2"/>
        <v>0</v>
      </c>
      <c r="J68" s="186">
        <f>I68*('Sample Collection'!M70/'Sample Collection'!R70)</f>
        <v>0</v>
      </c>
      <c r="N68" s="207"/>
    </row>
    <row r="69" spans="1:14" s="99" customFormat="1">
      <c r="A69" s="99" t="s">
        <v>112</v>
      </c>
      <c r="B69" s="99" t="s">
        <v>30</v>
      </c>
      <c r="C69" s="100">
        <v>43638</v>
      </c>
      <c r="D69" s="101">
        <v>0.68055555555555547</v>
      </c>
      <c r="E69" s="100">
        <v>43640</v>
      </c>
      <c r="F69" s="101">
        <v>0.625</v>
      </c>
      <c r="G69" s="99">
        <v>0</v>
      </c>
      <c r="H69" s="99">
        <v>0</v>
      </c>
      <c r="I69" s="99">
        <f t="shared" si="2"/>
        <v>0</v>
      </c>
      <c r="J69" s="186">
        <f>I69*('Sample Collection'!M71/'Sample Collection'!R71)</f>
        <v>0</v>
      </c>
      <c r="N69" s="207"/>
    </row>
    <row r="70" spans="1:14" s="99" customFormat="1">
      <c r="A70" s="99" t="s">
        <v>113</v>
      </c>
      <c r="B70" s="99" t="s">
        <v>32</v>
      </c>
      <c r="C70" s="100">
        <v>43638</v>
      </c>
      <c r="D70" s="101">
        <v>0.68055555555555547</v>
      </c>
      <c r="E70" s="100">
        <v>43640</v>
      </c>
      <c r="F70" s="101">
        <v>0.625</v>
      </c>
      <c r="G70" s="99">
        <v>0</v>
      </c>
      <c r="H70" s="99">
        <v>0</v>
      </c>
      <c r="I70" s="99">
        <f t="shared" si="2"/>
        <v>0</v>
      </c>
      <c r="J70" s="186">
        <f>I70*('Sample Collection'!M72/'Sample Collection'!R72)</f>
        <v>0</v>
      </c>
      <c r="N70" s="207"/>
    </row>
    <row r="71" spans="1:14" s="99" customFormat="1">
      <c r="A71" s="99" t="s">
        <v>114</v>
      </c>
      <c r="B71" s="99" t="s">
        <v>34</v>
      </c>
      <c r="C71" s="100">
        <v>43638</v>
      </c>
      <c r="D71" s="101">
        <v>0.68055555555555547</v>
      </c>
      <c r="E71" s="100">
        <v>43640</v>
      </c>
      <c r="F71" s="101">
        <v>0.625</v>
      </c>
      <c r="G71" s="99">
        <v>0</v>
      </c>
      <c r="H71" s="99">
        <v>0</v>
      </c>
      <c r="I71" s="99">
        <f t="shared" si="2"/>
        <v>0</v>
      </c>
      <c r="J71" s="186">
        <f>I71*('Sample Collection'!M73/'Sample Collection'!R73)</f>
        <v>0</v>
      </c>
      <c r="N71" s="207"/>
    </row>
    <row r="72" spans="1:14" s="99" customFormat="1">
      <c r="A72" s="99" t="s">
        <v>115</v>
      </c>
      <c r="B72" s="99" t="s">
        <v>39</v>
      </c>
      <c r="C72" s="100">
        <v>43638</v>
      </c>
      <c r="D72" s="101">
        <v>0.68055555555555547</v>
      </c>
      <c r="E72" s="100">
        <v>43640</v>
      </c>
      <c r="F72" s="101">
        <v>0.625</v>
      </c>
      <c r="G72" s="99">
        <v>0</v>
      </c>
      <c r="H72" s="99">
        <v>0</v>
      </c>
      <c r="I72" s="99">
        <f t="shared" si="2"/>
        <v>0</v>
      </c>
      <c r="J72" s="186">
        <f>I72*('Sample Collection'!M74/'Sample Collection'!R74)</f>
        <v>0</v>
      </c>
      <c r="N72" s="207"/>
    </row>
    <row r="73" spans="1:14" s="12" customFormat="1">
      <c r="A73" s="12" t="s">
        <v>116</v>
      </c>
      <c r="B73" s="12" t="s">
        <v>24</v>
      </c>
      <c r="C73" s="40">
        <v>43638</v>
      </c>
      <c r="D73" s="41">
        <v>0.68055555555555547</v>
      </c>
      <c r="E73" s="40">
        <v>43640</v>
      </c>
      <c r="F73" s="41">
        <v>0.625</v>
      </c>
      <c r="G73" s="12">
        <v>0</v>
      </c>
      <c r="H73" s="12">
        <v>0</v>
      </c>
      <c r="I73" s="12">
        <f>AVERAGE((G73*2),(H73*2))</f>
        <v>0</v>
      </c>
      <c r="J73" s="186">
        <f>I73*('Sample Collection'!M75/'Sample Collection'!R75)</f>
        <v>0</v>
      </c>
      <c r="N73" s="207"/>
    </row>
    <row r="74" spans="1:14" s="12" customFormat="1">
      <c r="A74" s="12" t="s">
        <v>117</v>
      </c>
      <c r="B74" s="12" t="s">
        <v>82</v>
      </c>
      <c r="C74" s="40">
        <v>43638</v>
      </c>
      <c r="D74" s="41">
        <v>0.68055555555555547</v>
      </c>
      <c r="E74" s="40">
        <v>43640</v>
      </c>
      <c r="F74" s="41">
        <v>0.625</v>
      </c>
      <c r="G74" s="12">
        <v>0</v>
      </c>
      <c r="H74" s="12">
        <v>0</v>
      </c>
      <c r="I74" s="12">
        <f t="shared" si="2"/>
        <v>0</v>
      </c>
      <c r="J74" s="186">
        <f>I74*('Sample Collection'!M76/'Sample Collection'!R76)</f>
        <v>0</v>
      </c>
      <c r="N74" s="207"/>
    </row>
    <row r="75" spans="1:14" s="12" customFormat="1">
      <c r="A75" s="12" t="s">
        <v>118</v>
      </c>
      <c r="B75" s="12" t="s">
        <v>30</v>
      </c>
      <c r="C75" s="40">
        <v>43638</v>
      </c>
      <c r="D75" s="41">
        <v>0.68055555555555547</v>
      </c>
      <c r="E75" s="40">
        <v>43640</v>
      </c>
      <c r="F75" s="41">
        <v>0.625</v>
      </c>
      <c r="G75" s="12">
        <v>0</v>
      </c>
      <c r="H75" s="12">
        <v>0</v>
      </c>
      <c r="I75" s="12">
        <f t="shared" si="2"/>
        <v>0</v>
      </c>
      <c r="J75" s="186">
        <f>I75*('Sample Collection'!M77/'Sample Collection'!R77)</f>
        <v>0</v>
      </c>
      <c r="N75" s="207"/>
    </row>
    <row r="76" spans="1:14" s="12" customFormat="1">
      <c r="A76" s="12" t="s">
        <v>119</v>
      </c>
      <c r="B76" s="12" t="s">
        <v>32</v>
      </c>
      <c r="C76" s="40">
        <v>43638</v>
      </c>
      <c r="D76" s="41">
        <v>0.68055555555555547</v>
      </c>
      <c r="E76" s="40">
        <v>43640</v>
      </c>
      <c r="F76" s="41">
        <v>0.625</v>
      </c>
      <c r="G76" s="12">
        <v>0</v>
      </c>
      <c r="H76" s="12">
        <v>0</v>
      </c>
      <c r="I76" s="12">
        <f t="shared" si="2"/>
        <v>0</v>
      </c>
      <c r="J76" s="186">
        <f>I76*('Sample Collection'!M78/'Sample Collection'!R78)</f>
        <v>0</v>
      </c>
      <c r="N76" s="207"/>
    </row>
    <row r="77" spans="1:14" s="12" customFormat="1">
      <c r="A77" s="12" t="s">
        <v>120</v>
      </c>
      <c r="B77" s="12" t="s">
        <v>34</v>
      </c>
      <c r="C77" s="40">
        <v>43638</v>
      </c>
      <c r="D77" s="41">
        <v>0.68055555555555547</v>
      </c>
      <c r="E77" s="40">
        <v>43640</v>
      </c>
      <c r="F77" s="41">
        <v>0.625</v>
      </c>
      <c r="G77" s="12">
        <v>0</v>
      </c>
      <c r="H77" s="12">
        <v>0</v>
      </c>
      <c r="I77" s="12">
        <f t="shared" si="2"/>
        <v>0</v>
      </c>
      <c r="J77" s="186">
        <f>I77*('Sample Collection'!M79/'Sample Collection'!R79)</f>
        <v>0</v>
      </c>
      <c r="N77" s="207"/>
    </row>
    <row r="78" spans="1:14" s="12" customFormat="1">
      <c r="A78" s="12" t="s">
        <v>121</v>
      </c>
      <c r="B78" s="12" t="s">
        <v>39</v>
      </c>
      <c r="C78" s="40">
        <v>43638</v>
      </c>
      <c r="D78" s="41">
        <v>0.68055555555555547</v>
      </c>
      <c r="E78" s="40">
        <v>43640</v>
      </c>
      <c r="F78" s="41">
        <v>0.625</v>
      </c>
      <c r="G78" s="12">
        <v>0</v>
      </c>
      <c r="H78" s="12">
        <v>0</v>
      </c>
      <c r="I78" s="12">
        <f t="shared" si="2"/>
        <v>0</v>
      </c>
      <c r="J78" s="186">
        <f>I78*('Sample Collection'!M80/'Sample Collection'!R80)</f>
        <v>0</v>
      </c>
      <c r="N78" s="207"/>
    </row>
    <row r="79" spans="1:14" s="79" customFormat="1">
      <c r="A79" s="79" t="s">
        <v>122</v>
      </c>
      <c r="B79" s="79" t="s">
        <v>361</v>
      </c>
      <c r="C79" s="80">
        <v>43638</v>
      </c>
      <c r="D79" s="81">
        <v>0.68055555555555547</v>
      </c>
      <c r="E79" s="80">
        <v>43640</v>
      </c>
      <c r="F79" s="81">
        <v>0.625</v>
      </c>
      <c r="G79" s="79">
        <v>0</v>
      </c>
      <c r="H79" s="79">
        <v>0</v>
      </c>
      <c r="I79" s="79">
        <f t="shared" si="2"/>
        <v>0</v>
      </c>
      <c r="J79" s="186">
        <f>I79*('Sample Collection'!M81/'Sample Collection'!R81)</f>
        <v>0</v>
      </c>
      <c r="N79" s="207"/>
    </row>
    <row r="80" spans="1:14" s="45" customFormat="1">
      <c r="A80" s="45" t="s">
        <v>123</v>
      </c>
      <c r="B80" s="45" t="s">
        <v>24</v>
      </c>
      <c r="C80" s="46">
        <v>43638</v>
      </c>
      <c r="D80" s="47">
        <v>0.68055555555555547</v>
      </c>
      <c r="E80" s="46">
        <v>43640</v>
      </c>
      <c r="F80" s="47">
        <v>0.625</v>
      </c>
      <c r="G80" s="45">
        <v>1</v>
      </c>
      <c r="H80" s="45">
        <v>1</v>
      </c>
      <c r="I80" s="45">
        <f t="shared" si="2"/>
        <v>2</v>
      </c>
      <c r="J80" s="186">
        <f>I80*('Sample Collection'!M82/'Sample Collection'!R82)</f>
        <v>0.15</v>
      </c>
      <c r="K80" s="45">
        <v>2</v>
      </c>
      <c r="L80" s="45">
        <v>2</v>
      </c>
      <c r="M80" s="45">
        <v>2</v>
      </c>
      <c r="N80" s="207">
        <f t="shared" si="1"/>
        <v>0.15</v>
      </c>
    </row>
    <row r="81" spans="1:14" s="99" customFormat="1">
      <c r="A81" s="99" t="s">
        <v>125</v>
      </c>
      <c r="B81" s="99" t="s">
        <v>126</v>
      </c>
      <c r="C81" s="100">
        <v>43638</v>
      </c>
      <c r="D81" s="101">
        <v>0.68055555555555547</v>
      </c>
      <c r="E81" s="100">
        <v>43640</v>
      </c>
      <c r="F81" s="101">
        <v>0.625</v>
      </c>
      <c r="G81" s="99">
        <v>0</v>
      </c>
      <c r="H81" s="99">
        <v>0</v>
      </c>
      <c r="I81" s="99">
        <f t="shared" si="2"/>
        <v>0</v>
      </c>
      <c r="J81" s="186">
        <f>I81*('Sample Collection'!M83/'Sample Collection'!R83)</f>
        <v>0</v>
      </c>
      <c r="N81" s="207"/>
    </row>
    <row r="82" spans="1:14" s="45" customFormat="1">
      <c r="A82" s="45" t="s">
        <v>127</v>
      </c>
      <c r="B82" s="45" t="s">
        <v>128</v>
      </c>
      <c r="C82" s="46">
        <v>43638</v>
      </c>
      <c r="D82" s="47">
        <v>0.68055555555555547</v>
      </c>
      <c r="E82" s="46">
        <v>43640</v>
      </c>
      <c r="F82" s="47">
        <v>0.625</v>
      </c>
      <c r="G82" s="45">
        <v>2</v>
      </c>
      <c r="H82" s="45">
        <v>0</v>
      </c>
      <c r="I82" s="45">
        <f t="shared" si="2"/>
        <v>2</v>
      </c>
      <c r="J82" s="186">
        <f>I82*('Sample Collection'!M84/'Sample Collection'!R84)</f>
        <v>0.13274336283185842</v>
      </c>
      <c r="K82" s="45">
        <v>2</v>
      </c>
      <c r="L82" s="45">
        <v>2</v>
      </c>
      <c r="M82" s="45">
        <v>2</v>
      </c>
      <c r="N82" s="207">
        <f t="shared" si="1"/>
        <v>0.13274336283185842</v>
      </c>
    </row>
    <row r="83" spans="1:14" s="45" customFormat="1">
      <c r="A83" s="45" t="s">
        <v>129</v>
      </c>
      <c r="B83" s="45" t="s">
        <v>32</v>
      </c>
      <c r="C83" s="46">
        <v>43638</v>
      </c>
      <c r="D83" s="47">
        <v>0.68055555555555547</v>
      </c>
      <c r="E83" s="46">
        <v>43640</v>
      </c>
      <c r="F83" s="47">
        <v>0.625</v>
      </c>
      <c r="G83" s="45">
        <v>5</v>
      </c>
      <c r="H83" s="45">
        <v>2</v>
      </c>
      <c r="I83" s="45">
        <f t="shared" si="2"/>
        <v>7</v>
      </c>
      <c r="J83" s="186">
        <f>I83*('Sample Collection'!M85/'Sample Collection'!R85)</f>
        <v>0.52500000000000002</v>
      </c>
      <c r="K83" s="45">
        <v>3</v>
      </c>
      <c r="L83" s="45">
        <v>3</v>
      </c>
      <c r="M83" s="45">
        <v>3</v>
      </c>
      <c r="N83" s="207">
        <f t="shared" si="1"/>
        <v>0.52500000000000002</v>
      </c>
    </row>
    <row r="84" spans="1:14" s="45" customFormat="1">
      <c r="A84" s="45" t="s">
        <v>130</v>
      </c>
      <c r="B84" s="45" t="s">
        <v>34</v>
      </c>
      <c r="C84" s="46">
        <v>43638</v>
      </c>
      <c r="D84" s="47">
        <v>0.68055555555555547</v>
      </c>
      <c r="E84" s="46">
        <v>43640</v>
      </c>
      <c r="F84" s="47">
        <v>0.625</v>
      </c>
      <c r="G84" s="45">
        <v>6</v>
      </c>
      <c r="H84" s="45">
        <v>3</v>
      </c>
      <c r="I84" s="45">
        <f t="shared" si="2"/>
        <v>9</v>
      </c>
      <c r="J84" s="186">
        <f>I84*('Sample Collection'!M86/'Sample Collection'!R86)</f>
        <v>0.67499999999999993</v>
      </c>
      <c r="K84" s="45">
        <v>3</v>
      </c>
      <c r="L84" s="45">
        <v>3</v>
      </c>
      <c r="M84" s="45">
        <v>3</v>
      </c>
      <c r="N84" s="207">
        <f t="shared" si="1"/>
        <v>0.67499999999999993</v>
      </c>
    </row>
    <row r="85" spans="1:14" s="45" customFormat="1">
      <c r="A85" s="45" t="s">
        <v>132</v>
      </c>
      <c r="B85" s="45" t="s">
        <v>39</v>
      </c>
      <c r="C85" s="46">
        <v>43638</v>
      </c>
      <c r="D85" s="47">
        <v>0.68055555555555547</v>
      </c>
      <c r="E85" s="46">
        <v>43640</v>
      </c>
      <c r="F85" s="47">
        <v>0.625</v>
      </c>
      <c r="G85" s="45">
        <v>1</v>
      </c>
      <c r="H85" s="45">
        <v>4</v>
      </c>
      <c r="I85" s="45">
        <f t="shared" si="2"/>
        <v>5</v>
      </c>
      <c r="J85" s="186">
        <f>I85*('Sample Collection'!M87/'Sample Collection'!R87)</f>
        <v>0.375</v>
      </c>
      <c r="K85" s="45">
        <v>3</v>
      </c>
      <c r="L85" s="45">
        <v>3</v>
      </c>
      <c r="M85" s="45">
        <v>3</v>
      </c>
      <c r="N85" s="207">
        <f t="shared" si="1"/>
        <v>0.375</v>
      </c>
    </row>
    <row r="86" spans="1:14" s="191" customFormat="1">
      <c r="A86" s="191" t="s">
        <v>134</v>
      </c>
      <c r="B86" s="191" t="s">
        <v>24</v>
      </c>
      <c r="C86" s="202">
        <v>43638</v>
      </c>
      <c r="D86" s="203">
        <v>0.68055555555555547</v>
      </c>
      <c r="E86" s="202">
        <v>43640</v>
      </c>
      <c r="F86" s="203">
        <v>0.625</v>
      </c>
      <c r="G86" s="191">
        <v>1</v>
      </c>
      <c r="H86" s="191">
        <v>0</v>
      </c>
      <c r="I86" s="191">
        <f t="shared" si="2"/>
        <v>1</v>
      </c>
      <c r="J86" s="204">
        <f>I86*('Sample Collection'!M88/'Sample Collection'!R88)</f>
        <v>7.4999999999999997E-2</v>
      </c>
      <c r="K86" s="191">
        <v>1</v>
      </c>
      <c r="N86" s="208">
        <f t="shared" si="1"/>
        <v>0</v>
      </c>
    </row>
    <row r="87" spans="1:14" s="45" customFormat="1">
      <c r="A87" s="45" t="s">
        <v>135</v>
      </c>
      <c r="B87" s="45" t="s">
        <v>126</v>
      </c>
      <c r="C87" s="46">
        <v>43638</v>
      </c>
      <c r="D87" s="47">
        <v>0.68055555555555547</v>
      </c>
      <c r="E87" s="46">
        <v>43640</v>
      </c>
      <c r="F87" s="47">
        <v>0.625</v>
      </c>
      <c r="G87" s="45">
        <v>9</v>
      </c>
      <c r="H87" s="45">
        <v>17</v>
      </c>
      <c r="I87" s="45">
        <f t="shared" si="2"/>
        <v>26</v>
      </c>
      <c r="J87" s="186">
        <f>I87*('Sample Collection'!M89/'Sample Collection'!R89)</f>
        <v>1.95</v>
      </c>
      <c r="K87" s="45">
        <v>3</v>
      </c>
      <c r="L87" s="45">
        <v>3</v>
      </c>
      <c r="M87" s="45">
        <v>3</v>
      </c>
      <c r="N87" s="207">
        <f t="shared" si="1"/>
        <v>1.95</v>
      </c>
    </row>
    <row r="88" spans="1:14" s="12" customFormat="1">
      <c r="A88" s="12" t="s">
        <v>136</v>
      </c>
      <c r="B88" s="12" t="s">
        <v>128</v>
      </c>
      <c r="C88" s="40">
        <v>43638</v>
      </c>
      <c r="D88" s="41">
        <v>0.68055555555555547</v>
      </c>
      <c r="E88" s="40">
        <v>43640</v>
      </c>
      <c r="F88" s="41">
        <v>0.625</v>
      </c>
      <c r="G88" s="12">
        <v>0</v>
      </c>
      <c r="H88" s="12">
        <v>0</v>
      </c>
      <c r="I88" s="12">
        <f t="shared" si="2"/>
        <v>0</v>
      </c>
      <c r="J88" s="186">
        <f>I88*('Sample Collection'!M90/'Sample Collection'!R90)</f>
        <v>0</v>
      </c>
      <c r="N88" s="207"/>
    </row>
    <row r="89" spans="1:14" s="12" customFormat="1">
      <c r="A89" s="12" t="s">
        <v>137</v>
      </c>
      <c r="B89" s="12" t="s">
        <v>32</v>
      </c>
      <c r="C89" s="40">
        <v>43638</v>
      </c>
      <c r="D89" s="41">
        <v>0.68055555555555547</v>
      </c>
      <c r="E89" s="40">
        <v>43640</v>
      </c>
      <c r="F89" s="41">
        <v>0.625</v>
      </c>
      <c r="G89" s="12">
        <v>0</v>
      </c>
      <c r="H89" s="12">
        <v>0</v>
      </c>
      <c r="I89" s="12">
        <f t="shared" si="2"/>
        <v>0</v>
      </c>
      <c r="J89" s="186">
        <f>I89*('Sample Collection'!M91/'Sample Collection'!R91)</f>
        <v>0</v>
      </c>
      <c r="N89" s="207"/>
    </row>
    <row r="90" spans="1:14" s="12" customFormat="1">
      <c r="A90" s="12" t="s">
        <v>138</v>
      </c>
      <c r="B90" s="12" t="s">
        <v>34</v>
      </c>
      <c r="C90" s="40">
        <v>43638</v>
      </c>
      <c r="D90" s="41">
        <v>0.68055555555555547</v>
      </c>
      <c r="E90" s="40">
        <v>43640</v>
      </c>
      <c r="F90" s="41">
        <v>0.625</v>
      </c>
      <c r="G90" s="12">
        <v>0</v>
      </c>
      <c r="H90" s="12">
        <v>0</v>
      </c>
      <c r="I90" s="12">
        <f t="shared" si="2"/>
        <v>0</v>
      </c>
      <c r="J90" s="186">
        <f>I90*('Sample Collection'!M92/'Sample Collection'!R92)</f>
        <v>0</v>
      </c>
      <c r="N90" s="207"/>
    </row>
    <row r="91" spans="1:14" s="192" customFormat="1">
      <c r="A91" s="192" t="s">
        <v>139</v>
      </c>
      <c r="B91" s="192" t="s">
        <v>39</v>
      </c>
      <c r="C91" s="193">
        <v>43638</v>
      </c>
      <c r="D91" s="194">
        <v>0.68055555555555547</v>
      </c>
      <c r="E91" s="193">
        <v>43640</v>
      </c>
      <c r="F91" s="194">
        <v>0.625</v>
      </c>
      <c r="G91" s="192">
        <v>0</v>
      </c>
      <c r="H91" s="192">
        <v>0</v>
      </c>
      <c r="I91" s="192">
        <f t="shared" si="2"/>
        <v>0</v>
      </c>
      <c r="J91" s="201">
        <f>I91*('Sample Collection'!M93/'Sample Collection'!R93)</f>
        <v>0</v>
      </c>
      <c r="K91" s="192">
        <v>1</v>
      </c>
      <c r="L91" s="192">
        <v>1</v>
      </c>
      <c r="M91" s="192">
        <v>1</v>
      </c>
      <c r="N91" s="210">
        <f t="shared" si="1"/>
        <v>0</v>
      </c>
    </row>
    <row r="92" spans="1:14" s="79" customFormat="1">
      <c r="A92" s="79" t="s">
        <v>140</v>
      </c>
      <c r="B92" s="79" t="s">
        <v>361</v>
      </c>
      <c r="C92" s="80">
        <v>43638</v>
      </c>
      <c r="D92" s="81">
        <v>0.68055555555555547</v>
      </c>
      <c r="E92" s="80">
        <v>43640</v>
      </c>
      <c r="F92" s="81">
        <v>0.625</v>
      </c>
      <c r="G92" s="79">
        <v>0</v>
      </c>
      <c r="H92" s="79">
        <v>0</v>
      </c>
      <c r="I92" s="79">
        <f t="shared" si="2"/>
        <v>0</v>
      </c>
      <c r="J92" s="186">
        <f>I92*('Sample Collection'!M94/'Sample Collection'!R94)</f>
        <v>0</v>
      </c>
      <c r="N92" s="207"/>
    </row>
    <row r="93" spans="1:14" s="99" customFormat="1">
      <c r="A93" s="99" t="s">
        <v>141</v>
      </c>
      <c r="B93" s="99" t="s">
        <v>24</v>
      </c>
      <c r="C93" s="100">
        <v>43638</v>
      </c>
      <c r="D93" s="101">
        <v>0.68055555555555547</v>
      </c>
      <c r="E93" s="100">
        <v>43640</v>
      </c>
      <c r="F93" s="101">
        <v>0.625</v>
      </c>
      <c r="G93" s="99">
        <v>0</v>
      </c>
      <c r="H93" s="99">
        <v>0</v>
      </c>
      <c r="I93" s="99">
        <f t="shared" si="2"/>
        <v>0</v>
      </c>
      <c r="J93" s="186">
        <f>I93*('Sample Collection'!M95/'Sample Collection'!R95)</f>
        <v>0</v>
      </c>
      <c r="N93" s="207"/>
    </row>
    <row r="94" spans="1:14" s="45" customFormat="1">
      <c r="A94" s="45" t="s">
        <v>142</v>
      </c>
      <c r="B94" s="45" t="s">
        <v>82</v>
      </c>
      <c r="C94" s="46">
        <v>43638</v>
      </c>
      <c r="D94" s="47">
        <v>0.68055555555555547</v>
      </c>
      <c r="E94" s="46">
        <v>43640</v>
      </c>
      <c r="F94" s="47">
        <v>0.625</v>
      </c>
      <c r="G94" s="45">
        <v>1</v>
      </c>
      <c r="H94" s="45">
        <v>0</v>
      </c>
      <c r="I94" s="45">
        <f t="shared" si="2"/>
        <v>1</v>
      </c>
      <c r="J94" s="186">
        <f>I94*('Sample Collection'!M96/'Sample Collection'!R96)</f>
        <v>7.4999999999999997E-2</v>
      </c>
      <c r="K94" s="45">
        <v>1</v>
      </c>
      <c r="L94" s="45">
        <v>1</v>
      </c>
      <c r="M94" s="45">
        <v>1</v>
      </c>
      <c r="N94" s="207">
        <f t="shared" ref="N94:N95" si="3">IF(M94=0,0,(J94*(L94/M94)))</f>
        <v>7.4999999999999997E-2</v>
      </c>
    </row>
    <row r="95" spans="1:14" s="45" customFormat="1">
      <c r="A95" s="45" t="s">
        <v>143</v>
      </c>
      <c r="B95" s="45" t="s">
        <v>128</v>
      </c>
      <c r="C95" s="46">
        <v>43638</v>
      </c>
      <c r="D95" s="47">
        <v>0.68055555555555547</v>
      </c>
      <c r="E95" s="46">
        <v>43640</v>
      </c>
      <c r="F95" s="47">
        <v>0.625</v>
      </c>
      <c r="G95" s="45">
        <v>1</v>
      </c>
      <c r="H95" s="45">
        <v>0</v>
      </c>
      <c r="I95" s="45">
        <f t="shared" si="2"/>
        <v>1</v>
      </c>
      <c r="J95" s="186">
        <f>I95*('Sample Collection'!M97/'Sample Collection'!R97)</f>
        <v>6.637168141592921E-2</v>
      </c>
      <c r="K95" s="45">
        <v>1</v>
      </c>
      <c r="L95" s="45">
        <v>1</v>
      </c>
      <c r="M95" s="45">
        <v>1</v>
      </c>
      <c r="N95" s="207">
        <f t="shared" si="3"/>
        <v>6.637168141592921E-2</v>
      </c>
    </row>
    <row r="96" spans="1:14" s="99" customFormat="1">
      <c r="A96" s="99" t="s">
        <v>144</v>
      </c>
      <c r="B96" s="99" t="s">
        <v>32</v>
      </c>
      <c r="C96" s="100">
        <v>43638</v>
      </c>
      <c r="D96" s="101">
        <v>0.68055555555555547</v>
      </c>
      <c r="E96" s="100">
        <v>43640</v>
      </c>
      <c r="F96" s="101">
        <v>0.625</v>
      </c>
      <c r="G96" s="99">
        <v>0</v>
      </c>
      <c r="H96" s="99">
        <v>0</v>
      </c>
      <c r="I96" s="99">
        <f t="shared" si="2"/>
        <v>0</v>
      </c>
      <c r="J96" s="186">
        <f>I96*('Sample Collection'!M98/'Sample Collection'!R98)</f>
        <v>0</v>
      </c>
      <c r="N96" s="207"/>
    </row>
    <row r="97" spans="1:14" s="99" customFormat="1">
      <c r="A97" s="99" t="s">
        <v>145</v>
      </c>
      <c r="B97" s="99" t="s">
        <v>34</v>
      </c>
      <c r="C97" s="100">
        <v>43638</v>
      </c>
      <c r="D97" s="101">
        <v>0.68055555555555547</v>
      </c>
      <c r="E97" s="100">
        <v>43640</v>
      </c>
      <c r="F97" s="101">
        <v>0.625</v>
      </c>
      <c r="G97" s="99">
        <v>0</v>
      </c>
      <c r="H97" s="99">
        <v>0</v>
      </c>
      <c r="I97" s="99">
        <f t="shared" si="2"/>
        <v>0</v>
      </c>
      <c r="J97" s="186">
        <f>I97*('Sample Collection'!M99/'Sample Collection'!R99)</f>
        <v>0</v>
      </c>
      <c r="N97" s="207"/>
    </row>
    <row r="98" spans="1:14" s="99" customFormat="1">
      <c r="A98" s="99" t="s">
        <v>146</v>
      </c>
      <c r="B98" s="99" t="s">
        <v>39</v>
      </c>
      <c r="C98" s="100">
        <v>43638</v>
      </c>
      <c r="D98" s="101">
        <v>0.68055555555555547</v>
      </c>
      <c r="E98" s="100">
        <v>43640</v>
      </c>
      <c r="F98" s="101">
        <v>0.625</v>
      </c>
      <c r="G98" s="99">
        <v>0</v>
      </c>
      <c r="H98" s="99">
        <v>0</v>
      </c>
      <c r="I98" s="99">
        <f t="shared" si="2"/>
        <v>0</v>
      </c>
      <c r="J98" s="186">
        <f>I98*('Sample Collection'!M100/'Sample Collection'!R100)</f>
        <v>0</v>
      </c>
      <c r="N98" s="207"/>
    </row>
    <row r="99" spans="1:14" s="12" customFormat="1">
      <c r="A99" s="12" t="s">
        <v>147</v>
      </c>
      <c r="B99" s="12" t="s">
        <v>24</v>
      </c>
      <c r="C99" s="40">
        <v>43638</v>
      </c>
      <c r="D99" s="41">
        <v>0.68055555555555547</v>
      </c>
      <c r="E99" s="40">
        <v>43640</v>
      </c>
      <c r="F99" s="41">
        <v>0.625</v>
      </c>
      <c r="G99" s="12">
        <v>0</v>
      </c>
      <c r="H99" s="12">
        <v>0</v>
      </c>
      <c r="I99" s="12">
        <f t="shared" si="2"/>
        <v>0</v>
      </c>
      <c r="J99" s="186">
        <f>I99*('Sample Collection'!M101/'Sample Collection'!R101)</f>
        <v>0</v>
      </c>
      <c r="N99" s="207"/>
    </row>
    <row r="100" spans="1:14" s="12" customFormat="1">
      <c r="A100" s="12" t="s">
        <v>148</v>
      </c>
      <c r="B100" s="12" t="s">
        <v>82</v>
      </c>
      <c r="C100" s="40">
        <v>43638</v>
      </c>
      <c r="D100" s="41">
        <v>0.68055555555555547</v>
      </c>
      <c r="E100" s="40">
        <v>43640</v>
      </c>
      <c r="F100" s="41">
        <v>0.625</v>
      </c>
      <c r="G100" s="12">
        <v>0</v>
      </c>
      <c r="H100" s="12">
        <v>0</v>
      </c>
      <c r="I100" s="12">
        <f t="shared" si="2"/>
        <v>0</v>
      </c>
      <c r="J100" s="186">
        <f>I100*('Sample Collection'!M102/'Sample Collection'!R102)</f>
        <v>0</v>
      </c>
      <c r="N100" s="207"/>
    </row>
    <row r="101" spans="1:14" s="12" customFormat="1">
      <c r="A101" s="12" t="s">
        <v>149</v>
      </c>
      <c r="B101" s="12" t="s">
        <v>128</v>
      </c>
      <c r="C101" s="40">
        <v>43638</v>
      </c>
      <c r="D101" s="41">
        <v>0.68055555555555547</v>
      </c>
      <c r="E101" s="40">
        <v>43640</v>
      </c>
      <c r="F101" s="41">
        <v>0.625</v>
      </c>
      <c r="G101" s="12">
        <v>0</v>
      </c>
      <c r="H101" s="12">
        <v>0</v>
      </c>
      <c r="I101" s="12">
        <f t="shared" si="2"/>
        <v>0</v>
      </c>
      <c r="J101" s="186">
        <f>I101*('Sample Collection'!M103/'Sample Collection'!R103)</f>
        <v>0</v>
      </c>
      <c r="N101" s="207"/>
    </row>
    <row r="102" spans="1:14" s="12" customFormat="1">
      <c r="A102" s="12" t="s">
        <v>150</v>
      </c>
      <c r="B102" s="12" t="s">
        <v>32</v>
      </c>
      <c r="C102" s="40">
        <v>43638</v>
      </c>
      <c r="D102" s="41">
        <v>0.68055555555555547</v>
      </c>
      <c r="E102" s="40">
        <v>43640</v>
      </c>
      <c r="F102" s="41">
        <v>0.625</v>
      </c>
      <c r="G102" s="12">
        <v>0</v>
      </c>
      <c r="H102" s="12">
        <v>0</v>
      </c>
      <c r="I102" s="12">
        <f t="shared" si="2"/>
        <v>0</v>
      </c>
      <c r="J102" s="186">
        <f>I102*('Sample Collection'!M104/'Sample Collection'!R104)</f>
        <v>0</v>
      </c>
      <c r="N102" s="207"/>
    </row>
    <row r="103" spans="1:14" s="12" customFormat="1">
      <c r="A103" s="12" t="s">
        <v>151</v>
      </c>
      <c r="B103" s="12" t="s">
        <v>34</v>
      </c>
      <c r="C103" s="40">
        <v>43638</v>
      </c>
      <c r="D103" s="41">
        <v>0.68055555555555547</v>
      </c>
      <c r="E103" s="40">
        <v>43640</v>
      </c>
      <c r="F103" s="41">
        <v>0.625</v>
      </c>
      <c r="G103" s="12">
        <v>0</v>
      </c>
      <c r="H103" s="12">
        <v>0</v>
      </c>
      <c r="I103" s="12">
        <f t="shared" si="2"/>
        <v>0</v>
      </c>
      <c r="J103" s="186">
        <f>I103*('Sample Collection'!M105/'Sample Collection'!R105)</f>
        <v>0</v>
      </c>
      <c r="N103" s="207"/>
    </row>
    <row r="104" spans="1:14" s="12" customFormat="1">
      <c r="A104" s="12" t="s">
        <v>152</v>
      </c>
      <c r="B104" s="12" t="s">
        <v>39</v>
      </c>
      <c r="C104" s="40">
        <v>43638</v>
      </c>
      <c r="D104" s="41">
        <v>0.68055555555555547</v>
      </c>
      <c r="E104" s="40">
        <v>43640</v>
      </c>
      <c r="F104" s="41">
        <v>0.625</v>
      </c>
      <c r="G104" s="12">
        <v>0</v>
      </c>
      <c r="H104" s="12">
        <v>0</v>
      </c>
      <c r="I104" s="12">
        <f t="shared" si="2"/>
        <v>0</v>
      </c>
      <c r="J104" s="186">
        <f>I104*('Sample Collection'!M106/'Sample Collection'!R106)</f>
        <v>0</v>
      </c>
      <c r="N104" s="207"/>
    </row>
    <row r="105" spans="1:14" s="79" customFormat="1">
      <c r="A105" s="79" t="s">
        <v>153</v>
      </c>
      <c r="B105" s="79" t="s">
        <v>361</v>
      </c>
      <c r="C105" s="80">
        <v>43638</v>
      </c>
      <c r="D105" s="81">
        <v>0.68055555555555547</v>
      </c>
      <c r="E105" s="80">
        <v>43640</v>
      </c>
      <c r="F105" s="81">
        <v>0.625</v>
      </c>
      <c r="G105" s="79">
        <v>0</v>
      </c>
      <c r="H105" s="79">
        <v>0</v>
      </c>
      <c r="I105" s="79">
        <f t="shared" si="2"/>
        <v>0</v>
      </c>
      <c r="J105" s="186">
        <f>I105*('Sample Collection'!M107/'Sample Collection'!R107)</f>
        <v>0</v>
      </c>
      <c r="N105" s="207"/>
    </row>
    <row r="106" spans="1:14" s="99" customFormat="1">
      <c r="A106" s="102" t="s">
        <v>154</v>
      </c>
      <c r="B106" s="102" t="s">
        <v>24</v>
      </c>
      <c r="C106" s="103">
        <v>43648</v>
      </c>
      <c r="D106" s="104">
        <v>0.58333333333333337</v>
      </c>
      <c r="E106" s="103">
        <v>43650</v>
      </c>
      <c r="F106" s="104">
        <v>0.59652777777777777</v>
      </c>
      <c r="G106" s="102">
        <v>0</v>
      </c>
      <c r="H106" s="102">
        <v>0</v>
      </c>
      <c r="I106" s="102">
        <f t="shared" si="2"/>
        <v>0</v>
      </c>
      <c r="J106" s="186">
        <f>I106*('Sample Collection'!M108/'Sample Collection'!R108)</f>
        <v>0</v>
      </c>
      <c r="K106" s="102"/>
      <c r="N106" s="207"/>
    </row>
    <row r="107" spans="1:14" s="99" customFormat="1">
      <c r="A107" s="102" t="s">
        <v>156</v>
      </c>
      <c r="B107" s="102" t="s">
        <v>82</v>
      </c>
      <c r="C107" s="103">
        <v>43648</v>
      </c>
      <c r="D107" s="104">
        <v>0.58333333333333337</v>
      </c>
      <c r="E107" s="103">
        <v>43650</v>
      </c>
      <c r="F107" s="104">
        <v>0.59652777777777777</v>
      </c>
      <c r="G107" s="102">
        <v>0</v>
      </c>
      <c r="H107" s="102">
        <v>0</v>
      </c>
      <c r="I107" s="102">
        <f t="shared" si="2"/>
        <v>0</v>
      </c>
      <c r="J107" s="186">
        <f>I107*('Sample Collection'!M109/'Sample Collection'!R109)</f>
        <v>0</v>
      </c>
      <c r="K107" s="102"/>
      <c r="N107" s="207"/>
    </row>
    <row r="108" spans="1:14" s="99" customFormat="1">
      <c r="A108" s="102" t="s">
        <v>157</v>
      </c>
      <c r="B108" s="102" t="s">
        <v>128</v>
      </c>
      <c r="C108" s="103">
        <v>43648</v>
      </c>
      <c r="D108" s="104">
        <v>0.58333333333333337</v>
      </c>
      <c r="E108" s="103">
        <v>43650</v>
      </c>
      <c r="F108" s="104">
        <v>0.59652777777777777</v>
      </c>
      <c r="G108" s="102">
        <v>0</v>
      </c>
      <c r="H108" s="102">
        <v>0</v>
      </c>
      <c r="I108" s="102">
        <f t="shared" si="2"/>
        <v>0</v>
      </c>
      <c r="J108" s="186">
        <f>I108*('Sample Collection'!M110/'Sample Collection'!R110)</f>
        <v>0</v>
      </c>
      <c r="K108" s="102"/>
      <c r="N108" s="207"/>
    </row>
    <row r="109" spans="1:14" s="99" customFormat="1">
      <c r="A109" s="102" t="s">
        <v>158</v>
      </c>
      <c r="B109" s="102" t="s">
        <v>32</v>
      </c>
      <c r="C109" s="103">
        <v>43648</v>
      </c>
      <c r="D109" s="104">
        <v>0.58333333333333337</v>
      </c>
      <c r="E109" s="103">
        <v>43650</v>
      </c>
      <c r="F109" s="104">
        <v>0.59652777777777777</v>
      </c>
      <c r="G109" s="102">
        <v>0</v>
      </c>
      <c r="H109" s="102">
        <v>0</v>
      </c>
      <c r="I109" s="102">
        <f t="shared" si="2"/>
        <v>0</v>
      </c>
      <c r="J109" s="186">
        <f>I109*('Sample Collection'!M111/'Sample Collection'!R111)</f>
        <v>0</v>
      </c>
      <c r="K109" s="102"/>
      <c r="N109" s="207"/>
    </row>
    <row r="110" spans="1:14" s="99" customFormat="1">
      <c r="A110" s="102" t="s">
        <v>159</v>
      </c>
      <c r="B110" s="102" t="s">
        <v>34</v>
      </c>
      <c r="C110" s="103">
        <v>43648</v>
      </c>
      <c r="D110" s="104">
        <v>0.58333333333333337</v>
      </c>
      <c r="E110" s="103">
        <v>43650</v>
      </c>
      <c r="F110" s="104">
        <v>0.59652777777777777</v>
      </c>
      <c r="G110" s="102">
        <v>0</v>
      </c>
      <c r="H110" s="102">
        <v>0</v>
      </c>
      <c r="I110" s="102">
        <f t="shared" si="2"/>
        <v>0</v>
      </c>
      <c r="J110" s="186">
        <f>I110*('Sample Collection'!M112/'Sample Collection'!R112)</f>
        <v>0</v>
      </c>
      <c r="K110" s="102"/>
      <c r="N110" s="207"/>
    </row>
    <row r="111" spans="1:14" s="99" customFormat="1">
      <c r="A111" s="102" t="s">
        <v>160</v>
      </c>
      <c r="B111" s="102" t="s">
        <v>39</v>
      </c>
      <c r="C111" s="103">
        <v>43648</v>
      </c>
      <c r="D111" s="104">
        <v>0.58333333333333337</v>
      </c>
      <c r="E111" s="103">
        <v>43650</v>
      </c>
      <c r="F111" s="104">
        <v>0.59652777777777777</v>
      </c>
      <c r="G111" s="102">
        <v>0</v>
      </c>
      <c r="H111" s="102">
        <v>0</v>
      </c>
      <c r="I111" s="102">
        <f t="shared" si="2"/>
        <v>0</v>
      </c>
      <c r="J111" s="186">
        <f>I111*('Sample Collection'!M113/'Sample Collection'!R113)</f>
        <v>0</v>
      </c>
      <c r="K111" s="102"/>
      <c r="N111" s="207"/>
    </row>
    <row r="112" spans="1:14" s="12" customFormat="1">
      <c r="A112" s="63" t="s">
        <v>161</v>
      </c>
      <c r="B112" s="63" t="s">
        <v>24</v>
      </c>
      <c r="C112" s="64">
        <v>43648</v>
      </c>
      <c r="D112" s="65">
        <v>0.58333333333333337</v>
      </c>
      <c r="E112" s="64">
        <v>43650</v>
      </c>
      <c r="F112" s="65">
        <v>0.59652777777777777</v>
      </c>
      <c r="G112" s="63">
        <v>0</v>
      </c>
      <c r="H112" s="63">
        <v>0</v>
      </c>
      <c r="I112" s="63">
        <f t="shared" si="2"/>
        <v>0</v>
      </c>
      <c r="J112" s="186">
        <f>I112*('Sample Collection'!M114/'Sample Collection'!R114)</f>
        <v>0</v>
      </c>
      <c r="K112" s="63"/>
      <c r="N112" s="207"/>
    </row>
    <row r="113" spans="1:14" s="12" customFormat="1">
      <c r="A113" s="63" t="s">
        <v>162</v>
      </c>
      <c r="B113" s="63" t="s">
        <v>82</v>
      </c>
      <c r="C113" s="64">
        <v>43648</v>
      </c>
      <c r="D113" s="65">
        <v>0.58333333333333337</v>
      </c>
      <c r="E113" s="64">
        <v>43650</v>
      </c>
      <c r="F113" s="65">
        <v>0.59652777777777777</v>
      </c>
      <c r="G113" s="63">
        <v>0</v>
      </c>
      <c r="H113" s="63">
        <v>0</v>
      </c>
      <c r="I113" s="63">
        <f t="shared" si="2"/>
        <v>0</v>
      </c>
      <c r="J113" s="186">
        <f>I113*('Sample Collection'!M115/'Sample Collection'!R115)</f>
        <v>0</v>
      </c>
      <c r="K113" s="63"/>
      <c r="N113" s="207"/>
    </row>
    <row r="114" spans="1:14" s="12" customFormat="1">
      <c r="A114" s="63" t="s">
        <v>163</v>
      </c>
      <c r="B114" s="63" t="s">
        <v>128</v>
      </c>
      <c r="C114" s="64">
        <v>43648</v>
      </c>
      <c r="D114" s="65">
        <v>0.58333333333333337</v>
      </c>
      <c r="E114" s="64">
        <v>43650</v>
      </c>
      <c r="F114" s="65">
        <v>0.59652777777777777</v>
      </c>
      <c r="G114" s="63">
        <v>0</v>
      </c>
      <c r="H114" s="63">
        <v>0</v>
      </c>
      <c r="I114" s="63">
        <f t="shared" si="2"/>
        <v>0</v>
      </c>
      <c r="J114" s="186">
        <f>I114*('Sample Collection'!M116/'Sample Collection'!R116)</f>
        <v>0</v>
      </c>
      <c r="K114" s="63"/>
      <c r="N114" s="207"/>
    </row>
    <row r="115" spans="1:14" s="12" customFormat="1">
      <c r="A115" s="63" t="s">
        <v>164</v>
      </c>
      <c r="B115" s="63" t="s">
        <v>32</v>
      </c>
      <c r="C115" s="64">
        <v>43648</v>
      </c>
      <c r="D115" s="65">
        <v>0.58333333333333337</v>
      </c>
      <c r="E115" s="64">
        <v>43650</v>
      </c>
      <c r="F115" s="65">
        <v>0.59652777777777777</v>
      </c>
      <c r="G115" s="63">
        <v>0</v>
      </c>
      <c r="H115" s="63">
        <v>0</v>
      </c>
      <c r="I115" s="63">
        <f t="shared" si="2"/>
        <v>0</v>
      </c>
      <c r="J115" s="186">
        <f>I115*('Sample Collection'!M117/'Sample Collection'!R117)</f>
        <v>0</v>
      </c>
      <c r="K115" s="63"/>
      <c r="N115" s="207"/>
    </row>
    <row r="116" spans="1:14" s="12" customFormat="1">
      <c r="A116" s="63" t="s">
        <v>165</v>
      </c>
      <c r="B116" s="63" t="s">
        <v>34</v>
      </c>
      <c r="C116" s="64">
        <v>43648</v>
      </c>
      <c r="D116" s="65">
        <v>0.58333333333333337</v>
      </c>
      <c r="E116" s="64">
        <v>43650</v>
      </c>
      <c r="F116" s="65">
        <v>0.59652777777777777</v>
      </c>
      <c r="G116" s="63">
        <v>0</v>
      </c>
      <c r="H116" s="63">
        <v>0</v>
      </c>
      <c r="I116" s="63">
        <f t="shared" si="2"/>
        <v>0</v>
      </c>
      <c r="J116" s="186">
        <f>I116*('Sample Collection'!M118/'Sample Collection'!R118)</f>
        <v>0</v>
      </c>
      <c r="K116" s="63"/>
      <c r="N116" s="207"/>
    </row>
    <row r="117" spans="1:14" s="12" customFormat="1">
      <c r="A117" s="63" t="s">
        <v>166</v>
      </c>
      <c r="B117" s="63" t="s">
        <v>39</v>
      </c>
      <c r="C117" s="64">
        <v>43648</v>
      </c>
      <c r="D117" s="65">
        <v>0.58333333333333337</v>
      </c>
      <c r="E117" s="64">
        <v>43650</v>
      </c>
      <c r="F117" s="65">
        <v>0.59652777777777777</v>
      </c>
      <c r="G117" s="63">
        <v>0</v>
      </c>
      <c r="H117" s="63">
        <v>0</v>
      </c>
      <c r="I117" s="63">
        <f t="shared" si="2"/>
        <v>0</v>
      </c>
      <c r="J117" s="186">
        <f>I117*('Sample Collection'!M119/'Sample Collection'!R119)</f>
        <v>0</v>
      </c>
      <c r="K117" s="63"/>
      <c r="N117" s="207"/>
    </row>
    <row r="118" spans="1:14" s="79" customFormat="1">
      <c r="A118" s="76" t="s">
        <v>167</v>
      </c>
      <c r="B118" s="76" t="s">
        <v>361</v>
      </c>
      <c r="C118" s="77">
        <v>43648</v>
      </c>
      <c r="D118" s="78">
        <v>0.58333333333333337</v>
      </c>
      <c r="E118" s="77">
        <v>43650</v>
      </c>
      <c r="F118" s="78">
        <v>0.59652777777777777</v>
      </c>
      <c r="G118" s="76">
        <v>0</v>
      </c>
      <c r="H118" s="76">
        <v>0</v>
      </c>
      <c r="I118" s="76">
        <f t="shared" si="2"/>
        <v>0</v>
      </c>
      <c r="J118" s="186">
        <f>I118*('Sample Collection'!M120/'Sample Collection'!R120)</f>
        <v>0</v>
      </c>
      <c r="K118" s="76"/>
      <c r="N118" s="207"/>
    </row>
    <row r="119" spans="1:14" s="99" customFormat="1">
      <c r="A119" s="102" t="s">
        <v>168</v>
      </c>
      <c r="B119" s="102" t="s">
        <v>24</v>
      </c>
      <c r="C119" s="103">
        <v>43648</v>
      </c>
      <c r="D119" s="104">
        <v>0.58333333333333337</v>
      </c>
      <c r="E119" s="103">
        <v>43650</v>
      </c>
      <c r="F119" s="104">
        <v>0.59652777777777777</v>
      </c>
      <c r="G119" s="102">
        <v>0</v>
      </c>
      <c r="H119" s="102">
        <v>0</v>
      </c>
      <c r="I119" s="102">
        <f t="shared" si="2"/>
        <v>0</v>
      </c>
      <c r="J119" s="186">
        <f>I119*('Sample Collection'!M121/'Sample Collection'!R121)</f>
        <v>0</v>
      </c>
      <c r="K119" s="102"/>
      <c r="N119" s="207"/>
    </row>
    <row r="120" spans="1:14" s="99" customFormat="1">
      <c r="A120" s="102" t="s">
        <v>170</v>
      </c>
      <c r="B120" s="102" t="s">
        <v>82</v>
      </c>
      <c r="C120" s="103">
        <v>43648</v>
      </c>
      <c r="D120" s="104">
        <v>0.58333333333333337</v>
      </c>
      <c r="E120" s="103">
        <v>43650</v>
      </c>
      <c r="F120" s="104">
        <v>0.59652777777777777</v>
      </c>
      <c r="G120" s="102">
        <v>0</v>
      </c>
      <c r="H120" s="102">
        <v>0</v>
      </c>
      <c r="I120" s="102">
        <f t="shared" si="2"/>
        <v>0</v>
      </c>
      <c r="J120" s="186">
        <f>I120*('Sample Collection'!M122/'Sample Collection'!R122)</f>
        <v>0</v>
      </c>
      <c r="K120" s="102"/>
      <c r="N120" s="207"/>
    </row>
    <row r="121" spans="1:14" s="99" customFormat="1">
      <c r="A121" s="102" t="s">
        <v>171</v>
      </c>
      <c r="B121" s="102" t="s">
        <v>128</v>
      </c>
      <c r="C121" s="103">
        <v>43648</v>
      </c>
      <c r="D121" s="104">
        <v>0.58333333333333337</v>
      </c>
      <c r="E121" s="103">
        <v>43650</v>
      </c>
      <c r="F121" s="104">
        <v>0.59652777777777777</v>
      </c>
      <c r="G121" s="102">
        <v>0</v>
      </c>
      <c r="H121" s="102">
        <v>0</v>
      </c>
      <c r="I121" s="102">
        <f t="shared" si="2"/>
        <v>0</v>
      </c>
      <c r="J121" s="186">
        <f>I121*('Sample Collection'!M123/'Sample Collection'!R123)</f>
        <v>0</v>
      </c>
      <c r="K121" s="102"/>
      <c r="N121" s="207"/>
    </row>
    <row r="122" spans="1:14" s="99" customFormat="1">
      <c r="A122" s="102" t="s">
        <v>172</v>
      </c>
      <c r="B122" s="102" t="s">
        <v>32</v>
      </c>
      <c r="C122" s="103">
        <v>43648</v>
      </c>
      <c r="D122" s="104">
        <v>0.58333333333333337</v>
      </c>
      <c r="E122" s="103">
        <v>43650</v>
      </c>
      <c r="F122" s="104">
        <v>0.59652777777777777</v>
      </c>
      <c r="G122" s="102">
        <v>0</v>
      </c>
      <c r="H122" s="102">
        <v>0</v>
      </c>
      <c r="I122" s="102">
        <f t="shared" si="2"/>
        <v>0</v>
      </c>
      <c r="J122" s="186">
        <f>I122*('Sample Collection'!M124/'Sample Collection'!R124)</f>
        <v>0</v>
      </c>
      <c r="K122" s="102"/>
      <c r="N122" s="207"/>
    </row>
    <row r="123" spans="1:14" s="99" customFormat="1">
      <c r="A123" s="102" t="s">
        <v>173</v>
      </c>
      <c r="B123" s="102" t="s">
        <v>34</v>
      </c>
      <c r="C123" s="103">
        <v>43648</v>
      </c>
      <c r="D123" s="104">
        <v>0.58333333333333337</v>
      </c>
      <c r="E123" s="103">
        <v>43650</v>
      </c>
      <c r="F123" s="104">
        <v>0.59652777777777777</v>
      </c>
      <c r="G123" s="102">
        <v>0</v>
      </c>
      <c r="H123" s="102">
        <v>0</v>
      </c>
      <c r="I123" s="102">
        <f t="shared" si="2"/>
        <v>0</v>
      </c>
      <c r="J123" s="186">
        <f>I123*('Sample Collection'!M125/'Sample Collection'!R125)</f>
        <v>0</v>
      </c>
      <c r="K123" s="102"/>
      <c r="N123" s="207"/>
    </row>
    <row r="124" spans="1:14" s="99" customFormat="1">
      <c r="A124" s="102" t="s">
        <v>174</v>
      </c>
      <c r="B124" s="102" t="s">
        <v>39</v>
      </c>
      <c r="C124" s="103">
        <v>43648</v>
      </c>
      <c r="D124" s="104">
        <v>0.58333333333333337</v>
      </c>
      <c r="E124" s="103">
        <v>43650</v>
      </c>
      <c r="F124" s="104">
        <v>0.59652777777777777</v>
      </c>
      <c r="G124" s="102">
        <v>0</v>
      </c>
      <c r="H124" s="102">
        <v>0</v>
      </c>
      <c r="I124" s="102">
        <f t="shared" si="2"/>
        <v>0</v>
      </c>
      <c r="J124" s="186">
        <f>I124*('Sample Collection'!M126/'Sample Collection'!R126)</f>
        <v>0</v>
      </c>
      <c r="K124" s="102"/>
      <c r="N124" s="207"/>
    </row>
    <row r="125" spans="1:14" s="12" customFormat="1">
      <c r="A125" s="63" t="s">
        <v>175</v>
      </c>
      <c r="B125" s="63" t="s">
        <v>24</v>
      </c>
      <c r="C125" s="64">
        <v>43648</v>
      </c>
      <c r="D125" s="65">
        <v>0.58333333333333337</v>
      </c>
      <c r="E125" s="64">
        <v>43650</v>
      </c>
      <c r="F125" s="65">
        <v>0.59652777777777777</v>
      </c>
      <c r="G125" s="63">
        <v>0</v>
      </c>
      <c r="H125" s="63">
        <v>0</v>
      </c>
      <c r="I125" s="63">
        <f t="shared" si="2"/>
        <v>0</v>
      </c>
      <c r="J125" s="186">
        <f>I125*('Sample Collection'!M127/'Sample Collection'!R127)</f>
        <v>0</v>
      </c>
      <c r="K125" s="63"/>
      <c r="N125" s="207"/>
    </row>
    <row r="126" spans="1:14" s="12" customFormat="1">
      <c r="A126" s="63" t="s">
        <v>176</v>
      </c>
      <c r="B126" s="63" t="s">
        <v>82</v>
      </c>
      <c r="C126" s="64">
        <v>43648</v>
      </c>
      <c r="D126" s="65">
        <v>0.58333333333333337</v>
      </c>
      <c r="E126" s="64">
        <v>43650</v>
      </c>
      <c r="F126" s="65">
        <v>0.59652777777777777</v>
      </c>
      <c r="G126" s="63">
        <v>0</v>
      </c>
      <c r="H126" s="63">
        <v>0</v>
      </c>
      <c r="I126" s="63">
        <f t="shared" si="2"/>
        <v>0</v>
      </c>
      <c r="J126" s="186">
        <f>I126*('Sample Collection'!M128/'Sample Collection'!R128)</f>
        <v>0</v>
      </c>
      <c r="K126" s="63"/>
      <c r="N126" s="207"/>
    </row>
    <row r="127" spans="1:14" s="12" customFormat="1">
      <c r="A127" s="63" t="s">
        <v>177</v>
      </c>
      <c r="B127" s="63" t="s">
        <v>128</v>
      </c>
      <c r="C127" s="64">
        <v>43648</v>
      </c>
      <c r="D127" s="65">
        <v>0.58333333333333337</v>
      </c>
      <c r="E127" s="64">
        <v>43650</v>
      </c>
      <c r="F127" s="65">
        <v>0.59652777777777777</v>
      </c>
      <c r="G127" s="63">
        <v>0</v>
      </c>
      <c r="H127" s="63">
        <v>0</v>
      </c>
      <c r="I127" s="63">
        <f t="shared" si="2"/>
        <v>0</v>
      </c>
      <c r="J127" s="186">
        <f>I127*('Sample Collection'!M129/'Sample Collection'!R129)</f>
        <v>0</v>
      </c>
      <c r="K127" s="63"/>
      <c r="N127" s="207"/>
    </row>
    <row r="128" spans="1:14" s="12" customFormat="1">
      <c r="A128" s="63" t="s">
        <v>178</v>
      </c>
      <c r="B128" s="63" t="s">
        <v>32</v>
      </c>
      <c r="C128" s="64">
        <v>43648</v>
      </c>
      <c r="D128" s="65">
        <v>0.58333333333333337</v>
      </c>
      <c r="E128" s="64">
        <v>43650</v>
      </c>
      <c r="F128" s="65">
        <v>0.59652777777777777</v>
      </c>
      <c r="G128" s="63">
        <v>0</v>
      </c>
      <c r="H128" s="63">
        <v>0</v>
      </c>
      <c r="I128" s="63">
        <f t="shared" si="2"/>
        <v>0</v>
      </c>
      <c r="J128" s="186">
        <f>I128*('Sample Collection'!M130/'Sample Collection'!R130)</f>
        <v>0</v>
      </c>
      <c r="K128" s="63"/>
      <c r="N128" s="207"/>
    </row>
    <row r="129" spans="1:14" s="12" customFormat="1">
      <c r="A129" s="63" t="s">
        <v>179</v>
      </c>
      <c r="B129" s="63" t="s">
        <v>34</v>
      </c>
      <c r="C129" s="64">
        <v>43648</v>
      </c>
      <c r="D129" s="65">
        <v>0.58333333333333337</v>
      </c>
      <c r="E129" s="64">
        <v>43650</v>
      </c>
      <c r="F129" s="65">
        <v>0.59652777777777777</v>
      </c>
      <c r="G129" s="63">
        <v>0</v>
      </c>
      <c r="H129" s="63">
        <v>0</v>
      </c>
      <c r="I129" s="63">
        <f t="shared" si="2"/>
        <v>0</v>
      </c>
      <c r="J129" s="186">
        <f>I129*('Sample Collection'!M131/'Sample Collection'!R131)</f>
        <v>0</v>
      </c>
      <c r="K129" s="63"/>
      <c r="N129" s="207"/>
    </row>
    <row r="130" spans="1:14" s="12" customFormat="1">
      <c r="A130" s="63" t="s">
        <v>180</v>
      </c>
      <c r="B130" s="63" t="s">
        <v>39</v>
      </c>
      <c r="C130" s="64">
        <v>43648</v>
      </c>
      <c r="D130" s="65">
        <v>0.58333333333333337</v>
      </c>
      <c r="E130" s="64">
        <v>43650</v>
      </c>
      <c r="F130" s="65">
        <v>0.59652777777777777</v>
      </c>
      <c r="G130" s="63">
        <v>0</v>
      </c>
      <c r="H130" s="63">
        <v>0</v>
      </c>
      <c r="I130" s="63">
        <f t="shared" si="2"/>
        <v>0</v>
      </c>
      <c r="J130" s="186">
        <f>I130*('Sample Collection'!M132/'Sample Collection'!R132)</f>
        <v>0</v>
      </c>
      <c r="K130" s="63"/>
      <c r="N130" s="207"/>
    </row>
    <row r="131" spans="1:14" s="79" customFormat="1">
      <c r="A131" s="76" t="s">
        <v>181</v>
      </c>
      <c r="B131" s="76" t="s">
        <v>361</v>
      </c>
      <c r="C131" s="77">
        <v>43648</v>
      </c>
      <c r="D131" s="78">
        <v>0.58333333333333337</v>
      </c>
      <c r="E131" s="77">
        <v>43650</v>
      </c>
      <c r="F131" s="78">
        <v>0.59652777777777777</v>
      </c>
      <c r="G131" s="76">
        <v>0</v>
      </c>
      <c r="H131" s="76">
        <v>0</v>
      </c>
      <c r="I131" s="76">
        <f t="shared" ref="I131:I194" si="4">AVERAGE((G131*2),(H131*2))</f>
        <v>0</v>
      </c>
      <c r="J131" s="186">
        <f>I131*('Sample Collection'!M133/'Sample Collection'!R133)</f>
        <v>0</v>
      </c>
      <c r="K131" s="76"/>
      <c r="N131" s="207"/>
    </row>
    <row r="132" spans="1:14" s="99" customFormat="1">
      <c r="A132" s="102" t="s">
        <v>182</v>
      </c>
      <c r="B132" s="102" t="s">
        <v>24</v>
      </c>
      <c r="C132" s="103">
        <v>43656</v>
      </c>
      <c r="D132" s="104" t="s">
        <v>352</v>
      </c>
      <c r="E132" s="103">
        <v>43659</v>
      </c>
      <c r="F132" s="104">
        <v>0.33333333333333331</v>
      </c>
      <c r="G132" s="102">
        <v>0</v>
      </c>
      <c r="H132" s="102">
        <v>0</v>
      </c>
      <c r="I132" s="102">
        <f t="shared" si="4"/>
        <v>0</v>
      </c>
      <c r="J132" s="186">
        <f>I132*('Sample Collection'!M134/'Sample Collection'!R134)</f>
        <v>0</v>
      </c>
      <c r="K132" s="102"/>
      <c r="N132" s="207"/>
    </row>
    <row r="133" spans="1:14" s="99" customFormat="1">
      <c r="A133" s="102" t="s">
        <v>184</v>
      </c>
      <c r="B133" s="102" t="s">
        <v>82</v>
      </c>
      <c r="C133" s="103">
        <v>43656</v>
      </c>
      <c r="D133" s="104" t="s">
        <v>352</v>
      </c>
      <c r="E133" s="103">
        <v>43659</v>
      </c>
      <c r="F133" s="104">
        <v>0.33333333333333331</v>
      </c>
      <c r="G133" s="102">
        <v>0</v>
      </c>
      <c r="H133" s="102">
        <v>0</v>
      </c>
      <c r="I133" s="102">
        <f t="shared" si="4"/>
        <v>0</v>
      </c>
      <c r="J133" s="186">
        <f>I133*('Sample Collection'!M135/'Sample Collection'!R135)</f>
        <v>0</v>
      </c>
      <c r="K133" s="102"/>
      <c r="N133" s="207"/>
    </row>
    <row r="134" spans="1:14" s="99" customFormat="1">
      <c r="A134" s="102" t="s">
        <v>185</v>
      </c>
      <c r="B134" s="102" t="s">
        <v>128</v>
      </c>
      <c r="C134" s="103">
        <v>43656</v>
      </c>
      <c r="D134" s="104" t="s">
        <v>352</v>
      </c>
      <c r="E134" s="103">
        <v>43659</v>
      </c>
      <c r="F134" s="104">
        <v>0.33333333333333331</v>
      </c>
      <c r="G134" s="102">
        <v>0</v>
      </c>
      <c r="H134" s="102">
        <v>0</v>
      </c>
      <c r="I134" s="102">
        <f t="shared" si="4"/>
        <v>0</v>
      </c>
      <c r="J134" s="186">
        <f>I134*('Sample Collection'!M136/'Sample Collection'!R136)</f>
        <v>0</v>
      </c>
      <c r="K134" s="102"/>
      <c r="N134" s="207"/>
    </row>
    <row r="135" spans="1:14" s="99" customFormat="1">
      <c r="A135" s="102" t="s">
        <v>186</v>
      </c>
      <c r="B135" s="102" t="s">
        <v>32</v>
      </c>
      <c r="C135" s="103">
        <v>43656</v>
      </c>
      <c r="D135" s="104" t="s">
        <v>352</v>
      </c>
      <c r="E135" s="103">
        <v>43659</v>
      </c>
      <c r="F135" s="104">
        <v>0.33333333333333331</v>
      </c>
      <c r="G135" s="102">
        <v>0</v>
      </c>
      <c r="H135" s="102">
        <v>0</v>
      </c>
      <c r="I135" s="102">
        <f t="shared" si="4"/>
        <v>0</v>
      </c>
      <c r="J135" s="186">
        <f>I135*('Sample Collection'!M137/'Sample Collection'!R137)</f>
        <v>0</v>
      </c>
      <c r="K135" s="102"/>
      <c r="N135" s="207"/>
    </row>
    <row r="136" spans="1:14" s="99" customFormat="1">
      <c r="A136" s="102" t="s">
        <v>187</v>
      </c>
      <c r="B136" s="102" t="s">
        <v>34</v>
      </c>
      <c r="C136" s="103">
        <v>43656</v>
      </c>
      <c r="D136" s="104" t="s">
        <v>352</v>
      </c>
      <c r="E136" s="103">
        <v>43659</v>
      </c>
      <c r="F136" s="104">
        <v>0.33333333333333331</v>
      </c>
      <c r="G136" s="102">
        <v>0</v>
      </c>
      <c r="H136" s="102">
        <v>0</v>
      </c>
      <c r="I136" s="102">
        <f t="shared" si="4"/>
        <v>0</v>
      </c>
      <c r="J136" s="186">
        <f>I136*('Sample Collection'!M138/'Sample Collection'!R138)</f>
        <v>0</v>
      </c>
      <c r="K136" s="102"/>
      <c r="N136" s="207"/>
    </row>
    <row r="137" spans="1:14" s="99" customFormat="1">
      <c r="A137" s="102" t="s">
        <v>188</v>
      </c>
      <c r="B137" s="102" t="s">
        <v>39</v>
      </c>
      <c r="C137" s="103">
        <v>43656</v>
      </c>
      <c r="D137" s="104" t="s">
        <v>352</v>
      </c>
      <c r="E137" s="103">
        <v>43659</v>
      </c>
      <c r="F137" s="104">
        <v>0.33333333333333331</v>
      </c>
      <c r="G137" s="102">
        <v>0</v>
      </c>
      <c r="H137" s="102">
        <v>0</v>
      </c>
      <c r="I137" s="102">
        <f t="shared" si="4"/>
        <v>0</v>
      </c>
      <c r="J137" s="186">
        <f>I137*('Sample Collection'!M139/'Sample Collection'!R139)</f>
        <v>0</v>
      </c>
      <c r="K137" s="102"/>
      <c r="N137" s="207"/>
    </row>
    <row r="138" spans="1:14" s="12" customFormat="1">
      <c r="A138" s="63" t="s">
        <v>189</v>
      </c>
      <c r="B138" s="63" t="s">
        <v>24</v>
      </c>
      <c r="C138" s="64">
        <v>43656</v>
      </c>
      <c r="D138" s="65" t="s">
        <v>352</v>
      </c>
      <c r="E138" s="64">
        <v>43659</v>
      </c>
      <c r="F138" s="65">
        <v>0.33333333333333331</v>
      </c>
      <c r="G138" s="63">
        <v>0</v>
      </c>
      <c r="H138" s="63">
        <v>0</v>
      </c>
      <c r="I138" s="63">
        <f t="shared" si="4"/>
        <v>0</v>
      </c>
      <c r="J138" s="186">
        <f>I138*('Sample Collection'!M140/'Sample Collection'!R140)</f>
        <v>0</v>
      </c>
      <c r="K138" s="63"/>
      <c r="N138" s="207"/>
    </row>
    <row r="139" spans="1:14" s="12" customFormat="1">
      <c r="A139" s="63" t="s">
        <v>190</v>
      </c>
      <c r="B139" s="63" t="s">
        <v>82</v>
      </c>
      <c r="C139" s="64">
        <v>43656</v>
      </c>
      <c r="D139" s="65" t="s">
        <v>352</v>
      </c>
      <c r="E139" s="64">
        <v>43659</v>
      </c>
      <c r="F139" s="65">
        <v>0.33333333333333331</v>
      </c>
      <c r="G139" s="63">
        <v>0</v>
      </c>
      <c r="H139" s="63">
        <v>0</v>
      </c>
      <c r="I139" s="63">
        <f t="shared" si="4"/>
        <v>0</v>
      </c>
      <c r="J139" s="186">
        <f>I139*('Sample Collection'!M141/'Sample Collection'!R141)</f>
        <v>0</v>
      </c>
      <c r="K139" s="63"/>
      <c r="N139" s="207"/>
    </row>
    <row r="140" spans="1:14" s="12" customFormat="1">
      <c r="A140" s="63" t="s">
        <v>191</v>
      </c>
      <c r="B140" s="63" t="s">
        <v>128</v>
      </c>
      <c r="C140" s="64">
        <v>43656</v>
      </c>
      <c r="D140" s="65" t="s">
        <v>352</v>
      </c>
      <c r="E140" s="64">
        <v>43659</v>
      </c>
      <c r="F140" s="65">
        <v>0.33333333333333331</v>
      </c>
      <c r="G140" s="63">
        <v>0</v>
      </c>
      <c r="H140" s="63">
        <v>0</v>
      </c>
      <c r="I140" s="63">
        <f t="shared" si="4"/>
        <v>0</v>
      </c>
      <c r="J140" s="186">
        <f>I140*('Sample Collection'!M142/'Sample Collection'!R142)</f>
        <v>0</v>
      </c>
      <c r="K140" s="63"/>
      <c r="N140" s="207"/>
    </row>
    <row r="141" spans="1:14" s="12" customFormat="1">
      <c r="A141" s="63" t="s">
        <v>192</v>
      </c>
      <c r="B141" s="63" t="s">
        <v>32</v>
      </c>
      <c r="C141" s="64">
        <v>43656</v>
      </c>
      <c r="D141" s="65" t="s">
        <v>352</v>
      </c>
      <c r="E141" s="64">
        <v>43659</v>
      </c>
      <c r="F141" s="65">
        <v>0.33333333333333331</v>
      </c>
      <c r="G141" s="63">
        <v>0</v>
      </c>
      <c r="H141" s="63">
        <v>0</v>
      </c>
      <c r="I141" s="63">
        <f t="shared" si="4"/>
        <v>0</v>
      </c>
      <c r="J141" s="186">
        <f>I141*('Sample Collection'!M143/'Sample Collection'!R143)</f>
        <v>0</v>
      </c>
      <c r="K141" s="63"/>
      <c r="N141" s="207"/>
    </row>
    <row r="142" spans="1:14" s="12" customFormat="1">
      <c r="A142" s="63" t="s">
        <v>193</v>
      </c>
      <c r="B142" s="63" t="s">
        <v>34</v>
      </c>
      <c r="C142" s="64">
        <v>43656</v>
      </c>
      <c r="D142" s="65" t="s">
        <v>352</v>
      </c>
      <c r="E142" s="64">
        <v>43659</v>
      </c>
      <c r="F142" s="65">
        <v>0.33333333333333331</v>
      </c>
      <c r="G142" s="63">
        <v>0</v>
      </c>
      <c r="H142" s="63">
        <v>0</v>
      </c>
      <c r="I142" s="63">
        <f t="shared" si="4"/>
        <v>0</v>
      </c>
      <c r="J142" s="186">
        <f>I142*('Sample Collection'!M144/'Sample Collection'!R144)</f>
        <v>0</v>
      </c>
      <c r="K142" s="63"/>
      <c r="N142" s="207"/>
    </row>
    <row r="143" spans="1:14" s="12" customFormat="1">
      <c r="A143" s="63" t="s">
        <v>194</v>
      </c>
      <c r="B143" s="63" t="s">
        <v>39</v>
      </c>
      <c r="C143" s="64">
        <v>43656</v>
      </c>
      <c r="D143" s="65" t="s">
        <v>352</v>
      </c>
      <c r="E143" s="64">
        <v>43659</v>
      </c>
      <c r="F143" s="65">
        <v>0.33333333333333331</v>
      </c>
      <c r="G143" s="63">
        <v>0</v>
      </c>
      <c r="H143" s="63">
        <v>0</v>
      </c>
      <c r="I143" s="63">
        <f t="shared" si="4"/>
        <v>0</v>
      </c>
      <c r="J143" s="186">
        <f>I143*('Sample Collection'!M145/'Sample Collection'!R145)</f>
        <v>0</v>
      </c>
      <c r="K143" s="63"/>
      <c r="N143" s="207"/>
    </row>
    <row r="144" spans="1:14" s="79" customFormat="1">
      <c r="A144" s="76" t="s">
        <v>195</v>
      </c>
      <c r="B144" s="76" t="s">
        <v>361</v>
      </c>
      <c r="C144" s="77">
        <v>43656</v>
      </c>
      <c r="D144" s="78" t="s">
        <v>352</v>
      </c>
      <c r="E144" s="77">
        <v>43659</v>
      </c>
      <c r="F144" s="78">
        <v>0.33333333333333331</v>
      </c>
      <c r="G144" s="76">
        <v>0</v>
      </c>
      <c r="H144" s="76">
        <v>0</v>
      </c>
      <c r="I144" s="76">
        <f t="shared" si="4"/>
        <v>0</v>
      </c>
      <c r="J144" s="186">
        <f>I144*('Sample Collection'!M146/'Sample Collection'!R146)</f>
        <v>0</v>
      </c>
      <c r="K144" s="76"/>
      <c r="N144" s="207"/>
    </row>
    <row r="145" spans="1:14" s="99" customFormat="1">
      <c r="A145" s="102" t="s">
        <v>196</v>
      </c>
      <c r="B145" s="102" t="s">
        <v>24</v>
      </c>
      <c r="C145" s="103">
        <v>43658</v>
      </c>
      <c r="D145" s="104" t="s">
        <v>352</v>
      </c>
      <c r="E145" s="103">
        <v>43660</v>
      </c>
      <c r="F145" s="104">
        <v>0.60416666666666663</v>
      </c>
      <c r="G145" s="102">
        <v>0</v>
      </c>
      <c r="H145" s="102">
        <v>0</v>
      </c>
      <c r="I145" s="102">
        <f t="shared" si="4"/>
        <v>0</v>
      </c>
      <c r="J145" s="186">
        <f>I145*('Sample Collection'!M147/'Sample Collection'!R147)</f>
        <v>0</v>
      </c>
      <c r="K145" s="102"/>
      <c r="N145" s="207"/>
    </row>
    <row r="146" spans="1:14" s="99" customFormat="1">
      <c r="A146" s="102" t="s">
        <v>197</v>
      </c>
      <c r="B146" s="102" t="s">
        <v>82</v>
      </c>
      <c r="C146" s="103">
        <v>43658</v>
      </c>
      <c r="D146" s="104" t="s">
        <v>352</v>
      </c>
      <c r="E146" s="103">
        <v>43660</v>
      </c>
      <c r="F146" s="104">
        <v>0.60416666666666663</v>
      </c>
      <c r="G146" s="102">
        <v>0</v>
      </c>
      <c r="H146" s="102">
        <v>0</v>
      </c>
      <c r="I146" s="102">
        <f t="shared" si="4"/>
        <v>0</v>
      </c>
      <c r="J146" s="186">
        <f>I146*('Sample Collection'!M148/'Sample Collection'!R148)</f>
        <v>0</v>
      </c>
      <c r="K146" s="102"/>
      <c r="N146" s="207"/>
    </row>
    <row r="147" spans="1:14" s="99" customFormat="1">
      <c r="A147" s="102" t="s">
        <v>198</v>
      </c>
      <c r="B147" s="102" t="s">
        <v>128</v>
      </c>
      <c r="C147" s="103">
        <v>43658</v>
      </c>
      <c r="D147" s="104" t="s">
        <v>352</v>
      </c>
      <c r="E147" s="103">
        <v>43660</v>
      </c>
      <c r="F147" s="104">
        <v>0.60416666666666663</v>
      </c>
      <c r="G147" s="102">
        <v>0</v>
      </c>
      <c r="H147" s="102">
        <v>0</v>
      </c>
      <c r="I147" s="102">
        <f t="shared" si="4"/>
        <v>0</v>
      </c>
      <c r="J147" s="186">
        <f>I147*('Sample Collection'!M149/'Sample Collection'!R149)</f>
        <v>0</v>
      </c>
      <c r="K147" s="102"/>
      <c r="N147" s="207"/>
    </row>
    <row r="148" spans="1:14" s="99" customFormat="1">
      <c r="A148" s="102" t="s">
        <v>199</v>
      </c>
      <c r="B148" s="102" t="s">
        <v>32</v>
      </c>
      <c r="C148" s="103">
        <v>43658</v>
      </c>
      <c r="D148" s="104" t="s">
        <v>352</v>
      </c>
      <c r="E148" s="103">
        <v>43660</v>
      </c>
      <c r="F148" s="104">
        <v>0.60416666666666663</v>
      </c>
      <c r="G148" s="102">
        <v>0</v>
      </c>
      <c r="H148" s="102">
        <v>0</v>
      </c>
      <c r="I148" s="102">
        <f t="shared" si="4"/>
        <v>0</v>
      </c>
      <c r="J148" s="186">
        <f>I148*('Sample Collection'!M150/'Sample Collection'!R150)</f>
        <v>0</v>
      </c>
      <c r="K148" s="102"/>
      <c r="N148" s="207"/>
    </row>
    <row r="149" spans="1:14" s="99" customFormat="1">
      <c r="A149" s="102" t="s">
        <v>200</v>
      </c>
      <c r="B149" s="102" t="s">
        <v>34</v>
      </c>
      <c r="C149" s="103">
        <v>43658</v>
      </c>
      <c r="D149" s="104" t="s">
        <v>352</v>
      </c>
      <c r="E149" s="103">
        <v>43660</v>
      </c>
      <c r="F149" s="104">
        <v>0.60416666666666663</v>
      </c>
      <c r="G149" s="102">
        <v>0</v>
      </c>
      <c r="H149" s="102">
        <v>0</v>
      </c>
      <c r="I149" s="102">
        <f t="shared" si="4"/>
        <v>0</v>
      </c>
      <c r="J149" s="186">
        <f>I149*('Sample Collection'!M151/'Sample Collection'!R151)</f>
        <v>0</v>
      </c>
      <c r="K149" s="102"/>
      <c r="N149" s="207"/>
    </row>
    <row r="150" spans="1:14" s="99" customFormat="1">
      <c r="A150" s="102" t="s">
        <v>201</v>
      </c>
      <c r="B150" s="102" t="s">
        <v>39</v>
      </c>
      <c r="C150" s="103">
        <v>43658</v>
      </c>
      <c r="D150" s="104" t="s">
        <v>352</v>
      </c>
      <c r="E150" s="103">
        <v>43660</v>
      </c>
      <c r="F150" s="104">
        <v>0.60416666666666663</v>
      </c>
      <c r="G150" s="102">
        <v>0</v>
      </c>
      <c r="H150" s="102">
        <v>0</v>
      </c>
      <c r="I150" s="102">
        <f t="shared" si="4"/>
        <v>0</v>
      </c>
      <c r="J150" s="186">
        <f>I150*('Sample Collection'!M152/'Sample Collection'!R152)</f>
        <v>0</v>
      </c>
      <c r="K150" s="102"/>
      <c r="N150" s="207"/>
    </row>
    <row r="151" spans="1:14" s="12" customFormat="1">
      <c r="A151" s="63" t="s">
        <v>202</v>
      </c>
      <c r="B151" s="63" t="s">
        <v>24</v>
      </c>
      <c r="C151" s="64">
        <v>43658</v>
      </c>
      <c r="D151" s="65" t="s">
        <v>352</v>
      </c>
      <c r="E151" s="64">
        <v>43660</v>
      </c>
      <c r="F151" s="65">
        <v>0.60416666666666663</v>
      </c>
      <c r="G151" s="63">
        <v>0</v>
      </c>
      <c r="H151" s="63">
        <v>0</v>
      </c>
      <c r="I151" s="63">
        <f t="shared" si="4"/>
        <v>0</v>
      </c>
      <c r="J151" s="186">
        <f>I151*('Sample Collection'!M153/'Sample Collection'!R153)</f>
        <v>0</v>
      </c>
      <c r="K151" s="63"/>
      <c r="N151" s="207"/>
    </row>
    <row r="152" spans="1:14" s="12" customFormat="1">
      <c r="A152" s="63" t="s">
        <v>203</v>
      </c>
      <c r="B152" s="63" t="s">
        <v>82</v>
      </c>
      <c r="C152" s="64">
        <v>43658</v>
      </c>
      <c r="D152" s="65" t="s">
        <v>352</v>
      </c>
      <c r="E152" s="64">
        <v>43660</v>
      </c>
      <c r="F152" s="65">
        <v>0.60416666666666663</v>
      </c>
      <c r="G152" s="63">
        <v>0</v>
      </c>
      <c r="H152" s="63">
        <v>0</v>
      </c>
      <c r="I152" s="63">
        <f t="shared" si="4"/>
        <v>0</v>
      </c>
      <c r="J152" s="186">
        <f>I152*('Sample Collection'!M154/'Sample Collection'!R154)</f>
        <v>0</v>
      </c>
      <c r="K152" s="63"/>
      <c r="N152" s="207"/>
    </row>
    <row r="153" spans="1:14" s="12" customFormat="1">
      <c r="A153" s="63" t="s">
        <v>204</v>
      </c>
      <c r="B153" s="63" t="s">
        <v>128</v>
      </c>
      <c r="C153" s="64">
        <v>43658</v>
      </c>
      <c r="D153" s="65" t="s">
        <v>352</v>
      </c>
      <c r="E153" s="64">
        <v>43660</v>
      </c>
      <c r="F153" s="65">
        <v>0.60416666666666663</v>
      </c>
      <c r="G153" s="63">
        <v>0</v>
      </c>
      <c r="H153" s="63">
        <v>0</v>
      </c>
      <c r="I153" s="63">
        <f t="shared" si="4"/>
        <v>0</v>
      </c>
      <c r="J153" s="186">
        <f>I153*('Sample Collection'!M155/'Sample Collection'!R155)</f>
        <v>0</v>
      </c>
      <c r="K153" s="63"/>
      <c r="N153" s="207"/>
    </row>
    <row r="154" spans="1:14" s="12" customFormat="1">
      <c r="A154" s="63" t="s">
        <v>205</v>
      </c>
      <c r="B154" s="63" t="s">
        <v>32</v>
      </c>
      <c r="C154" s="64">
        <v>43658</v>
      </c>
      <c r="D154" s="65" t="s">
        <v>352</v>
      </c>
      <c r="E154" s="64">
        <v>43660</v>
      </c>
      <c r="F154" s="65">
        <v>0.60416666666666663</v>
      </c>
      <c r="G154" s="63">
        <v>0</v>
      </c>
      <c r="H154" s="63">
        <v>0</v>
      </c>
      <c r="I154" s="63">
        <f t="shared" si="4"/>
        <v>0</v>
      </c>
      <c r="J154" s="186">
        <f>I154*('Sample Collection'!M156/'Sample Collection'!R156)</f>
        <v>0</v>
      </c>
      <c r="K154" s="63"/>
      <c r="N154" s="207"/>
    </row>
    <row r="155" spans="1:14" s="12" customFormat="1">
      <c r="A155" s="63" t="s">
        <v>206</v>
      </c>
      <c r="B155" s="63" t="s">
        <v>34</v>
      </c>
      <c r="C155" s="64">
        <v>43658</v>
      </c>
      <c r="D155" s="65" t="s">
        <v>352</v>
      </c>
      <c r="E155" s="64">
        <v>43660</v>
      </c>
      <c r="F155" s="65">
        <v>0.60416666666666663</v>
      </c>
      <c r="G155" s="63">
        <v>0</v>
      </c>
      <c r="H155" s="63">
        <v>0</v>
      </c>
      <c r="I155" s="63">
        <f t="shared" si="4"/>
        <v>0</v>
      </c>
      <c r="J155" s="186">
        <f>I155*('Sample Collection'!M157/'Sample Collection'!R157)</f>
        <v>0</v>
      </c>
      <c r="K155" s="63"/>
      <c r="N155" s="207"/>
    </row>
    <row r="156" spans="1:14" s="12" customFormat="1">
      <c r="A156" s="63" t="s">
        <v>207</v>
      </c>
      <c r="B156" s="63" t="s">
        <v>39</v>
      </c>
      <c r="C156" s="64">
        <v>43658</v>
      </c>
      <c r="D156" s="65" t="s">
        <v>352</v>
      </c>
      <c r="E156" s="64">
        <v>43660</v>
      </c>
      <c r="F156" s="65">
        <v>0.60416666666666663</v>
      </c>
      <c r="G156" s="63">
        <v>0</v>
      </c>
      <c r="H156" s="63">
        <v>0</v>
      </c>
      <c r="I156" s="63">
        <f t="shared" si="4"/>
        <v>0</v>
      </c>
      <c r="J156" s="186">
        <f>I156*('Sample Collection'!M158/'Sample Collection'!R158)</f>
        <v>0</v>
      </c>
      <c r="K156" s="63"/>
      <c r="N156" s="207"/>
    </row>
    <row r="157" spans="1:14" s="79" customFormat="1">
      <c r="A157" s="76" t="s">
        <v>208</v>
      </c>
      <c r="B157" s="76" t="s">
        <v>361</v>
      </c>
      <c r="C157" s="77">
        <v>43658</v>
      </c>
      <c r="D157" s="78" t="s">
        <v>352</v>
      </c>
      <c r="E157" s="77">
        <v>43660</v>
      </c>
      <c r="F157" s="78">
        <v>0.60416666666666663</v>
      </c>
      <c r="G157" s="76">
        <v>0</v>
      </c>
      <c r="H157" s="76">
        <v>0</v>
      </c>
      <c r="I157" s="76">
        <f t="shared" si="4"/>
        <v>0</v>
      </c>
      <c r="J157" s="186">
        <f>I157*('Sample Collection'!M159/'Sample Collection'!R159)</f>
        <v>0</v>
      </c>
      <c r="K157" s="76"/>
      <c r="N157" s="207"/>
    </row>
    <row r="158" spans="1:14" s="99" customFormat="1">
      <c r="A158" s="102" t="s">
        <v>209</v>
      </c>
      <c r="B158" s="102" t="s">
        <v>24</v>
      </c>
      <c r="C158" s="103">
        <v>43663</v>
      </c>
      <c r="D158" s="104">
        <v>0.45833333333333331</v>
      </c>
      <c r="E158" s="103">
        <v>43666</v>
      </c>
      <c r="F158" s="104">
        <v>0.65625</v>
      </c>
      <c r="G158" s="102">
        <v>0</v>
      </c>
      <c r="H158" s="102">
        <v>0</v>
      </c>
      <c r="I158" s="102">
        <f t="shared" si="4"/>
        <v>0</v>
      </c>
      <c r="J158" s="186">
        <f>I158*('Sample Collection'!M160/'Sample Collection'!R160)</f>
        <v>0</v>
      </c>
      <c r="K158" s="102"/>
      <c r="N158" s="207"/>
    </row>
    <row r="159" spans="1:14" s="99" customFormat="1">
      <c r="A159" s="102" t="s">
        <v>210</v>
      </c>
      <c r="B159" s="102" t="s">
        <v>82</v>
      </c>
      <c r="C159" s="103">
        <v>43663</v>
      </c>
      <c r="D159" s="104">
        <v>0.45833333333333331</v>
      </c>
      <c r="E159" s="103">
        <v>43666</v>
      </c>
      <c r="F159" s="104">
        <v>0.65625</v>
      </c>
      <c r="G159" s="102">
        <v>0</v>
      </c>
      <c r="H159" s="102">
        <v>0</v>
      </c>
      <c r="I159" s="102">
        <f t="shared" si="4"/>
        <v>0</v>
      </c>
      <c r="J159" s="186">
        <f>I159*('Sample Collection'!M161/'Sample Collection'!R161)</f>
        <v>0</v>
      </c>
      <c r="K159" s="102"/>
      <c r="N159" s="207"/>
    </row>
    <row r="160" spans="1:14" s="99" customFormat="1">
      <c r="A160" s="102" t="s">
        <v>211</v>
      </c>
      <c r="B160" s="102" t="s">
        <v>128</v>
      </c>
      <c r="C160" s="103">
        <v>43663</v>
      </c>
      <c r="D160" s="104">
        <v>0.45833333333333331</v>
      </c>
      <c r="E160" s="103">
        <v>43666</v>
      </c>
      <c r="F160" s="104">
        <v>0.65625</v>
      </c>
      <c r="G160" s="102">
        <v>0</v>
      </c>
      <c r="H160" s="102">
        <v>0</v>
      </c>
      <c r="I160" s="102">
        <f t="shared" si="4"/>
        <v>0</v>
      </c>
      <c r="J160" s="186">
        <f>I160*('Sample Collection'!M162/'Sample Collection'!R162)</f>
        <v>0</v>
      </c>
      <c r="K160" s="102"/>
      <c r="N160" s="207"/>
    </row>
    <row r="161" spans="1:14" s="99" customFormat="1">
      <c r="A161" s="102" t="s">
        <v>212</v>
      </c>
      <c r="B161" s="102" t="s">
        <v>32</v>
      </c>
      <c r="C161" s="103">
        <v>43663</v>
      </c>
      <c r="D161" s="104">
        <v>0.45833333333333331</v>
      </c>
      <c r="E161" s="103">
        <v>43666</v>
      </c>
      <c r="F161" s="104">
        <v>0.65625</v>
      </c>
      <c r="G161" s="102">
        <v>0</v>
      </c>
      <c r="H161" s="102">
        <v>0</v>
      </c>
      <c r="I161" s="102">
        <f t="shared" si="4"/>
        <v>0</v>
      </c>
      <c r="J161" s="186">
        <f>I161*('Sample Collection'!M163/'Sample Collection'!R163)</f>
        <v>0</v>
      </c>
      <c r="K161" s="102"/>
      <c r="N161" s="207"/>
    </row>
    <row r="162" spans="1:14" s="99" customFormat="1">
      <c r="A162" s="102" t="s">
        <v>213</v>
      </c>
      <c r="B162" s="102" t="s">
        <v>34</v>
      </c>
      <c r="C162" s="103">
        <v>43663</v>
      </c>
      <c r="D162" s="104">
        <v>0.45833333333333331</v>
      </c>
      <c r="E162" s="103">
        <v>43666</v>
      </c>
      <c r="F162" s="104">
        <v>0.65625</v>
      </c>
      <c r="G162" s="102">
        <v>0</v>
      </c>
      <c r="H162" s="102">
        <v>0</v>
      </c>
      <c r="I162" s="102">
        <f t="shared" si="4"/>
        <v>0</v>
      </c>
      <c r="J162" s="186">
        <f>I162*('Sample Collection'!M164/'Sample Collection'!R164)</f>
        <v>0</v>
      </c>
      <c r="K162" s="102"/>
      <c r="N162" s="207"/>
    </row>
    <row r="163" spans="1:14" s="99" customFormat="1">
      <c r="A163" s="102" t="s">
        <v>214</v>
      </c>
      <c r="B163" s="102" t="s">
        <v>39</v>
      </c>
      <c r="C163" s="103">
        <v>43663</v>
      </c>
      <c r="D163" s="104">
        <v>0.45833333333333331</v>
      </c>
      <c r="E163" s="103">
        <v>43666</v>
      </c>
      <c r="F163" s="104">
        <v>0.65625</v>
      </c>
      <c r="G163" s="102">
        <v>0</v>
      </c>
      <c r="H163" s="102">
        <v>0</v>
      </c>
      <c r="I163" s="102">
        <f t="shared" si="4"/>
        <v>0</v>
      </c>
      <c r="J163" s="186">
        <f>I163*('Sample Collection'!M165/'Sample Collection'!R165)</f>
        <v>0</v>
      </c>
      <c r="K163" s="102"/>
      <c r="N163" s="207"/>
    </row>
    <row r="164" spans="1:14" s="12" customFormat="1">
      <c r="A164" s="63" t="s">
        <v>215</v>
      </c>
      <c r="B164" s="63" t="s">
        <v>24</v>
      </c>
      <c r="C164" s="64">
        <v>43663</v>
      </c>
      <c r="D164" s="65">
        <v>0.45833333333333331</v>
      </c>
      <c r="E164" s="64">
        <v>43666</v>
      </c>
      <c r="F164" s="65">
        <v>0.65625</v>
      </c>
      <c r="G164" s="63">
        <v>0</v>
      </c>
      <c r="H164" s="63">
        <v>0</v>
      </c>
      <c r="I164" s="63">
        <f t="shared" si="4"/>
        <v>0</v>
      </c>
      <c r="J164" s="186">
        <f>I164*('Sample Collection'!M166/'Sample Collection'!R166)</f>
        <v>0</v>
      </c>
      <c r="K164" s="63"/>
      <c r="N164" s="207"/>
    </row>
    <row r="165" spans="1:14" s="12" customFormat="1">
      <c r="A165" s="63" t="s">
        <v>216</v>
      </c>
      <c r="B165" s="63" t="s">
        <v>82</v>
      </c>
      <c r="C165" s="64">
        <v>43663</v>
      </c>
      <c r="D165" s="65">
        <v>0.45833333333333331</v>
      </c>
      <c r="E165" s="64">
        <v>43666</v>
      </c>
      <c r="F165" s="65">
        <v>0.65625</v>
      </c>
      <c r="G165" s="63">
        <v>0</v>
      </c>
      <c r="H165" s="63">
        <v>0</v>
      </c>
      <c r="I165" s="63">
        <f t="shared" si="4"/>
        <v>0</v>
      </c>
      <c r="J165" s="186">
        <f>I165*('Sample Collection'!M167/'Sample Collection'!R167)</f>
        <v>0</v>
      </c>
      <c r="K165" s="63"/>
      <c r="N165" s="207"/>
    </row>
    <row r="166" spans="1:14" s="12" customFormat="1">
      <c r="A166" s="63" t="s">
        <v>217</v>
      </c>
      <c r="B166" s="63" t="s">
        <v>128</v>
      </c>
      <c r="C166" s="64">
        <v>43663</v>
      </c>
      <c r="D166" s="65">
        <v>0.45833333333333331</v>
      </c>
      <c r="E166" s="64">
        <v>43666</v>
      </c>
      <c r="F166" s="65">
        <v>0.65625</v>
      </c>
      <c r="G166" s="63">
        <v>0</v>
      </c>
      <c r="H166" s="63">
        <v>0</v>
      </c>
      <c r="I166" s="63">
        <f t="shared" si="4"/>
        <v>0</v>
      </c>
      <c r="J166" s="186">
        <f>I166*('Sample Collection'!M168/'Sample Collection'!R168)</f>
        <v>0</v>
      </c>
      <c r="K166" s="63"/>
      <c r="N166" s="207"/>
    </row>
    <row r="167" spans="1:14" s="12" customFormat="1">
      <c r="A167" s="63" t="s">
        <v>218</v>
      </c>
      <c r="B167" s="63" t="s">
        <v>32</v>
      </c>
      <c r="C167" s="64">
        <v>43663</v>
      </c>
      <c r="D167" s="65">
        <v>0.45833333333333331</v>
      </c>
      <c r="E167" s="64">
        <v>43666</v>
      </c>
      <c r="F167" s="65">
        <v>0.65625</v>
      </c>
      <c r="G167" s="63">
        <v>0</v>
      </c>
      <c r="H167" s="63">
        <v>0</v>
      </c>
      <c r="I167" s="63">
        <f t="shared" si="4"/>
        <v>0</v>
      </c>
      <c r="J167" s="186">
        <f>I167*('Sample Collection'!M169/'Sample Collection'!R169)</f>
        <v>0</v>
      </c>
      <c r="K167" s="63"/>
      <c r="N167" s="207"/>
    </row>
    <row r="168" spans="1:14" s="12" customFormat="1">
      <c r="A168" s="63" t="s">
        <v>219</v>
      </c>
      <c r="B168" s="63" t="s">
        <v>34</v>
      </c>
      <c r="C168" s="64">
        <v>43663</v>
      </c>
      <c r="D168" s="65">
        <v>0.45833333333333331</v>
      </c>
      <c r="E168" s="64">
        <v>43666</v>
      </c>
      <c r="F168" s="65">
        <v>0.65625</v>
      </c>
      <c r="G168" s="63">
        <v>0</v>
      </c>
      <c r="H168" s="63">
        <v>0</v>
      </c>
      <c r="I168" s="63">
        <f t="shared" si="4"/>
        <v>0</v>
      </c>
      <c r="J168" s="186">
        <f>I168*('Sample Collection'!M170/'Sample Collection'!R170)</f>
        <v>0</v>
      </c>
      <c r="K168" s="63"/>
      <c r="N168" s="207"/>
    </row>
    <row r="169" spans="1:14" s="12" customFormat="1">
      <c r="A169" s="63" t="s">
        <v>220</v>
      </c>
      <c r="B169" s="63" t="s">
        <v>39</v>
      </c>
      <c r="C169" s="64">
        <v>43663</v>
      </c>
      <c r="D169" s="65">
        <v>0.45833333333333331</v>
      </c>
      <c r="E169" s="64">
        <v>43666</v>
      </c>
      <c r="F169" s="65">
        <v>0.65625</v>
      </c>
      <c r="G169" s="63">
        <v>0</v>
      </c>
      <c r="H169" s="63">
        <v>1</v>
      </c>
      <c r="I169" s="63">
        <f t="shared" si="4"/>
        <v>1</v>
      </c>
      <c r="J169" s="209">
        <f>I169*('Sample Collection'!M171/'Sample Collection'!R171)</f>
        <v>7.4999999999999997E-2</v>
      </c>
      <c r="K169" s="63">
        <v>2</v>
      </c>
      <c r="L169" s="12">
        <v>2</v>
      </c>
      <c r="M169" s="12">
        <v>2</v>
      </c>
      <c r="N169" s="184">
        <f t="shared" ref="N169:N220" si="5">IF(M169=0,0,(J169*(L169/M169)))</f>
        <v>7.4999999999999997E-2</v>
      </c>
    </row>
    <row r="170" spans="1:14" s="79" customFormat="1">
      <c r="A170" s="76" t="s">
        <v>221</v>
      </c>
      <c r="B170" s="76" t="s">
        <v>50</v>
      </c>
      <c r="C170" s="77">
        <v>43663</v>
      </c>
      <c r="D170" s="78">
        <v>0.45833333333333331</v>
      </c>
      <c r="E170" s="77">
        <v>43666</v>
      </c>
      <c r="F170" s="78">
        <v>0.65625</v>
      </c>
      <c r="G170" s="76">
        <v>0</v>
      </c>
      <c r="H170" s="76">
        <v>0</v>
      </c>
      <c r="I170" s="76">
        <f t="shared" si="4"/>
        <v>0</v>
      </c>
      <c r="J170" s="186">
        <f>I170*('Sample Collection'!M172/'Sample Collection'!R172)</f>
        <v>0</v>
      </c>
      <c r="K170" s="76"/>
      <c r="N170" s="207"/>
    </row>
    <row r="171" spans="1:14" s="99" customFormat="1">
      <c r="A171" s="102" t="s">
        <v>222</v>
      </c>
      <c r="B171" s="102" t="s">
        <v>24</v>
      </c>
      <c r="C171" s="103">
        <v>43665</v>
      </c>
      <c r="D171" s="104">
        <v>0.54166666666666663</v>
      </c>
      <c r="E171" s="103">
        <v>43667</v>
      </c>
      <c r="F171" s="104">
        <v>0.54166666666666663</v>
      </c>
      <c r="G171" s="102">
        <v>0</v>
      </c>
      <c r="H171" s="102">
        <v>0</v>
      </c>
      <c r="I171" s="102">
        <f t="shared" si="4"/>
        <v>0</v>
      </c>
      <c r="J171" s="186">
        <f>I171*('Sample Collection'!M173/'Sample Collection'!R173)</f>
        <v>0</v>
      </c>
      <c r="K171" s="102"/>
      <c r="N171" s="207"/>
    </row>
    <row r="172" spans="1:14" s="99" customFormat="1">
      <c r="A172" s="102" t="s">
        <v>224</v>
      </c>
      <c r="B172" s="102" t="s">
        <v>82</v>
      </c>
      <c r="C172" s="103">
        <v>43665</v>
      </c>
      <c r="D172" s="104">
        <v>0.54166666666666663</v>
      </c>
      <c r="E172" s="103">
        <v>43667</v>
      </c>
      <c r="F172" s="104">
        <v>0.54166666666666663</v>
      </c>
      <c r="G172" s="102">
        <v>0</v>
      </c>
      <c r="H172" s="102">
        <v>0</v>
      </c>
      <c r="I172" s="102">
        <f t="shared" si="4"/>
        <v>0</v>
      </c>
      <c r="J172" s="186">
        <f>I172*('Sample Collection'!M174/'Sample Collection'!R174)</f>
        <v>0</v>
      </c>
      <c r="K172" s="102"/>
      <c r="N172" s="207"/>
    </row>
    <row r="173" spans="1:14" s="99" customFormat="1">
      <c r="A173" s="102" t="s">
        <v>225</v>
      </c>
      <c r="B173" s="102" t="s">
        <v>128</v>
      </c>
      <c r="C173" s="103">
        <v>43665</v>
      </c>
      <c r="D173" s="104">
        <v>0.54166666666666663</v>
      </c>
      <c r="E173" s="103">
        <v>43667</v>
      </c>
      <c r="F173" s="104">
        <v>0.54166666666666663</v>
      </c>
      <c r="G173" s="102">
        <v>0</v>
      </c>
      <c r="H173" s="102">
        <v>0</v>
      </c>
      <c r="I173" s="102">
        <f t="shared" si="4"/>
        <v>0</v>
      </c>
      <c r="J173" s="186">
        <f>I173*('Sample Collection'!M175/'Sample Collection'!R175)</f>
        <v>0</v>
      </c>
      <c r="K173" s="102"/>
      <c r="N173" s="207"/>
    </row>
    <row r="174" spans="1:14" s="45" customFormat="1">
      <c r="A174" s="57" t="s">
        <v>226</v>
      </c>
      <c r="B174" s="57" t="s">
        <v>32</v>
      </c>
      <c r="C174" s="58">
        <v>43665</v>
      </c>
      <c r="D174" s="59">
        <v>0.54166666666666663</v>
      </c>
      <c r="E174" s="58">
        <v>43667</v>
      </c>
      <c r="F174" s="59">
        <v>0.54166666666666663</v>
      </c>
      <c r="G174" s="57">
        <v>0</v>
      </c>
      <c r="H174" s="57">
        <v>1</v>
      </c>
      <c r="I174" s="57">
        <f t="shared" si="4"/>
        <v>1</v>
      </c>
      <c r="J174" s="186">
        <f>I174*('Sample Collection'!M176/'Sample Collection'!R176)</f>
        <v>7.4999999999999997E-2</v>
      </c>
      <c r="K174" s="57">
        <v>1</v>
      </c>
      <c r="L174" s="45">
        <v>1</v>
      </c>
      <c r="M174" s="45">
        <v>1</v>
      </c>
      <c r="N174" s="207">
        <f t="shared" si="5"/>
        <v>7.4999999999999997E-2</v>
      </c>
    </row>
    <row r="175" spans="1:14" s="99" customFormat="1">
      <c r="A175" s="102" t="s">
        <v>227</v>
      </c>
      <c r="B175" s="102" t="s">
        <v>34</v>
      </c>
      <c r="C175" s="103">
        <v>43665</v>
      </c>
      <c r="D175" s="104">
        <v>0.54166666666666663</v>
      </c>
      <c r="E175" s="103">
        <v>43667</v>
      </c>
      <c r="F175" s="104">
        <v>0.54166666666666663</v>
      </c>
      <c r="G175" s="102">
        <v>0</v>
      </c>
      <c r="H175" s="102">
        <v>0</v>
      </c>
      <c r="I175" s="102">
        <f t="shared" si="4"/>
        <v>0</v>
      </c>
      <c r="J175" s="186">
        <f>I175*('Sample Collection'!M177/'Sample Collection'!R177)</f>
        <v>0</v>
      </c>
      <c r="K175" s="102"/>
      <c r="N175" s="207"/>
    </row>
    <row r="176" spans="1:14" s="45" customFormat="1">
      <c r="A176" s="57" t="s">
        <v>228</v>
      </c>
      <c r="B176" s="57" t="s">
        <v>39</v>
      </c>
      <c r="C176" s="58">
        <v>43665</v>
      </c>
      <c r="D176" s="59">
        <v>0.54166666666666663</v>
      </c>
      <c r="E176" s="58">
        <v>43667</v>
      </c>
      <c r="F176" s="59">
        <v>0.54166666666666663</v>
      </c>
      <c r="G176" s="57">
        <v>0</v>
      </c>
      <c r="H176" s="57">
        <v>3</v>
      </c>
      <c r="I176" s="57">
        <f t="shared" si="4"/>
        <v>3</v>
      </c>
      <c r="J176" s="186">
        <f>I176*('Sample Collection'!M178/'Sample Collection'!R178)</f>
        <v>0.22499999999999998</v>
      </c>
      <c r="K176" s="57">
        <v>3</v>
      </c>
      <c r="L176" s="45">
        <v>3</v>
      </c>
      <c r="M176" s="45">
        <v>3</v>
      </c>
      <c r="N176" s="207">
        <f t="shared" si="5"/>
        <v>0.22499999999999998</v>
      </c>
    </row>
    <row r="177" spans="1:14" s="12" customFormat="1">
      <c r="A177" s="63" t="s">
        <v>229</v>
      </c>
      <c r="B177" s="63" t="s">
        <v>24</v>
      </c>
      <c r="C177" s="64">
        <v>43665</v>
      </c>
      <c r="D177" s="65">
        <v>0.54166666666666663</v>
      </c>
      <c r="E177" s="64">
        <v>43667</v>
      </c>
      <c r="F177" s="65">
        <v>0.54166666666666663</v>
      </c>
      <c r="G177" s="63">
        <v>0</v>
      </c>
      <c r="H177" s="63">
        <v>0</v>
      </c>
      <c r="I177" s="63">
        <f t="shared" si="4"/>
        <v>0</v>
      </c>
      <c r="J177" s="186">
        <f>I177*('Sample Collection'!M179/'Sample Collection'!R179)</f>
        <v>0</v>
      </c>
      <c r="K177" s="63"/>
      <c r="N177" s="207"/>
    </row>
    <row r="178" spans="1:14" s="12" customFormat="1">
      <c r="A178" s="63" t="s">
        <v>230</v>
      </c>
      <c r="B178" s="63" t="s">
        <v>82</v>
      </c>
      <c r="C178" s="64">
        <v>43665</v>
      </c>
      <c r="D178" s="65">
        <v>0.54166666666666663</v>
      </c>
      <c r="E178" s="64">
        <v>43667</v>
      </c>
      <c r="F178" s="65">
        <v>0.54166666666666663</v>
      </c>
      <c r="G178" s="63">
        <v>0</v>
      </c>
      <c r="H178" s="63">
        <v>0</v>
      </c>
      <c r="I178" s="63">
        <f t="shared" si="4"/>
        <v>0</v>
      </c>
      <c r="J178" s="186">
        <f>I178*('Sample Collection'!M180/'Sample Collection'!R180)</f>
        <v>0</v>
      </c>
      <c r="K178" s="63"/>
      <c r="N178" s="207"/>
    </row>
    <row r="179" spans="1:14" s="12" customFormat="1">
      <c r="A179" s="63" t="s">
        <v>231</v>
      </c>
      <c r="B179" s="63" t="s">
        <v>128</v>
      </c>
      <c r="C179" s="64">
        <v>43665</v>
      </c>
      <c r="D179" s="65">
        <v>0.54166666666666663</v>
      </c>
      <c r="E179" s="64">
        <v>43667</v>
      </c>
      <c r="F179" s="65">
        <v>0.54166666666666663</v>
      </c>
      <c r="G179" s="63">
        <v>0</v>
      </c>
      <c r="H179" s="63">
        <v>0</v>
      </c>
      <c r="I179" s="63">
        <f t="shared" si="4"/>
        <v>0</v>
      </c>
      <c r="J179" s="186">
        <f>I179*('Sample Collection'!M181/'Sample Collection'!R181)</f>
        <v>0</v>
      </c>
      <c r="K179" s="63"/>
      <c r="N179" s="207"/>
    </row>
    <row r="180" spans="1:14" s="12" customFormat="1">
      <c r="A180" s="63" t="s">
        <v>232</v>
      </c>
      <c r="B180" s="63" t="s">
        <v>32</v>
      </c>
      <c r="C180" s="64">
        <v>43665</v>
      </c>
      <c r="D180" s="65">
        <v>0.54166666666666663</v>
      </c>
      <c r="E180" s="64">
        <v>43667</v>
      </c>
      <c r="F180" s="65">
        <v>0.54166666666666663</v>
      </c>
      <c r="G180" s="63">
        <v>0</v>
      </c>
      <c r="H180" s="63">
        <v>0</v>
      </c>
      <c r="I180" s="63">
        <f t="shared" si="4"/>
        <v>0</v>
      </c>
      <c r="J180" s="186">
        <f>I180*('Sample Collection'!M182/'Sample Collection'!R182)</f>
        <v>0</v>
      </c>
      <c r="K180" s="63"/>
      <c r="N180" s="207"/>
    </row>
    <row r="181" spans="1:14" s="12" customFormat="1">
      <c r="A181" s="63" t="s">
        <v>233</v>
      </c>
      <c r="B181" s="63" t="s">
        <v>34</v>
      </c>
      <c r="C181" s="64">
        <v>43665</v>
      </c>
      <c r="D181" s="65">
        <v>0.54166666666666663</v>
      </c>
      <c r="E181" s="64">
        <v>43667</v>
      </c>
      <c r="F181" s="65">
        <v>0.54166666666666663</v>
      </c>
      <c r="G181" s="63">
        <v>0</v>
      </c>
      <c r="H181" s="63">
        <v>0</v>
      </c>
      <c r="I181" s="63">
        <f t="shared" si="4"/>
        <v>0</v>
      </c>
      <c r="J181" s="186">
        <f>I181*('Sample Collection'!M183/'Sample Collection'!R183)</f>
        <v>0</v>
      </c>
      <c r="K181" s="63"/>
      <c r="N181" s="207"/>
    </row>
    <row r="182" spans="1:14" s="12" customFormat="1">
      <c r="A182" s="63" t="s">
        <v>234</v>
      </c>
      <c r="B182" s="63" t="s">
        <v>39</v>
      </c>
      <c r="C182" s="64">
        <v>43665</v>
      </c>
      <c r="D182" s="65">
        <v>0.54166666666666663</v>
      </c>
      <c r="E182" s="64">
        <v>43667</v>
      </c>
      <c r="F182" s="65">
        <v>0.54166666666666663</v>
      </c>
      <c r="G182" s="63">
        <v>0</v>
      </c>
      <c r="H182" s="63">
        <v>0</v>
      </c>
      <c r="I182" s="63">
        <f t="shared" si="4"/>
        <v>0</v>
      </c>
      <c r="J182" s="186">
        <f>I182*('Sample Collection'!M184/'Sample Collection'!R184)</f>
        <v>0</v>
      </c>
      <c r="K182" s="63"/>
      <c r="N182" s="207"/>
    </row>
    <row r="183" spans="1:14" s="79" customFormat="1">
      <c r="A183" s="76" t="s">
        <v>235</v>
      </c>
      <c r="B183" s="76" t="s">
        <v>50</v>
      </c>
      <c r="C183" s="77">
        <v>43665</v>
      </c>
      <c r="D183" s="78">
        <v>0.54166666666666663</v>
      </c>
      <c r="E183" s="77">
        <v>43667</v>
      </c>
      <c r="F183" s="78">
        <v>0.54166666666666663</v>
      </c>
      <c r="G183" s="76">
        <v>0</v>
      </c>
      <c r="H183" s="76">
        <v>0</v>
      </c>
      <c r="I183" s="76">
        <f t="shared" si="4"/>
        <v>0</v>
      </c>
      <c r="J183" s="186">
        <f>I183*('Sample Collection'!M185/'Sample Collection'!R185)</f>
        <v>0</v>
      </c>
      <c r="K183" s="76"/>
      <c r="N183" s="207"/>
    </row>
    <row r="184" spans="1:14" s="99" customFormat="1">
      <c r="A184" s="102" t="s">
        <v>236</v>
      </c>
      <c r="B184" s="102" t="s">
        <v>24</v>
      </c>
      <c r="C184" s="103">
        <v>43668</v>
      </c>
      <c r="D184" s="104" t="s">
        <v>44</v>
      </c>
      <c r="E184" s="103">
        <v>43671</v>
      </c>
      <c r="F184" s="104">
        <v>0.47916666666666669</v>
      </c>
      <c r="G184" s="102">
        <v>0</v>
      </c>
      <c r="H184" s="102">
        <v>0</v>
      </c>
      <c r="I184" s="102">
        <f t="shared" si="4"/>
        <v>0</v>
      </c>
      <c r="J184" s="186">
        <f>I184*('Sample Collection'!M186/'Sample Collection'!R186)</f>
        <v>0</v>
      </c>
      <c r="K184" s="102"/>
      <c r="N184" s="207"/>
    </row>
    <row r="185" spans="1:14" s="99" customFormat="1">
      <c r="A185" s="102" t="s">
        <v>237</v>
      </c>
      <c r="B185" s="102" t="s">
        <v>82</v>
      </c>
      <c r="C185" s="103">
        <v>43668</v>
      </c>
      <c r="D185" s="104" t="s">
        <v>44</v>
      </c>
      <c r="E185" s="103">
        <v>43671</v>
      </c>
      <c r="F185" s="104">
        <v>0.47916666666666669</v>
      </c>
      <c r="G185" s="102">
        <v>0</v>
      </c>
      <c r="H185" s="102">
        <v>0</v>
      </c>
      <c r="I185" s="102">
        <f t="shared" si="4"/>
        <v>0</v>
      </c>
      <c r="J185" s="186">
        <f>I185*('Sample Collection'!M187/'Sample Collection'!R187)</f>
        <v>0</v>
      </c>
      <c r="K185" s="102"/>
      <c r="N185" s="207"/>
    </row>
    <row r="186" spans="1:14" s="99" customFormat="1">
      <c r="A186" s="102" t="s">
        <v>238</v>
      </c>
      <c r="B186" s="102" t="s">
        <v>128</v>
      </c>
      <c r="C186" s="103">
        <v>43668</v>
      </c>
      <c r="D186" s="104" t="s">
        <v>44</v>
      </c>
      <c r="E186" s="103">
        <v>43671</v>
      </c>
      <c r="F186" s="104">
        <v>0.47916666666666669</v>
      </c>
      <c r="G186" s="102">
        <v>0</v>
      </c>
      <c r="H186" s="102">
        <v>0</v>
      </c>
      <c r="I186" s="102">
        <f t="shared" si="4"/>
        <v>0</v>
      </c>
      <c r="J186" s="186">
        <f>I186*('Sample Collection'!M188/'Sample Collection'!R188)</f>
        <v>0</v>
      </c>
      <c r="K186" s="102"/>
      <c r="N186" s="207"/>
    </row>
    <row r="187" spans="1:14" s="99" customFormat="1">
      <c r="A187" s="102" t="s">
        <v>239</v>
      </c>
      <c r="B187" s="102" t="s">
        <v>32</v>
      </c>
      <c r="C187" s="103">
        <v>43668</v>
      </c>
      <c r="D187" s="104" t="s">
        <v>44</v>
      </c>
      <c r="E187" s="103">
        <v>43671</v>
      </c>
      <c r="F187" s="104">
        <v>0.47916666666666669</v>
      </c>
      <c r="G187" s="102">
        <v>0</v>
      </c>
      <c r="H187" s="102">
        <v>0</v>
      </c>
      <c r="I187" s="102">
        <f t="shared" si="4"/>
        <v>0</v>
      </c>
      <c r="J187" s="186">
        <f>I187*('Sample Collection'!M189/'Sample Collection'!R189)</f>
        <v>0</v>
      </c>
      <c r="K187" s="102"/>
      <c r="N187" s="207"/>
    </row>
    <row r="188" spans="1:14" s="99" customFormat="1">
      <c r="A188" s="102" t="s">
        <v>240</v>
      </c>
      <c r="B188" s="102" t="s">
        <v>34</v>
      </c>
      <c r="C188" s="103">
        <v>43668</v>
      </c>
      <c r="D188" s="104" t="s">
        <v>44</v>
      </c>
      <c r="E188" s="103">
        <v>43671</v>
      </c>
      <c r="F188" s="104">
        <v>0.47916666666666669</v>
      </c>
      <c r="G188" s="102">
        <v>0</v>
      </c>
      <c r="H188" s="102">
        <v>0</v>
      </c>
      <c r="I188" s="102">
        <f t="shared" si="4"/>
        <v>0</v>
      </c>
      <c r="J188" s="186">
        <f>I188*('Sample Collection'!M190/'Sample Collection'!R190)</f>
        <v>0</v>
      </c>
      <c r="K188" s="102"/>
      <c r="N188" s="207"/>
    </row>
    <row r="189" spans="1:14" s="99" customFormat="1">
      <c r="A189" s="102" t="s">
        <v>241</v>
      </c>
      <c r="B189" s="102" t="s">
        <v>39</v>
      </c>
      <c r="C189" s="103">
        <v>43668</v>
      </c>
      <c r="D189" s="104" t="s">
        <v>44</v>
      </c>
      <c r="E189" s="103">
        <v>43671</v>
      </c>
      <c r="F189" s="104">
        <v>0.47916666666666669</v>
      </c>
      <c r="G189" s="102">
        <v>0</v>
      </c>
      <c r="H189" s="102">
        <v>0</v>
      </c>
      <c r="I189" s="102">
        <f t="shared" si="4"/>
        <v>0</v>
      </c>
      <c r="J189" s="186">
        <f>I189*('Sample Collection'!M191/'Sample Collection'!R191)</f>
        <v>0</v>
      </c>
      <c r="K189" s="102"/>
      <c r="N189" s="207"/>
    </row>
    <row r="190" spans="1:14" s="12" customFormat="1">
      <c r="A190" s="63" t="s">
        <v>242</v>
      </c>
      <c r="B190" s="63" t="s">
        <v>24</v>
      </c>
      <c r="C190" s="64">
        <v>43668</v>
      </c>
      <c r="D190" s="65" t="s">
        <v>44</v>
      </c>
      <c r="E190" s="64">
        <v>43671</v>
      </c>
      <c r="F190" s="65">
        <v>0.47916666666666669</v>
      </c>
      <c r="G190" s="63">
        <v>0</v>
      </c>
      <c r="H190" s="63">
        <v>0</v>
      </c>
      <c r="I190" s="63">
        <f t="shared" si="4"/>
        <v>0</v>
      </c>
      <c r="J190" s="186">
        <f>I190*('Sample Collection'!M192/'Sample Collection'!R192)</f>
        <v>0</v>
      </c>
      <c r="K190" s="63"/>
      <c r="N190" s="207"/>
    </row>
    <row r="191" spans="1:14" s="12" customFormat="1">
      <c r="A191" s="63" t="s">
        <v>243</v>
      </c>
      <c r="B191" s="63" t="s">
        <v>82</v>
      </c>
      <c r="C191" s="64">
        <v>43668</v>
      </c>
      <c r="D191" s="65" t="s">
        <v>44</v>
      </c>
      <c r="E191" s="64">
        <v>43671</v>
      </c>
      <c r="F191" s="65">
        <v>0.47916666666666669</v>
      </c>
      <c r="G191" s="63">
        <v>0</v>
      </c>
      <c r="H191" s="63">
        <v>0</v>
      </c>
      <c r="I191" s="63">
        <f t="shared" si="4"/>
        <v>0</v>
      </c>
      <c r="J191" s="186">
        <f>I191*('Sample Collection'!M193/'Sample Collection'!R193)</f>
        <v>0</v>
      </c>
      <c r="K191" s="63"/>
      <c r="N191" s="207"/>
    </row>
    <row r="192" spans="1:14" s="12" customFormat="1">
      <c r="A192" s="63" t="s">
        <v>244</v>
      </c>
      <c r="B192" s="63" t="s">
        <v>128</v>
      </c>
      <c r="C192" s="64">
        <v>43668</v>
      </c>
      <c r="D192" s="65" t="s">
        <v>44</v>
      </c>
      <c r="E192" s="64">
        <v>43671</v>
      </c>
      <c r="F192" s="65">
        <v>0.47916666666666669</v>
      </c>
      <c r="G192" s="63">
        <v>0</v>
      </c>
      <c r="H192" s="63">
        <v>0</v>
      </c>
      <c r="I192" s="63">
        <f t="shared" si="4"/>
        <v>0</v>
      </c>
      <c r="J192" s="186">
        <f>I192*('Sample Collection'!M194/'Sample Collection'!R194)</f>
        <v>0</v>
      </c>
      <c r="K192" s="63"/>
      <c r="N192" s="207"/>
    </row>
    <row r="193" spans="1:14" s="12" customFormat="1">
      <c r="A193" s="63" t="s">
        <v>245</v>
      </c>
      <c r="B193" s="63" t="s">
        <v>32</v>
      </c>
      <c r="C193" s="64">
        <v>43668</v>
      </c>
      <c r="D193" s="65" t="s">
        <v>44</v>
      </c>
      <c r="E193" s="64">
        <v>43671</v>
      </c>
      <c r="F193" s="65">
        <v>0.47916666666666669</v>
      </c>
      <c r="G193" s="63">
        <v>0</v>
      </c>
      <c r="H193" s="63">
        <v>0</v>
      </c>
      <c r="I193" s="63">
        <f t="shared" si="4"/>
        <v>0</v>
      </c>
      <c r="J193" s="186">
        <f>I193*('Sample Collection'!M195/'Sample Collection'!R195)</f>
        <v>0</v>
      </c>
      <c r="K193" s="63"/>
      <c r="N193" s="207"/>
    </row>
    <row r="194" spans="1:14" s="12" customFormat="1">
      <c r="A194" s="63" t="s">
        <v>246</v>
      </c>
      <c r="B194" s="63" t="s">
        <v>34</v>
      </c>
      <c r="C194" s="64">
        <v>43668</v>
      </c>
      <c r="D194" s="65" t="s">
        <v>44</v>
      </c>
      <c r="E194" s="64">
        <v>43671</v>
      </c>
      <c r="F194" s="65">
        <v>0.47916666666666669</v>
      </c>
      <c r="G194" s="63">
        <v>0</v>
      </c>
      <c r="H194" s="63">
        <v>0</v>
      </c>
      <c r="I194" s="63">
        <f t="shared" si="4"/>
        <v>0</v>
      </c>
      <c r="J194" s="186">
        <f>I194*('Sample Collection'!M196/'Sample Collection'!R196)</f>
        <v>0</v>
      </c>
      <c r="K194" s="63"/>
      <c r="N194" s="207"/>
    </row>
    <row r="195" spans="1:14" s="12" customFormat="1">
      <c r="A195" s="63" t="s">
        <v>247</v>
      </c>
      <c r="B195" s="63" t="s">
        <v>39</v>
      </c>
      <c r="C195" s="64">
        <v>43668</v>
      </c>
      <c r="D195" s="65" t="s">
        <v>44</v>
      </c>
      <c r="E195" s="64">
        <v>43671</v>
      </c>
      <c r="F195" s="65">
        <v>0.47916666666666669</v>
      </c>
      <c r="G195" s="63">
        <v>0</v>
      </c>
      <c r="H195" s="63">
        <v>0</v>
      </c>
      <c r="I195" s="63">
        <f t="shared" ref="I195:I258" si="6">AVERAGE((G195*2),(H195*2))</f>
        <v>0</v>
      </c>
      <c r="J195" s="186">
        <f>I195*('Sample Collection'!M197/'Sample Collection'!R197)</f>
        <v>0</v>
      </c>
      <c r="K195" s="63"/>
      <c r="N195" s="207"/>
    </row>
    <row r="196" spans="1:14" s="79" customFormat="1">
      <c r="A196" s="76" t="s">
        <v>248</v>
      </c>
      <c r="B196" s="76" t="s">
        <v>50</v>
      </c>
      <c r="C196" s="77">
        <v>43668</v>
      </c>
      <c r="D196" s="78" t="s">
        <v>44</v>
      </c>
      <c r="E196" s="77">
        <v>43671</v>
      </c>
      <c r="F196" s="78">
        <v>0.47916666666666669</v>
      </c>
      <c r="G196" s="76">
        <v>0</v>
      </c>
      <c r="H196" s="76">
        <v>0</v>
      </c>
      <c r="I196" s="76">
        <f t="shared" si="6"/>
        <v>0</v>
      </c>
      <c r="J196" s="186">
        <f>I196*('Sample Collection'!M198/'Sample Collection'!R198)</f>
        <v>0</v>
      </c>
      <c r="K196" s="76"/>
      <c r="N196" s="207"/>
    </row>
    <row r="197" spans="1:14" s="99" customFormat="1">
      <c r="A197" s="102" t="s">
        <v>249</v>
      </c>
      <c r="B197" s="102" t="s">
        <v>24</v>
      </c>
      <c r="C197" s="103">
        <v>43677</v>
      </c>
      <c r="D197" s="104">
        <v>0.60416666666666663</v>
      </c>
      <c r="E197" s="103">
        <v>43679</v>
      </c>
      <c r="F197" s="104">
        <v>0.54166666666666663</v>
      </c>
      <c r="G197" s="102">
        <v>0</v>
      </c>
      <c r="H197" s="102">
        <v>0</v>
      </c>
      <c r="I197" s="102">
        <f t="shared" si="6"/>
        <v>0</v>
      </c>
      <c r="J197" s="186">
        <f>I197*('Sample Collection'!M199/'Sample Collection'!R199)</f>
        <v>0</v>
      </c>
      <c r="K197" s="102"/>
      <c r="N197" s="207"/>
    </row>
    <row r="198" spans="1:14" s="99" customFormat="1">
      <c r="A198" s="102" t="s">
        <v>250</v>
      </c>
      <c r="B198" s="102" t="s">
        <v>82</v>
      </c>
      <c r="C198" s="103">
        <v>43677</v>
      </c>
      <c r="D198" s="104">
        <v>0.60416666666666663</v>
      </c>
      <c r="E198" s="103">
        <v>43679</v>
      </c>
      <c r="F198" s="104">
        <v>0.54166666666666663</v>
      </c>
      <c r="G198" s="102">
        <v>0</v>
      </c>
      <c r="H198" s="102">
        <v>0</v>
      </c>
      <c r="I198" s="102">
        <f t="shared" si="6"/>
        <v>0</v>
      </c>
      <c r="J198" s="186">
        <f>I198*('Sample Collection'!M200/'Sample Collection'!R200)</f>
        <v>0</v>
      </c>
      <c r="K198" s="102"/>
      <c r="N198" s="207"/>
    </row>
    <row r="199" spans="1:14" s="99" customFormat="1">
      <c r="A199" s="102" t="s">
        <v>251</v>
      </c>
      <c r="B199" s="102" t="s">
        <v>128</v>
      </c>
      <c r="C199" s="103">
        <v>43677</v>
      </c>
      <c r="D199" s="104">
        <v>0.60416666666666663</v>
      </c>
      <c r="E199" s="103">
        <v>43679</v>
      </c>
      <c r="F199" s="104">
        <v>0.54166666666666663</v>
      </c>
      <c r="G199" s="102">
        <v>0</v>
      </c>
      <c r="H199" s="102">
        <v>0</v>
      </c>
      <c r="I199" s="102">
        <f t="shared" si="6"/>
        <v>0</v>
      </c>
      <c r="J199" s="186">
        <f>I199*('Sample Collection'!M201/'Sample Collection'!R201)</f>
        <v>0</v>
      </c>
      <c r="K199" s="102"/>
      <c r="N199" s="207"/>
    </row>
    <row r="200" spans="1:14" s="99" customFormat="1">
      <c r="A200" s="102" t="s">
        <v>252</v>
      </c>
      <c r="B200" s="102" t="s">
        <v>32</v>
      </c>
      <c r="C200" s="103">
        <v>43677</v>
      </c>
      <c r="D200" s="104">
        <v>0.60416666666666663</v>
      </c>
      <c r="E200" s="103">
        <v>43679</v>
      </c>
      <c r="F200" s="104">
        <v>0.54166666666666663</v>
      </c>
      <c r="G200" s="102">
        <v>0</v>
      </c>
      <c r="H200" s="102">
        <v>0</v>
      </c>
      <c r="I200" s="102">
        <f t="shared" si="6"/>
        <v>0</v>
      </c>
      <c r="J200" s="186">
        <f>I200*('Sample Collection'!M202/'Sample Collection'!R202)</f>
        <v>0</v>
      </c>
      <c r="K200" s="102"/>
      <c r="N200" s="207"/>
    </row>
    <row r="201" spans="1:14" s="99" customFormat="1">
      <c r="A201" s="102" t="s">
        <v>253</v>
      </c>
      <c r="B201" s="102" t="s">
        <v>34</v>
      </c>
      <c r="C201" s="103">
        <v>43677</v>
      </c>
      <c r="D201" s="104">
        <v>0.60416666666666663</v>
      </c>
      <c r="E201" s="103">
        <v>43679</v>
      </c>
      <c r="F201" s="104">
        <v>0.54166666666666663</v>
      </c>
      <c r="G201" s="102">
        <v>0</v>
      </c>
      <c r="H201" s="102">
        <v>0</v>
      </c>
      <c r="I201" s="102">
        <f t="shared" si="6"/>
        <v>0</v>
      </c>
      <c r="J201" s="186">
        <f>I201*('Sample Collection'!M203/'Sample Collection'!R203)</f>
        <v>0</v>
      </c>
      <c r="K201" s="102"/>
      <c r="N201" s="207"/>
    </row>
    <row r="202" spans="1:14" s="99" customFormat="1">
      <c r="A202" s="102" t="s">
        <v>254</v>
      </c>
      <c r="B202" s="102" t="s">
        <v>39</v>
      </c>
      <c r="C202" s="103">
        <v>43677</v>
      </c>
      <c r="D202" s="104">
        <v>0.60416666666666663</v>
      </c>
      <c r="E202" s="103">
        <v>43679</v>
      </c>
      <c r="F202" s="104">
        <v>0.54166666666666663</v>
      </c>
      <c r="G202" s="102">
        <v>0</v>
      </c>
      <c r="H202" s="102">
        <v>0</v>
      </c>
      <c r="I202" s="102">
        <f t="shared" si="6"/>
        <v>0</v>
      </c>
      <c r="J202" s="186">
        <f>I202*('Sample Collection'!M204/'Sample Collection'!R204)</f>
        <v>0</v>
      </c>
      <c r="K202" s="102"/>
      <c r="N202" s="207"/>
    </row>
    <row r="203" spans="1:14" s="12" customFormat="1">
      <c r="A203" s="63" t="s">
        <v>255</v>
      </c>
      <c r="B203" s="63" t="s">
        <v>24</v>
      </c>
      <c r="C203" s="64">
        <v>43677</v>
      </c>
      <c r="D203" s="65">
        <v>0.60416666666666663</v>
      </c>
      <c r="E203" s="64">
        <v>43679</v>
      </c>
      <c r="F203" s="65">
        <v>0.54166666666666663</v>
      </c>
      <c r="G203" s="63">
        <v>0</v>
      </c>
      <c r="H203" s="63">
        <v>0</v>
      </c>
      <c r="I203" s="63">
        <f t="shared" si="6"/>
        <v>0</v>
      </c>
      <c r="J203" s="186">
        <f>I203*('Sample Collection'!M205/'Sample Collection'!R205)</f>
        <v>0</v>
      </c>
      <c r="K203" s="63"/>
      <c r="N203" s="207"/>
    </row>
    <row r="204" spans="1:14" s="12" customFormat="1">
      <c r="A204" s="63" t="s">
        <v>256</v>
      </c>
      <c r="B204" s="63" t="s">
        <v>82</v>
      </c>
      <c r="C204" s="64">
        <v>43677</v>
      </c>
      <c r="D204" s="65">
        <v>0.60416666666666663</v>
      </c>
      <c r="E204" s="64">
        <v>43679</v>
      </c>
      <c r="F204" s="65">
        <v>0.54166666666666663</v>
      </c>
      <c r="G204" s="63">
        <v>0</v>
      </c>
      <c r="H204" s="63">
        <v>0</v>
      </c>
      <c r="I204" s="63">
        <f t="shared" si="6"/>
        <v>0</v>
      </c>
      <c r="J204" s="186">
        <f>I204*('Sample Collection'!M206/'Sample Collection'!R206)</f>
        <v>0</v>
      </c>
      <c r="K204" s="63"/>
      <c r="N204" s="207"/>
    </row>
    <row r="205" spans="1:14" s="12" customFormat="1">
      <c r="A205" s="63" t="s">
        <v>257</v>
      </c>
      <c r="B205" s="63" t="s">
        <v>128</v>
      </c>
      <c r="C205" s="64">
        <v>43677</v>
      </c>
      <c r="D205" s="65">
        <v>0.60416666666666663</v>
      </c>
      <c r="E205" s="64">
        <v>43679</v>
      </c>
      <c r="F205" s="65">
        <v>0.54166666666666663</v>
      </c>
      <c r="G205" s="63">
        <v>0</v>
      </c>
      <c r="H205" s="63">
        <v>0</v>
      </c>
      <c r="I205" s="63">
        <f t="shared" si="6"/>
        <v>0</v>
      </c>
      <c r="J205" s="186">
        <f>I205*('Sample Collection'!M207/'Sample Collection'!R207)</f>
        <v>0</v>
      </c>
      <c r="K205" s="63"/>
      <c r="N205" s="207"/>
    </row>
    <row r="206" spans="1:14" s="12" customFormat="1">
      <c r="A206" s="63" t="s">
        <v>258</v>
      </c>
      <c r="B206" s="63" t="s">
        <v>32</v>
      </c>
      <c r="C206" s="64">
        <v>43677</v>
      </c>
      <c r="D206" s="65">
        <v>0.60416666666666663</v>
      </c>
      <c r="E206" s="64">
        <v>43679</v>
      </c>
      <c r="F206" s="65">
        <v>0.54166666666666663</v>
      </c>
      <c r="G206" s="63">
        <v>0</v>
      </c>
      <c r="H206" s="63">
        <v>0</v>
      </c>
      <c r="I206" s="63">
        <f t="shared" si="6"/>
        <v>0</v>
      </c>
      <c r="J206" s="186">
        <f>I206*('Sample Collection'!M208/'Sample Collection'!R208)</f>
        <v>0</v>
      </c>
      <c r="K206" s="63"/>
      <c r="N206" s="207"/>
    </row>
    <row r="207" spans="1:14" s="12" customFormat="1">
      <c r="A207" s="63" t="s">
        <v>259</v>
      </c>
      <c r="B207" s="63" t="s">
        <v>34</v>
      </c>
      <c r="C207" s="64">
        <v>43677</v>
      </c>
      <c r="D207" s="65">
        <v>0.60416666666666663</v>
      </c>
      <c r="E207" s="64">
        <v>43679</v>
      </c>
      <c r="F207" s="65">
        <v>0.54166666666666663</v>
      </c>
      <c r="G207" s="63">
        <v>0</v>
      </c>
      <c r="H207" s="63">
        <v>0</v>
      </c>
      <c r="I207" s="63">
        <f t="shared" si="6"/>
        <v>0</v>
      </c>
      <c r="J207" s="186">
        <f>I207*('Sample Collection'!M209/'Sample Collection'!R209)</f>
        <v>0</v>
      </c>
      <c r="K207" s="63"/>
      <c r="N207" s="207"/>
    </row>
    <row r="208" spans="1:14" s="12" customFormat="1">
      <c r="A208" s="63" t="s">
        <v>260</v>
      </c>
      <c r="B208" s="63" t="s">
        <v>39</v>
      </c>
      <c r="C208" s="64">
        <v>43677</v>
      </c>
      <c r="D208" s="65">
        <v>0.60416666666666663</v>
      </c>
      <c r="E208" s="64">
        <v>43679</v>
      </c>
      <c r="F208" s="65">
        <v>0.54166666666666663</v>
      </c>
      <c r="G208" s="63">
        <v>0</v>
      </c>
      <c r="H208" s="63">
        <v>0</v>
      </c>
      <c r="I208" s="63">
        <f t="shared" si="6"/>
        <v>0</v>
      </c>
      <c r="J208" s="186">
        <f>I208*('Sample Collection'!M210/'Sample Collection'!R210)</f>
        <v>0</v>
      </c>
      <c r="K208" s="63"/>
      <c r="N208" s="207"/>
    </row>
    <row r="209" spans="1:14" s="79" customFormat="1">
      <c r="A209" s="76" t="s">
        <v>261</v>
      </c>
      <c r="B209" s="76" t="s">
        <v>50</v>
      </c>
      <c r="C209" s="77">
        <v>43677</v>
      </c>
      <c r="D209" s="78">
        <v>0.60416666666666663</v>
      </c>
      <c r="E209" s="77">
        <v>43679</v>
      </c>
      <c r="F209" s="78">
        <v>0.54166666666666663</v>
      </c>
      <c r="G209" s="76">
        <v>0</v>
      </c>
      <c r="H209" s="76">
        <v>0</v>
      </c>
      <c r="I209" s="76">
        <f t="shared" si="6"/>
        <v>0</v>
      </c>
      <c r="J209" s="186">
        <f>I209*('Sample Collection'!M211/'Sample Collection'!R211)</f>
        <v>0</v>
      </c>
      <c r="K209" s="76"/>
      <c r="N209" s="207"/>
    </row>
    <row r="210" spans="1:14" s="191" customFormat="1">
      <c r="A210" s="191" t="s">
        <v>262</v>
      </c>
      <c r="B210" s="191" t="s">
        <v>24</v>
      </c>
      <c r="C210" s="202">
        <v>43684</v>
      </c>
      <c r="D210" s="203">
        <v>0.54166666666666663</v>
      </c>
      <c r="E210" s="202">
        <v>43686</v>
      </c>
      <c r="F210" s="203">
        <v>0.54166666666666663</v>
      </c>
      <c r="G210" s="191">
        <v>2</v>
      </c>
      <c r="H210" s="191">
        <v>0</v>
      </c>
      <c r="I210" s="191">
        <f t="shared" si="6"/>
        <v>2</v>
      </c>
      <c r="J210" s="204">
        <f>I210*('Sample Collection'!M212/'Sample Collection'!R212)</f>
        <v>0.15</v>
      </c>
      <c r="K210" s="191">
        <v>2</v>
      </c>
      <c r="N210" s="208">
        <f t="shared" si="5"/>
        <v>0</v>
      </c>
    </row>
    <row r="211" spans="1:14" s="45" customFormat="1">
      <c r="A211" s="45" t="s">
        <v>263</v>
      </c>
      <c r="B211" s="45" t="s">
        <v>82</v>
      </c>
      <c r="C211" s="46">
        <v>43684</v>
      </c>
      <c r="D211" s="47">
        <v>0.54166666666666663</v>
      </c>
      <c r="E211" s="46">
        <v>43686</v>
      </c>
      <c r="F211" s="47">
        <v>0.54166666666666663</v>
      </c>
      <c r="G211" s="45">
        <v>0</v>
      </c>
      <c r="H211" s="45">
        <v>1</v>
      </c>
      <c r="I211" s="45">
        <f t="shared" si="6"/>
        <v>1</v>
      </c>
      <c r="J211" s="186">
        <f>I211*('Sample Collection'!M213/'Sample Collection'!R213)</f>
        <v>7.4999999999999997E-2</v>
      </c>
      <c r="K211" s="45">
        <v>1</v>
      </c>
      <c r="L211" s="45">
        <v>1</v>
      </c>
      <c r="M211" s="45">
        <v>1</v>
      </c>
      <c r="N211" s="207">
        <f t="shared" si="5"/>
        <v>7.4999999999999997E-2</v>
      </c>
    </row>
    <row r="212" spans="1:14" s="99" customFormat="1">
      <c r="A212" s="99" t="s">
        <v>264</v>
      </c>
      <c r="B212" s="99" t="s">
        <v>128</v>
      </c>
      <c r="C212" s="100">
        <v>43684</v>
      </c>
      <c r="D212" s="101">
        <v>0.54166666666666663</v>
      </c>
      <c r="E212" s="100">
        <v>43686</v>
      </c>
      <c r="F212" s="101">
        <v>0.54166666666666663</v>
      </c>
      <c r="G212" s="99">
        <v>0</v>
      </c>
      <c r="H212" s="99">
        <v>0</v>
      </c>
      <c r="I212" s="99">
        <f t="shared" si="6"/>
        <v>0</v>
      </c>
      <c r="J212" s="186">
        <f>I212*('Sample Collection'!M214/'Sample Collection'!R214)</f>
        <v>0</v>
      </c>
      <c r="N212" s="207"/>
    </row>
    <row r="213" spans="1:14" s="191" customFormat="1">
      <c r="A213" s="191" t="s">
        <v>265</v>
      </c>
      <c r="B213" s="191" t="s">
        <v>32</v>
      </c>
      <c r="C213" s="202">
        <v>43684</v>
      </c>
      <c r="D213" s="203">
        <v>0.54166666666666663</v>
      </c>
      <c r="E213" s="202">
        <v>43686</v>
      </c>
      <c r="F213" s="203">
        <v>0.54166666666666663</v>
      </c>
      <c r="G213" s="191">
        <v>1</v>
      </c>
      <c r="H213" s="191">
        <v>0</v>
      </c>
      <c r="I213" s="191">
        <f t="shared" si="6"/>
        <v>1</v>
      </c>
      <c r="J213" s="204">
        <f>I213*('Sample Collection'!M215/'Sample Collection'!R215)</f>
        <v>7.4999999999999997E-2</v>
      </c>
      <c r="K213" s="191">
        <v>1</v>
      </c>
      <c r="N213" s="208">
        <f t="shared" si="5"/>
        <v>0</v>
      </c>
    </row>
    <row r="214" spans="1:14" s="45" customFormat="1">
      <c r="A214" s="45" t="s">
        <v>266</v>
      </c>
      <c r="B214" s="45" t="s">
        <v>34</v>
      </c>
      <c r="C214" s="46">
        <v>43684</v>
      </c>
      <c r="D214" s="47">
        <v>0.54166666666666663</v>
      </c>
      <c r="E214" s="46">
        <v>43686</v>
      </c>
      <c r="F214" s="47">
        <v>0.54166666666666663</v>
      </c>
      <c r="G214" s="45">
        <v>0</v>
      </c>
      <c r="H214" s="45">
        <v>2</v>
      </c>
      <c r="I214" s="45">
        <f t="shared" si="6"/>
        <v>2</v>
      </c>
      <c r="J214" s="186">
        <f>I214*('Sample Collection'!M216/'Sample Collection'!R216)</f>
        <v>0.15</v>
      </c>
      <c r="K214" s="45">
        <v>2</v>
      </c>
      <c r="L214" s="45">
        <v>2</v>
      </c>
      <c r="M214" s="45">
        <v>2</v>
      </c>
      <c r="N214" s="207">
        <f t="shared" si="5"/>
        <v>0.15</v>
      </c>
    </row>
    <row r="215" spans="1:14" s="99" customFormat="1">
      <c r="A215" s="99" t="s">
        <v>267</v>
      </c>
      <c r="B215" s="99" t="s">
        <v>39</v>
      </c>
      <c r="C215" s="100">
        <v>43684</v>
      </c>
      <c r="D215" s="101">
        <v>0.54166666666666663</v>
      </c>
      <c r="E215" s="100">
        <v>43686</v>
      </c>
      <c r="F215" s="101">
        <v>0.54166666666666663</v>
      </c>
      <c r="G215" s="99">
        <v>0</v>
      </c>
      <c r="H215" s="99">
        <v>0</v>
      </c>
      <c r="I215" s="99">
        <f t="shared" si="6"/>
        <v>0</v>
      </c>
      <c r="J215" s="186">
        <f>I215*('Sample Collection'!M217/'Sample Collection'!R217)</f>
        <v>0</v>
      </c>
      <c r="N215" s="207"/>
    </row>
    <row r="216" spans="1:14" s="12" customFormat="1">
      <c r="A216" s="12" t="s">
        <v>268</v>
      </c>
      <c r="B216" s="12" t="s">
        <v>24</v>
      </c>
      <c r="C216" s="40">
        <v>43684</v>
      </c>
      <c r="D216" s="41">
        <v>0.54166666666666663</v>
      </c>
      <c r="E216" s="40">
        <v>43686</v>
      </c>
      <c r="F216" s="41">
        <v>0.54166666666666663</v>
      </c>
      <c r="G216" s="12">
        <v>0</v>
      </c>
      <c r="H216" s="12">
        <v>0</v>
      </c>
      <c r="I216" s="12">
        <f t="shared" si="6"/>
        <v>0</v>
      </c>
      <c r="J216" s="186">
        <f>I216*('Sample Collection'!M218/'Sample Collection'!R218)</f>
        <v>0</v>
      </c>
      <c r="N216" s="207"/>
    </row>
    <row r="217" spans="1:14" s="45" customFormat="1">
      <c r="A217" s="45" t="s">
        <v>269</v>
      </c>
      <c r="B217" s="45" t="s">
        <v>82</v>
      </c>
      <c r="C217" s="46">
        <v>43684</v>
      </c>
      <c r="D217" s="47">
        <v>0.54166666666666663</v>
      </c>
      <c r="E217" s="46">
        <v>43686</v>
      </c>
      <c r="F217" s="47">
        <v>0.54166666666666663</v>
      </c>
      <c r="G217" s="45">
        <v>1</v>
      </c>
      <c r="H217" s="45">
        <v>0</v>
      </c>
      <c r="I217" s="45">
        <f t="shared" si="6"/>
        <v>1</v>
      </c>
      <c r="J217" s="186">
        <f>I217*('Sample Collection'!M219/'Sample Collection'!R219)</f>
        <v>7.4999999999999997E-2</v>
      </c>
      <c r="K217" s="45">
        <v>1</v>
      </c>
      <c r="L217" s="45">
        <v>1</v>
      </c>
      <c r="M217" s="45">
        <v>0</v>
      </c>
      <c r="N217" s="207">
        <f t="shared" si="5"/>
        <v>0</v>
      </c>
    </row>
    <row r="218" spans="1:14" s="12" customFormat="1">
      <c r="A218" s="12" t="s">
        <v>270</v>
      </c>
      <c r="B218" s="12" t="s">
        <v>128</v>
      </c>
      <c r="C218" s="40">
        <v>43684</v>
      </c>
      <c r="D218" s="41">
        <v>0.54166666666666663</v>
      </c>
      <c r="E218" s="40">
        <v>43686</v>
      </c>
      <c r="F218" s="41">
        <v>0.54166666666666663</v>
      </c>
      <c r="G218" s="12">
        <v>0</v>
      </c>
      <c r="H218" s="12">
        <v>0</v>
      </c>
      <c r="I218" s="12">
        <f t="shared" si="6"/>
        <v>0</v>
      </c>
      <c r="J218" s="186">
        <f>I218*('Sample Collection'!M220/'Sample Collection'!R220)</f>
        <v>0</v>
      </c>
      <c r="N218" s="207"/>
    </row>
    <row r="219" spans="1:14" s="12" customFormat="1">
      <c r="A219" s="12" t="s">
        <v>271</v>
      </c>
      <c r="B219" s="12" t="s">
        <v>32</v>
      </c>
      <c r="C219" s="40">
        <v>43684</v>
      </c>
      <c r="D219" s="41">
        <v>0.54166666666666663</v>
      </c>
      <c r="E219" s="40">
        <v>43686</v>
      </c>
      <c r="F219" s="41">
        <v>0.54166666666666663</v>
      </c>
      <c r="G219" s="12">
        <v>0</v>
      </c>
      <c r="H219" s="12">
        <v>0</v>
      </c>
      <c r="I219" s="12">
        <f t="shared" si="6"/>
        <v>0</v>
      </c>
      <c r="J219" s="186">
        <f>I219*('Sample Collection'!M221/'Sample Collection'!R221)</f>
        <v>0</v>
      </c>
      <c r="N219" s="207"/>
    </row>
    <row r="220" spans="1:14" s="191" customFormat="1">
      <c r="A220" s="191" t="s">
        <v>272</v>
      </c>
      <c r="B220" s="191" t="s">
        <v>34</v>
      </c>
      <c r="C220" s="202">
        <v>43684</v>
      </c>
      <c r="D220" s="203">
        <v>0.54166666666666663</v>
      </c>
      <c r="E220" s="202">
        <v>43686</v>
      </c>
      <c r="F220" s="203">
        <v>0.54166666666666663</v>
      </c>
      <c r="G220" s="191">
        <v>1</v>
      </c>
      <c r="H220" s="191">
        <v>0</v>
      </c>
      <c r="I220" s="191">
        <f t="shared" si="6"/>
        <v>1</v>
      </c>
      <c r="J220" s="204">
        <f>I220*('Sample Collection'!M222/'Sample Collection'!R222)</f>
        <v>7.4999999999999997E-2</v>
      </c>
      <c r="K220" s="191">
        <v>1</v>
      </c>
      <c r="N220" s="208">
        <f t="shared" si="5"/>
        <v>0</v>
      </c>
    </row>
    <row r="221" spans="1:14" s="45" customFormat="1">
      <c r="A221" s="45" t="s">
        <v>273</v>
      </c>
      <c r="B221" s="45" t="s">
        <v>39</v>
      </c>
      <c r="C221" s="46">
        <v>43684</v>
      </c>
      <c r="D221" s="47">
        <v>0.54166666666666663</v>
      </c>
      <c r="E221" s="46">
        <v>43686</v>
      </c>
      <c r="F221" s="47">
        <v>0.54166666666666663</v>
      </c>
      <c r="G221" s="45">
        <v>12</v>
      </c>
      <c r="H221" s="45">
        <v>34</v>
      </c>
      <c r="I221" s="45">
        <f t="shared" si="6"/>
        <v>46</v>
      </c>
      <c r="J221" s="186">
        <f>I221*('Sample Collection'!M223/'Sample Collection'!R223)</f>
        <v>3.4499999999999997</v>
      </c>
      <c r="K221" s="45">
        <v>3</v>
      </c>
      <c r="L221" s="45">
        <v>3</v>
      </c>
      <c r="M221" s="45">
        <v>2</v>
      </c>
      <c r="N221" s="207">
        <f t="shared" ref="N221:N251" si="7">IF(M221=0,0,(J221*(L221/M221)))</f>
        <v>5.1749999999999998</v>
      </c>
    </row>
    <row r="222" spans="1:14" s="79" customFormat="1">
      <c r="A222" s="79" t="s">
        <v>274</v>
      </c>
      <c r="B222" s="79" t="s">
        <v>50</v>
      </c>
      <c r="C222" s="80">
        <v>43684</v>
      </c>
      <c r="D222" s="81">
        <v>0.54166666666666663</v>
      </c>
      <c r="E222" s="80">
        <v>43686</v>
      </c>
      <c r="F222" s="81">
        <v>0.54166666666666663</v>
      </c>
      <c r="G222" s="79">
        <v>0</v>
      </c>
      <c r="H222" s="79">
        <v>0</v>
      </c>
      <c r="I222" s="79">
        <f t="shared" si="6"/>
        <v>0</v>
      </c>
      <c r="J222" s="186">
        <f>I222*('Sample Collection'!M224/'Sample Collection'!R224)</f>
        <v>0</v>
      </c>
      <c r="N222" s="207"/>
    </row>
    <row r="223" spans="1:14" s="45" customFormat="1">
      <c r="A223" s="45" t="s">
        <v>275</v>
      </c>
      <c r="B223" s="45" t="s">
        <v>24</v>
      </c>
      <c r="C223" s="46">
        <v>43692</v>
      </c>
      <c r="D223" s="47">
        <v>0.58333333333333337</v>
      </c>
      <c r="E223" s="46">
        <v>43694</v>
      </c>
      <c r="F223" s="47">
        <v>0.58333333333333337</v>
      </c>
      <c r="G223" s="45">
        <v>18</v>
      </c>
      <c r="H223" s="45">
        <v>13</v>
      </c>
      <c r="I223" s="45">
        <f t="shared" si="6"/>
        <v>31</v>
      </c>
      <c r="J223" s="186">
        <f>I223*('Sample Collection'!M225/'Sample Collection'!R225)</f>
        <v>2.3249999999999997</v>
      </c>
      <c r="K223" s="45">
        <v>3</v>
      </c>
      <c r="L223" s="45">
        <v>2</v>
      </c>
      <c r="M223" s="45">
        <v>0</v>
      </c>
      <c r="N223" s="207">
        <f t="shared" si="7"/>
        <v>0</v>
      </c>
    </row>
    <row r="224" spans="1:14" s="99" customFormat="1">
      <c r="A224" s="99" t="s">
        <v>276</v>
      </c>
      <c r="B224" s="99" t="s">
        <v>82</v>
      </c>
      <c r="C224" s="100">
        <v>43692</v>
      </c>
      <c r="D224" s="101">
        <v>0.58333333333333337</v>
      </c>
      <c r="E224" s="100">
        <v>43694</v>
      </c>
      <c r="F224" s="101">
        <v>0.58333333333333337</v>
      </c>
      <c r="G224" s="99">
        <v>0</v>
      </c>
      <c r="H224" s="99">
        <v>0</v>
      </c>
      <c r="I224" s="99">
        <f t="shared" si="6"/>
        <v>0</v>
      </c>
      <c r="J224" s="186">
        <f>I224*('Sample Collection'!M226/'Sample Collection'!R226)</f>
        <v>0</v>
      </c>
      <c r="N224" s="207"/>
    </row>
    <row r="225" spans="1:14" s="99" customFormat="1">
      <c r="A225" s="99" t="s">
        <v>277</v>
      </c>
      <c r="B225" s="99" t="s">
        <v>128</v>
      </c>
      <c r="C225" s="100">
        <v>43692</v>
      </c>
      <c r="D225" s="101">
        <v>0.58333333333333337</v>
      </c>
      <c r="E225" s="100">
        <v>43694</v>
      </c>
      <c r="F225" s="101">
        <v>0.58333333333333337</v>
      </c>
      <c r="G225" s="99">
        <v>0</v>
      </c>
      <c r="H225" s="99">
        <v>0</v>
      </c>
      <c r="I225" s="99">
        <f t="shared" si="6"/>
        <v>0</v>
      </c>
      <c r="J225" s="186">
        <f>I225*('Sample Collection'!M227/'Sample Collection'!R227)</f>
        <v>0</v>
      </c>
      <c r="N225" s="207"/>
    </row>
    <row r="226" spans="1:14" s="45" customFormat="1">
      <c r="A226" s="45" t="s">
        <v>278</v>
      </c>
      <c r="B226" s="45" t="s">
        <v>32</v>
      </c>
      <c r="C226" s="46">
        <v>43692</v>
      </c>
      <c r="D226" s="47">
        <v>0.58333333333333337</v>
      </c>
      <c r="E226" s="46">
        <v>43694</v>
      </c>
      <c r="F226" s="47">
        <v>0.58333333333333337</v>
      </c>
      <c r="G226" s="45">
        <v>1</v>
      </c>
      <c r="H226" s="45">
        <v>7</v>
      </c>
      <c r="I226" s="45">
        <f t="shared" si="6"/>
        <v>8</v>
      </c>
      <c r="J226" s="186">
        <f>I226*('Sample Collection'!M228/'Sample Collection'!R228)</f>
        <v>0.6</v>
      </c>
      <c r="K226" s="45">
        <v>3</v>
      </c>
      <c r="L226" s="45">
        <v>3</v>
      </c>
      <c r="M226" s="45">
        <v>0</v>
      </c>
      <c r="N226" s="207">
        <f t="shared" si="7"/>
        <v>0</v>
      </c>
    </row>
    <row r="227" spans="1:14" s="45" customFormat="1">
      <c r="A227" s="45" t="s">
        <v>279</v>
      </c>
      <c r="B227" s="45" t="s">
        <v>34</v>
      </c>
      <c r="C227" s="46">
        <v>43692</v>
      </c>
      <c r="D227" s="47">
        <v>0.58333333333333337</v>
      </c>
      <c r="E227" s="46">
        <v>43694</v>
      </c>
      <c r="F227" s="47">
        <v>0.58333333333333337</v>
      </c>
      <c r="G227" s="45">
        <v>8</v>
      </c>
      <c r="H227" s="45">
        <v>2</v>
      </c>
      <c r="I227" s="45">
        <f t="shared" si="6"/>
        <v>10</v>
      </c>
      <c r="J227" s="186">
        <f>I227*('Sample Collection'!M229/'Sample Collection'!R229)</f>
        <v>0.75</v>
      </c>
      <c r="K227" s="45">
        <v>3</v>
      </c>
      <c r="L227" s="45">
        <v>2</v>
      </c>
      <c r="M227" s="45">
        <v>1</v>
      </c>
      <c r="N227" s="207">
        <f t="shared" si="7"/>
        <v>1.5</v>
      </c>
    </row>
    <row r="228" spans="1:14" s="191" customFormat="1">
      <c r="A228" s="191" t="s">
        <v>280</v>
      </c>
      <c r="B228" s="191" t="s">
        <v>39</v>
      </c>
      <c r="C228" s="202">
        <v>43692</v>
      </c>
      <c r="D228" s="203">
        <v>0.58333333333333337</v>
      </c>
      <c r="E228" s="202">
        <v>43694</v>
      </c>
      <c r="F228" s="203">
        <v>0.58333333333333337</v>
      </c>
      <c r="G228" s="191">
        <v>0</v>
      </c>
      <c r="H228" s="191">
        <v>1</v>
      </c>
      <c r="I228" s="191">
        <f t="shared" si="6"/>
        <v>1</v>
      </c>
      <c r="J228" s="204">
        <f>I228*('Sample Collection'!M230/'Sample Collection'!R230)</f>
        <v>7.4999999999999997E-2</v>
      </c>
      <c r="K228" s="191">
        <v>1</v>
      </c>
      <c r="N228" s="208">
        <f t="shared" si="7"/>
        <v>0</v>
      </c>
    </row>
    <row r="229" spans="1:14" s="12" customFormat="1">
      <c r="A229" s="12" t="s">
        <v>281</v>
      </c>
      <c r="B229" s="12" t="s">
        <v>24</v>
      </c>
      <c r="C229" s="40">
        <v>43692</v>
      </c>
      <c r="D229" s="41">
        <v>0.58333333333333337</v>
      </c>
      <c r="E229" s="40">
        <v>43694</v>
      </c>
      <c r="F229" s="41">
        <v>0.58333333333333337</v>
      </c>
      <c r="G229" s="12">
        <v>0</v>
      </c>
      <c r="H229" s="12">
        <v>0</v>
      </c>
      <c r="I229" s="12">
        <f t="shared" si="6"/>
        <v>0</v>
      </c>
      <c r="J229" s="186">
        <f>I229*('Sample Collection'!M231/'Sample Collection'!R231)</f>
        <v>0</v>
      </c>
      <c r="N229" s="207"/>
    </row>
    <row r="230" spans="1:14" s="12" customFormat="1">
      <c r="A230" s="12" t="s">
        <v>282</v>
      </c>
      <c r="B230" s="12" t="s">
        <v>82</v>
      </c>
      <c r="C230" s="40">
        <v>43692</v>
      </c>
      <c r="D230" s="41">
        <v>0.58333333333333337</v>
      </c>
      <c r="E230" s="40">
        <v>43694</v>
      </c>
      <c r="F230" s="41">
        <v>0.58333333333333337</v>
      </c>
      <c r="G230" s="12">
        <v>0</v>
      </c>
      <c r="H230" s="12">
        <v>0</v>
      </c>
      <c r="I230" s="12">
        <f t="shared" si="6"/>
        <v>0</v>
      </c>
      <c r="J230" s="186">
        <f>I230*('Sample Collection'!M232/'Sample Collection'!R232)</f>
        <v>0</v>
      </c>
      <c r="N230" s="207"/>
    </row>
    <row r="231" spans="1:14" s="12" customFormat="1">
      <c r="A231" s="12" t="s">
        <v>283</v>
      </c>
      <c r="B231" s="12" t="s">
        <v>128</v>
      </c>
      <c r="C231" s="40">
        <v>43692</v>
      </c>
      <c r="D231" s="41">
        <v>0.58333333333333337</v>
      </c>
      <c r="E231" s="40">
        <v>43694</v>
      </c>
      <c r="F231" s="41">
        <v>0.58333333333333337</v>
      </c>
      <c r="G231" s="12">
        <v>0</v>
      </c>
      <c r="H231" s="12">
        <v>0</v>
      </c>
      <c r="I231" s="12">
        <f t="shared" si="6"/>
        <v>0</v>
      </c>
      <c r="J231" s="186">
        <f>I231*('Sample Collection'!M233/'Sample Collection'!R233)</f>
        <v>0</v>
      </c>
      <c r="N231" s="207"/>
    </row>
    <row r="232" spans="1:14" s="12" customFormat="1">
      <c r="A232" s="12" t="s">
        <v>284</v>
      </c>
      <c r="B232" s="12" t="s">
        <v>32</v>
      </c>
      <c r="C232" s="40">
        <v>43692</v>
      </c>
      <c r="D232" s="41">
        <v>0.58333333333333337</v>
      </c>
      <c r="E232" s="40">
        <v>43694</v>
      </c>
      <c r="F232" s="41">
        <v>0.58333333333333337</v>
      </c>
      <c r="G232" s="12">
        <v>0</v>
      </c>
      <c r="H232" s="12">
        <v>0</v>
      </c>
      <c r="I232" s="12">
        <f t="shared" si="6"/>
        <v>0</v>
      </c>
      <c r="J232" s="186">
        <f>I232*('Sample Collection'!M234/'Sample Collection'!R234)</f>
        <v>0</v>
      </c>
      <c r="N232" s="207"/>
    </row>
    <row r="233" spans="1:14" s="12" customFormat="1">
      <c r="A233" s="12" t="s">
        <v>285</v>
      </c>
      <c r="B233" s="12" t="s">
        <v>34</v>
      </c>
      <c r="C233" s="40">
        <v>43692</v>
      </c>
      <c r="D233" s="41">
        <v>0.58333333333333337</v>
      </c>
      <c r="E233" s="40">
        <v>43694</v>
      </c>
      <c r="F233" s="41">
        <v>0.58333333333333337</v>
      </c>
      <c r="G233" s="12">
        <v>0</v>
      </c>
      <c r="H233" s="12">
        <v>0</v>
      </c>
      <c r="I233" s="12">
        <f t="shared" si="6"/>
        <v>0</v>
      </c>
      <c r="J233" s="186">
        <f>I233*('Sample Collection'!M235/'Sample Collection'!R235)</f>
        <v>0</v>
      </c>
      <c r="N233" s="207"/>
    </row>
    <row r="234" spans="1:14" s="12" customFormat="1">
      <c r="A234" s="12" t="s">
        <v>286</v>
      </c>
      <c r="B234" s="12" t="s">
        <v>39</v>
      </c>
      <c r="C234" s="40">
        <v>43692</v>
      </c>
      <c r="D234" s="41">
        <v>0.58333333333333337</v>
      </c>
      <c r="E234" s="40">
        <v>43694</v>
      </c>
      <c r="F234" s="41">
        <v>0.58333333333333337</v>
      </c>
      <c r="G234" s="12">
        <v>0</v>
      </c>
      <c r="H234" s="12">
        <v>0</v>
      </c>
      <c r="I234" s="12">
        <f t="shared" si="6"/>
        <v>0</v>
      </c>
      <c r="J234" s="186">
        <f>I234*('Sample Collection'!M236/'Sample Collection'!R236)</f>
        <v>0</v>
      </c>
      <c r="N234" s="207"/>
    </row>
    <row r="235" spans="1:14" s="79" customFormat="1">
      <c r="A235" s="79" t="s">
        <v>287</v>
      </c>
      <c r="B235" s="79" t="s">
        <v>50</v>
      </c>
      <c r="C235" s="80">
        <v>43692</v>
      </c>
      <c r="D235" s="81">
        <v>0.58333333333333337</v>
      </c>
      <c r="E235" s="80">
        <v>43694</v>
      </c>
      <c r="F235" s="81">
        <v>0.58333333333333337</v>
      </c>
      <c r="G235" s="79">
        <v>0</v>
      </c>
      <c r="H235" s="79">
        <v>0</v>
      </c>
      <c r="I235" s="79">
        <f t="shared" si="6"/>
        <v>0</v>
      </c>
      <c r="J235" s="186">
        <f>I235*('Sample Collection'!M237/'Sample Collection'!R237)</f>
        <v>0</v>
      </c>
      <c r="N235" s="207"/>
    </row>
    <row r="236" spans="1:14" s="99" customFormat="1">
      <c r="A236" s="102" t="s">
        <v>288</v>
      </c>
      <c r="B236" s="102" t="s">
        <v>24</v>
      </c>
      <c r="C236" s="103">
        <v>43712</v>
      </c>
      <c r="D236" s="104">
        <v>0.52083333333333337</v>
      </c>
      <c r="E236" s="103">
        <v>43714</v>
      </c>
      <c r="F236" s="104">
        <v>0.45833333333333331</v>
      </c>
      <c r="G236" s="102">
        <v>0</v>
      </c>
      <c r="H236" s="102">
        <v>0</v>
      </c>
      <c r="I236" s="102">
        <f t="shared" si="6"/>
        <v>0</v>
      </c>
      <c r="J236" s="186">
        <f>I236*('Sample Collection'!M238/'Sample Collection'!R238)</f>
        <v>0</v>
      </c>
      <c r="K236" s="102"/>
      <c r="N236" s="207"/>
    </row>
    <row r="237" spans="1:14" s="45" customFormat="1">
      <c r="A237" s="57" t="s">
        <v>289</v>
      </c>
      <c r="B237" s="57" t="s">
        <v>82</v>
      </c>
      <c r="C237" s="58">
        <v>43712</v>
      </c>
      <c r="D237" s="59">
        <v>0.52083333333333337</v>
      </c>
      <c r="E237" s="58">
        <v>43714</v>
      </c>
      <c r="F237" s="59">
        <v>0.45833333333333331</v>
      </c>
      <c r="G237" s="57">
        <v>2</v>
      </c>
      <c r="H237" s="57">
        <v>0</v>
      </c>
      <c r="I237" s="57">
        <f t="shared" si="6"/>
        <v>2</v>
      </c>
      <c r="J237" s="186">
        <f>I237*('Sample Collection'!M239/'Sample Collection'!R239)</f>
        <v>0.15</v>
      </c>
      <c r="K237" s="57">
        <v>2</v>
      </c>
      <c r="L237" s="45">
        <v>2</v>
      </c>
      <c r="M237" s="45">
        <v>2</v>
      </c>
      <c r="N237" s="207">
        <f t="shared" si="7"/>
        <v>0.15</v>
      </c>
    </row>
    <row r="238" spans="1:14" s="99" customFormat="1">
      <c r="A238" s="102" t="s">
        <v>290</v>
      </c>
      <c r="B238" s="102" t="s">
        <v>128</v>
      </c>
      <c r="C238" s="103">
        <v>43712</v>
      </c>
      <c r="D238" s="104">
        <v>0.52083333333333337</v>
      </c>
      <c r="E238" s="103">
        <v>43714</v>
      </c>
      <c r="F238" s="104">
        <v>0.45833333333333331</v>
      </c>
      <c r="G238" s="102">
        <v>0</v>
      </c>
      <c r="H238" s="102">
        <v>0</v>
      </c>
      <c r="I238" s="102">
        <f t="shared" si="6"/>
        <v>0</v>
      </c>
      <c r="J238" s="186">
        <f>I238*('Sample Collection'!M240/'Sample Collection'!R240)</f>
        <v>0</v>
      </c>
      <c r="K238" s="102"/>
      <c r="N238" s="207"/>
    </row>
    <row r="239" spans="1:14" s="99" customFormat="1">
      <c r="A239" s="102" t="s">
        <v>291</v>
      </c>
      <c r="B239" s="102" t="s">
        <v>32</v>
      </c>
      <c r="C239" s="103">
        <v>43712</v>
      </c>
      <c r="D239" s="104">
        <v>0.52083333333333337</v>
      </c>
      <c r="E239" s="103">
        <v>43714</v>
      </c>
      <c r="F239" s="104">
        <v>0.45833333333333331</v>
      </c>
      <c r="G239" s="102">
        <v>0</v>
      </c>
      <c r="H239" s="102">
        <v>0</v>
      </c>
      <c r="I239" s="102">
        <f t="shared" si="6"/>
        <v>0</v>
      </c>
      <c r="J239" s="186">
        <f>I239*('Sample Collection'!M241/'Sample Collection'!R241)</f>
        <v>0</v>
      </c>
      <c r="K239" s="102"/>
      <c r="N239" s="207"/>
    </row>
    <row r="240" spans="1:14" s="99" customFormat="1">
      <c r="A240" s="102" t="s">
        <v>292</v>
      </c>
      <c r="B240" s="102" t="s">
        <v>34</v>
      </c>
      <c r="C240" s="103">
        <v>43712</v>
      </c>
      <c r="D240" s="104">
        <v>0.52083333333333337</v>
      </c>
      <c r="E240" s="103">
        <v>43714</v>
      </c>
      <c r="F240" s="104">
        <v>0.45833333333333331</v>
      </c>
      <c r="G240" s="102">
        <v>0</v>
      </c>
      <c r="H240" s="102">
        <v>0</v>
      </c>
      <c r="I240" s="102">
        <f t="shared" si="6"/>
        <v>0</v>
      </c>
      <c r="J240" s="186">
        <f>I240*('Sample Collection'!M242/'Sample Collection'!R242)</f>
        <v>0</v>
      </c>
      <c r="K240" s="102"/>
      <c r="N240" s="207"/>
    </row>
    <row r="241" spans="1:14" s="99" customFormat="1">
      <c r="A241" s="102" t="s">
        <v>293</v>
      </c>
      <c r="B241" s="102" t="s">
        <v>39</v>
      </c>
      <c r="C241" s="103">
        <v>43712</v>
      </c>
      <c r="D241" s="104">
        <v>0.52083333333333337</v>
      </c>
      <c r="E241" s="103">
        <v>43714</v>
      </c>
      <c r="F241" s="104">
        <v>0.45833333333333331</v>
      </c>
      <c r="G241" s="102">
        <v>0</v>
      </c>
      <c r="H241" s="102">
        <v>0</v>
      </c>
      <c r="I241" s="102">
        <f t="shared" si="6"/>
        <v>0</v>
      </c>
      <c r="J241" s="186">
        <f>I241*('Sample Collection'!M243/'Sample Collection'!R243)</f>
        <v>0</v>
      </c>
      <c r="K241" s="102"/>
      <c r="N241" s="207"/>
    </row>
    <row r="242" spans="1:14" s="12" customFormat="1">
      <c r="A242" s="63" t="s">
        <v>294</v>
      </c>
      <c r="B242" s="63" t="s">
        <v>24</v>
      </c>
      <c r="C242" s="64">
        <v>43712</v>
      </c>
      <c r="D242" s="65">
        <v>0.52083333333333337</v>
      </c>
      <c r="E242" s="64">
        <v>43714</v>
      </c>
      <c r="F242" s="65">
        <v>0.45833333333333331</v>
      </c>
      <c r="G242" s="63">
        <v>0</v>
      </c>
      <c r="H242" s="63">
        <v>0</v>
      </c>
      <c r="I242" s="63">
        <f t="shared" si="6"/>
        <v>0</v>
      </c>
      <c r="J242" s="186">
        <f>I242*('Sample Collection'!M244/'Sample Collection'!R244)</f>
        <v>0</v>
      </c>
      <c r="K242" s="63"/>
      <c r="N242" s="207"/>
    </row>
    <row r="243" spans="1:14" s="12" customFormat="1">
      <c r="A243" s="63" t="s">
        <v>295</v>
      </c>
      <c r="B243" s="63" t="s">
        <v>82</v>
      </c>
      <c r="C243" s="64">
        <v>43712</v>
      </c>
      <c r="D243" s="65">
        <v>0.52083333333333337</v>
      </c>
      <c r="E243" s="64">
        <v>43714</v>
      </c>
      <c r="F243" s="65">
        <v>0.45833333333333331</v>
      </c>
      <c r="G243" s="63">
        <v>0</v>
      </c>
      <c r="H243" s="63">
        <v>0</v>
      </c>
      <c r="I243" s="63">
        <f t="shared" si="6"/>
        <v>0</v>
      </c>
      <c r="J243" s="186">
        <f>I243*('Sample Collection'!M245/'Sample Collection'!R245)</f>
        <v>0</v>
      </c>
      <c r="K243" s="63"/>
      <c r="N243" s="207"/>
    </row>
    <row r="244" spans="1:14" s="12" customFormat="1">
      <c r="A244" s="63" t="s">
        <v>296</v>
      </c>
      <c r="B244" s="63" t="s">
        <v>128</v>
      </c>
      <c r="C244" s="64">
        <v>43712</v>
      </c>
      <c r="D244" s="65">
        <v>0.52083333333333337</v>
      </c>
      <c r="E244" s="64">
        <v>43714</v>
      </c>
      <c r="F244" s="65">
        <v>0.45833333333333331</v>
      </c>
      <c r="G244" s="63">
        <v>0</v>
      </c>
      <c r="H244" s="63">
        <v>0</v>
      </c>
      <c r="I244" s="63">
        <f t="shared" si="6"/>
        <v>0</v>
      </c>
      <c r="J244" s="186">
        <f>I244*('Sample Collection'!M246/'Sample Collection'!R246)</f>
        <v>0</v>
      </c>
      <c r="K244" s="63"/>
      <c r="N244" s="207"/>
    </row>
    <row r="245" spans="1:14" s="12" customFormat="1">
      <c r="A245" s="63" t="s">
        <v>297</v>
      </c>
      <c r="B245" s="63" t="s">
        <v>32</v>
      </c>
      <c r="C245" s="64">
        <v>43712</v>
      </c>
      <c r="D245" s="65">
        <v>0.52083333333333337</v>
      </c>
      <c r="E245" s="64">
        <v>43714</v>
      </c>
      <c r="F245" s="65">
        <v>0.45833333333333331</v>
      </c>
      <c r="G245" s="63">
        <v>0</v>
      </c>
      <c r="H245" s="63">
        <v>0</v>
      </c>
      <c r="I245" s="63">
        <f t="shared" si="6"/>
        <v>0</v>
      </c>
      <c r="J245" s="186">
        <f>I245*('Sample Collection'!M247/'Sample Collection'!R247)</f>
        <v>0</v>
      </c>
      <c r="K245" s="63"/>
      <c r="N245" s="207"/>
    </row>
    <row r="246" spans="1:14" s="12" customFormat="1">
      <c r="A246" s="63" t="s">
        <v>298</v>
      </c>
      <c r="B246" s="63" t="s">
        <v>34</v>
      </c>
      <c r="C246" s="64">
        <v>43712</v>
      </c>
      <c r="D246" s="65">
        <v>0.52083333333333337</v>
      </c>
      <c r="E246" s="64">
        <v>43714</v>
      </c>
      <c r="F246" s="65">
        <v>0.45833333333333331</v>
      </c>
      <c r="G246" s="63">
        <v>0</v>
      </c>
      <c r="H246" s="63">
        <v>0</v>
      </c>
      <c r="I246" s="63">
        <f t="shared" si="6"/>
        <v>0</v>
      </c>
      <c r="J246" s="186">
        <f>I246*('Sample Collection'!M248/'Sample Collection'!R248)</f>
        <v>0</v>
      </c>
      <c r="K246" s="63"/>
      <c r="N246" s="207"/>
    </row>
    <row r="247" spans="1:14" s="12" customFormat="1">
      <c r="A247" s="63" t="s">
        <v>299</v>
      </c>
      <c r="B247" s="63" t="s">
        <v>39</v>
      </c>
      <c r="C247" s="64">
        <v>43712</v>
      </c>
      <c r="D247" s="65">
        <v>0.52083333333333337</v>
      </c>
      <c r="E247" s="64">
        <v>43714</v>
      </c>
      <c r="F247" s="65">
        <v>0.45833333333333331</v>
      </c>
      <c r="G247" s="63">
        <v>0</v>
      </c>
      <c r="H247" s="63">
        <v>0</v>
      </c>
      <c r="I247" s="63">
        <f t="shared" si="6"/>
        <v>0</v>
      </c>
      <c r="J247" s="186">
        <f>I247*('Sample Collection'!M249/'Sample Collection'!R249)</f>
        <v>0</v>
      </c>
      <c r="K247" s="63"/>
      <c r="N247" s="207"/>
    </row>
    <row r="248" spans="1:14" s="79" customFormat="1">
      <c r="A248" s="76" t="s">
        <v>300</v>
      </c>
      <c r="B248" s="76" t="s">
        <v>50</v>
      </c>
      <c r="C248" s="77">
        <v>43712</v>
      </c>
      <c r="D248" s="78">
        <v>0.52083333333333337</v>
      </c>
      <c r="E248" s="77">
        <v>43714</v>
      </c>
      <c r="F248" s="78">
        <v>0.45833333333333331</v>
      </c>
      <c r="G248" s="76">
        <v>0</v>
      </c>
      <c r="H248" s="76">
        <v>0</v>
      </c>
      <c r="I248" s="76">
        <f t="shared" si="6"/>
        <v>0</v>
      </c>
      <c r="J248" s="186">
        <f>I248*('Sample Collection'!M250/'Sample Collection'!R250)</f>
        <v>0</v>
      </c>
      <c r="K248" s="76"/>
      <c r="N248" s="207"/>
    </row>
    <row r="249" spans="1:14" s="99" customFormat="1">
      <c r="A249" s="102" t="s">
        <v>301</v>
      </c>
      <c r="B249" s="102" t="s">
        <v>24</v>
      </c>
      <c r="C249" s="103">
        <v>43714</v>
      </c>
      <c r="D249" s="104">
        <v>0.39583333333333331</v>
      </c>
      <c r="E249" s="103">
        <v>43716</v>
      </c>
      <c r="F249" s="104">
        <v>0.39583333333333331</v>
      </c>
      <c r="G249" s="102">
        <v>0</v>
      </c>
      <c r="H249" s="102">
        <v>0</v>
      </c>
      <c r="I249" s="102">
        <f t="shared" si="6"/>
        <v>0</v>
      </c>
      <c r="J249" s="186">
        <f>I249*('Sample Collection'!M251/'Sample Collection'!R251)</f>
        <v>0</v>
      </c>
      <c r="K249" s="102"/>
      <c r="N249" s="207"/>
    </row>
    <row r="250" spans="1:14" s="45" customFormat="1">
      <c r="A250" s="57" t="s">
        <v>302</v>
      </c>
      <c r="B250" s="57" t="s">
        <v>82</v>
      </c>
      <c r="C250" s="58">
        <v>43714</v>
      </c>
      <c r="D250" s="59">
        <v>0.39583333333333331</v>
      </c>
      <c r="E250" s="58">
        <v>43716</v>
      </c>
      <c r="F250" s="59">
        <v>0.39583333333333331</v>
      </c>
      <c r="G250" s="57">
        <v>3</v>
      </c>
      <c r="H250" s="57">
        <v>2</v>
      </c>
      <c r="I250" s="57">
        <f t="shared" si="6"/>
        <v>5</v>
      </c>
      <c r="J250" s="186">
        <f>I250*('Sample Collection'!M252/'Sample Collection'!R252)</f>
        <v>0.375</v>
      </c>
      <c r="K250" s="57">
        <v>3</v>
      </c>
      <c r="L250" s="45">
        <v>3</v>
      </c>
      <c r="M250" s="45">
        <v>3</v>
      </c>
      <c r="N250" s="207">
        <f t="shared" si="7"/>
        <v>0.375</v>
      </c>
    </row>
    <row r="251" spans="1:14" s="45" customFormat="1">
      <c r="A251" s="57" t="s">
        <v>303</v>
      </c>
      <c r="B251" s="57" t="s">
        <v>128</v>
      </c>
      <c r="C251" s="58">
        <v>43714</v>
      </c>
      <c r="D251" s="59">
        <v>0.39583333333333331</v>
      </c>
      <c r="E251" s="58">
        <v>43716</v>
      </c>
      <c r="F251" s="59">
        <v>0.39583333333333331</v>
      </c>
      <c r="G251" s="57">
        <v>3</v>
      </c>
      <c r="H251" s="57">
        <v>2</v>
      </c>
      <c r="I251" s="57">
        <f t="shared" si="6"/>
        <v>5</v>
      </c>
      <c r="J251" s="186">
        <f>I251*('Sample Collection'!M253/'Sample Collection'!R253)</f>
        <v>0.33185840707964603</v>
      </c>
      <c r="K251" s="57">
        <v>3</v>
      </c>
      <c r="L251" s="45">
        <v>3</v>
      </c>
      <c r="M251" s="45">
        <v>3</v>
      </c>
      <c r="N251" s="207">
        <f t="shared" si="7"/>
        <v>0.33185840707964603</v>
      </c>
    </row>
    <row r="252" spans="1:14" s="99" customFormat="1">
      <c r="A252" s="102" t="s">
        <v>304</v>
      </c>
      <c r="B252" s="102" t="s">
        <v>32</v>
      </c>
      <c r="C252" s="103">
        <v>43714</v>
      </c>
      <c r="D252" s="104">
        <v>0.39583333333333331</v>
      </c>
      <c r="E252" s="103">
        <v>43716</v>
      </c>
      <c r="F252" s="104">
        <v>0.39583333333333331</v>
      </c>
      <c r="G252" s="102">
        <v>0</v>
      </c>
      <c r="H252" s="102">
        <v>0</v>
      </c>
      <c r="I252" s="102">
        <f t="shared" si="6"/>
        <v>0</v>
      </c>
      <c r="J252" s="186">
        <f>I252*('Sample Collection'!M254/'Sample Collection'!R254)</f>
        <v>0</v>
      </c>
      <c r="K252" s="102"/>
      <c r="N252" s="207"/>
    </row>
    <row r="253" spans="1:14" s="99" customFormat="1">
      <c r="A253" s="102" t="s">
        <v>305</v>
      </c>
      <c r="B253" s="102" t="s">
        <v>34</v>
      </c>
      <c r="C253" s="103">
        <v>43714</v>
      </c>
      <c r="D253" s="104">
        <v>0.39583333333333331</v>
      </c>
      <c r="E253" s="103">
        <v>43716</v>
      </c>
      <c r="F253" s="104">
        <v>0.39583333333333331</v>
      </c>
      <c r="G253" s="102">
        <v>0</v>
      </c>
      <c r="H253" s="102">
        <v>0</v>
      </c>
      <c r="I253" s="102">
        <f t="shared" si="6"/>
        <v>0</v>
      </c>
      <c r="J253" s="186">
        <f>I253*('Sample Collection'!M255/'Sample Collection'!R255)</f>
        <v>0</v>
      </c>
      <c r="K253" s="102"/>
      <c r="N253" s="207"/>
    </row>
    <row r="254" spans="1:14" s="99" customFormat="1">
      <c r="A254" s="102" t="s">
        <v>306</v>
      </c>
      <c r="B254" s="102" t="s">
        <v>39</v>
      </c>
      <c r="C254" s="103">
        <v>43714</v>
      </c>
      <c r="D254" s="104">
        <v>0.39583333333333331</v>
      </c>
      <c r="E254" s="103">
        <v>43716</v>
      </c>
      <c r="F254" s="104">
        <v>0.39583333333333331</v>
      </c>
      <c r="G254" s="102">
        <v>0</v>
      </c>
      <c r="H254" s="102">
        <v>0</v>
      </c>
      <c r="I254" s="102">
        <f t="shared" si="6"/>
        <v>0</v>
      </c>
      <c r="J254" s="186">
        <f>I254*('Sample Collection'!M256/'Sample Collection'!R256)</f>
        <v>0</v>
      </c>
      <c r="K254" s="102"/>
      <c r="N254" s="207"/>
    </row>
    <row r="255" spans="1:14" s="12" customFormat="1">
      <c r="A255" s="63" t="s">
        <v>307</v>
      </c>
      <c r="B255" s="63" t="s">
        <v>24</v>
      </c>
      <c r="C255" s="64">
        <v>43714</v>
      </c>
      <c r="D255" s="65">
        <v>0.39583333333333331</v>
      </c>
      <c r="E255" s="64">
        <v>43716</v>
      </c>
      <c r="F255" s="65">
        <v>0.39583333333333331</v>
      </c>
      <c r="G255" s="63">
        <v>0</v>
      </c>
      <c r="H255" s="63">
        <v>0</v>
      </c>
      <c r="I255" s="63">
        <f t="shared" si="6"/>
        <v>0</v>
      </c>
      <c r="J255" s="186">
        <f>I255*('Sample Collection'!M257/'Sample Collection'!R257)</f>
        <v>0</v>
      </c>
      <c r="K255" s="63"/>
      <c r="N255" s="207"/>
    </row>
    <row r="256" spans="1:14" s="12" customFormat="1">
      <c r="A256" s="63" t="s">
        <v>308</v>
      </c>
      <c r="B256" s="63" t="s">
        <v>82</v>
      </c>
      <c r="C256" s="64">
        <v>43714</v>
      </c>
      <c r="D256" s="65">
        <v>0.39583333333333331</v>
      </c>
      <c r="E256" s="64">
        <v>43716</v>
      </c>
      <c r="F256" s="65">
        <v>0.39583333333333331</v>
      </c>
      <c r="G256" s="63">
        <v>0</v>
      </c>
      <c r="H256" s="63">
        <v>0</v>
      </c>
      <c r="I256" s="63">
        <f t="shared" si="6"/>
        <v>0</v>
      </c>
      <c r="J256" s="186">
        <f>I256*('Sample Collection'!M258/'Sample Collection'!R258)</f>
        <v>0</v>
      </c>
      <c r="K256" s="63"/>
      <c r="N256" s="207"/>
    </row>
    <row r="257" spans="1:14" s="12" customFormat="1">
      <c r="A257" s="63" t="s">
        <v>309</v>
      </c>
      <c r="B257" s="63" t="s">
        <v>128</v>
      </c>
      <c r="C257" s="64">
        <v>43714</v>
      </c>
      <c r="D257" s="65">
        <v>0.39583333333333331</v>
      </c>
      <c r="E257" s="64">
        <v>43716</v>
      </c>
      <c r="F257" s="65">
        <v>0.39583333333333331</v>
      </c>
      <c r="G257" s="63">
        <v>0</v>
      </c>
      <c r="H257" s="63">
        <v>0</v>
      </c>
      <c r="I257" s="63">
        <f t="shared" si="6"/>
        <v>0</v>
      </c>
      <c r="J257" s="186">
        <f>I257*('Sample Collection'!M259/'Sample Collection'!R259)</f>
        <v>0</v>
      </c>
      <c r="K257" s="63"/>
      <c r="N257" s="207"/>
    </row>
    <row r="258" spans="1:14" s="12" customFormat="1">
      <c r="A258" s="63" t="s">
        <v>310</v>
      </c>
      <c r="B258" s="63" t="s">
        <v>32</v>
      </c>
      <c r="C258" s="64">
        <v>43714</v>
      </c>
      <c r="D258" s="65">
        <v>0.39583333333333331</v>
      </c>
      <c r="E258" s="64">
        <v>43716</v>
      </c>
      <c r="F258" s="65">
        <v>0.39583333333333331</v>
      </c>
      <c r="G258" s="63">
        <v>0</v>
      </c>
      <c r="H258" s="63">
        <v>0</v>
      </c>
      <c r="I258" s="63">
        <f t="shared" si="6"/>
        <v>0</v>
      </c>
      <c r="J258" s="186">
        <f>I258*('Sample Collection'!M260/'Sample Collection'!R260)</f>
        <v>0</v>
      </c>
      <c r="K258" s="63"/>
      <c r="N258" s="207"/>
    </row>
    <row r="259" spans="1:14" s="12" customFormat="1">
      <c r="A259" s="63" t="s">
        <v>311</v>
      </c>
      <c r="B259" s="63" t="s">
        <v>34</v>
      </c>
      <c r="C259" s="64">
        <v>43714</v>
      </c>
      <c r="D259" s="65">
        <v>0.39583333333333331</v>
      </c>
      <c r="E259" s="64">
        <v>43716</v>
      </c>
      <c r="F259" s="65">
        <v>0.39583333333333331</v>
      </c>
      <c r="G259" s="63">
        <v>0</v>
      </c>
      <c r="H259" s="63">
        <v>0</v>
      </c>
      <c r="I259" s="63">
        <f t="shared" ref="I259:I287" si="8">AVERAGE((G259*2),(H259*2))</f>
        <v>0</v>
      </c>
      <c r="J259" s="186">
        <f>I259*('Sample Collection'!M261/'Sample Collection'!R261)</f>
        <v>0</v>
      </c>
      <c r="K259" s="63"/>
      <c r="N259" s="207"/>
    </row>
    <row r="260" spans="1:14" s="12" customFormat="1">
      <c r="A260" s="63" t="s">
        <v>312</v>
      </c>
      <c r="B260" s="63" t="s">
        <v>39</v>
      </c>
      <c r="C260" s="64">
        <v>43714</v>
      </c>
      <c r="D260" s="65">
        <v>0.39583333333333331</v>
      </c>
      <c r="E260" s="64">
        <v>43716</v>
      </c>
      <c r="F260" s="65">
        <v>0.39583333333333331</v>
      </c>
      <c r="G260" s="63">
        <v>0</v>
      </c>
      <c r="H260" s="63">
        <v>0</v>
      </c>
      <c r="I260" s="63">
        <f t="shared" si="8"/>
        <v>0</v>
      </c>
      <c r="J260" s="186">
        <f>I260*('Sample Collection'!M262/'Sample Collection'!R262)</f>
        <v>0</v>
      </c>
      <c r="K260" s="63"/>
      <c r="N260" s="207"/>
    </row>
    <row r="261" spans="1:14" s="79" customFormat="1">
      <c r="A261" s="76" t="s">
        <v>313</v>
      </c>
      <c r="B261" s="76" t="s">
        <v>50</v>
      </c>
      <c r="C261" s="77">
        <v>43714</v>
      </c>
      <c r="D261" s="78">
        <v>0.39583333333333331</v>
      </c>
      <c r="E261" s="77">
        <v>43716</v>
      </c>
      <c r="F261" s="78">
        <v>0.39583333333333331</v>
      </c>
      <c r="G261" s="76">
        <v>0</v>
      </c>
      <c r="H261" s="76">
        <v>0</v>
      </c>
      <c r="I261" s="76">
        <f t="shared" si="8"/>
        <v>0</v>
      </c>
      <c r="J261" s="186">
        <f>I261*('Sample Collection'!M263/'Sample Collection'!R263)</f>
        <v>0</v>
      </c>
      <c r="K261" s="76"/>
      <c r="N261" s="207"/>
    </row>
    <row r="262" spans="1:14" s="99" customFormat="1">
      <c r="A262" s="102" t="s">
        <v>314</v>
      </c>
      <c r="B262" s="102" t="s">
        <v>24</v>
      </c>
      <c r="C262" s="103">
        <v>43719</v>
      </c>
      <c r="D262" s="104">
        <v>0.5</v>
      </c>
      <c r="E262" s="103">
        <v>43721</v>
      </c>
      <c r="F262" s="104">
        <v>0.41666666666666669</v>
      </c>
      <c r="G262" s="102">
        <v>0</v>
      </c>
      <c r="H262" s="102">
        <v>0</v>
      </c>
      <c r="I262" s="102">
        <f t="shared" si="8"/>
        <v>0</v>
      </c>
      <c r="J262" s="186">
        <f>I262*('Sample Collection'!M264/'Sample Collection'!R264)</f>
        <v>0</v>
      </c>
      <c r="K262" s="102"/>
      <c r="N262" s="207"/>
    </row>
    <row r="263" spans="1:14" s="99" customFormat="1">
      <c r="A263" s="102" t="s">
        <v>315</v>
      </c>
      <c r="B263" s="102" t="s">
        <v>82</v>
      </c>
      <c r="C263" s="103">
        <v>43719</v>
      </c>
      <c r="D263" s="104">
        <v>0.5</v>
      </c>
      <c r="E263" s="103">
        <v>43721</v>
      </c>
      <c r="F263" s="104">
        <v>0.41666666666666669</v>
      </c>
      <c r="G263" s="102">
        <v>0</v>
      </c>
      <c r="H263" s="102">
        <v>0</v>
      </c>
      <c r="I263" s="102">
        <f t="shared" si="8"/>
        <v>0</v>
      </c>
      <c r="J263" s="186">
        <f>I263*('Sample Collection'!M265/'Sample Collection'!R265)</f>
        <v>0</v>
      </c>
      <c r="K263" s="102"/>
      <c r="N263" s="207"/>
    </row>
    <row r="264" spans="1:14" s="99" customFormat="1">
      <c r="A264" s="102" t="s">
        <v>316</v>
      </c>
      <c r="B264" s="102" t="s">
        <v>128</v>
      </c>
      <c r="C264" s="103">
        <v>43719</v>
      </c>
      <c r="D264" s="104">
        <v>0.5</v>
      </c>
      <c r="E264" s="103">
        <v>43721</v>
      </c>
      <c r="F264" s="104">
        <v>0.41666666666666669</v>
      </c>
      <c r="G264" s="102">
        <v>0</v>
      </c>
      <c r="H264" s="102">
        <v>0</v>
      </c>
      <c r="I264" s="102">
        <f t="shared" si="8"/>
        <v>0</v>
      </c>
      <c r="J264" s="186">
        <f>I264*('Sample Collection'!M266/'Sample Collection'!R266)</f>
        <v>0</v>
      </c>
      <c r="K264" s="102"/>
      <c r="N264" s="207"/>
    </row>
    <row r="265" spans="1:14" s="99" customFormat="1">
      <c r="A265" s="102" t="s">
        <v>317</v>
      </c>
      <c r="B265" s="102" t="s">
        <v>32</v>
      </c>
      <c r="C265" s="103">
        <v>43719</v>
      </c>
      <c r="D265" s="104">
        <v>0.5</v>
      </c>
      <c r="E265" s="103">
        <v>43721</v>
      </c>
      <c r="F265" s="104">
        <v>0.41666666666666669</v>
      </c>
      <c r="G265" s="102">
        <v>0</v>
      </c>
      <c r="H265" s="102">
        <v>0</v>
      </c>
      <c r="I265" s="102">
        <f t="shared" si="8"/>
        <v>0</v>
      </c>
      <c r="J265" s="186">
        <f>I265*('Sample Collection'!M267/'Sample Collection'!R267)</f>
        <v>0</v>
      </c>
      <c r="K265" s="102"/>
      <c r="N265" s="207"/>
    </row>
    <row r="266" spans="1:14" s="99" customFormat="1">
      <c r="A266" s="102" t="s">
        <v>318</v>
      </c>
      <c r="B266" s="102" t="s">
        <v>34</v>
      </c>
      <c r="C266" s="103">
        <v>43719</v>
      </c>
      <c r="D266" s="104">
        <v>0.5</v>
      </c>
      <c r="E266" s="103">
        <v>43721</v>
      </c>
      <c r="F266" s="104">
        <v>0.41666666666666669</v>
      </c>
      <c r="G266" s="102">
        <v>0</v>
      </c>
      <c r="H266" s="102">
        <v>0</v>
      </c>
      <c r="I266" s="102">
        <f t="shared" si="8"/>
        <v>0</v>
      </c>
      <c r="J266" s="186">
        <f>I266*('Sample Collection'!M268/'Sample Collection'!R268)</f>
        <v>0</v>
      </c>
      <c r="K266" s="102"/>
      <c r="N266" s="207"/>
    </row>
    <row r="267" spans="1:14" s="99" customFormat="1">
      <c r="A267" s="102" t="s">
        <v>319</v>
      </c>
      <c r="B267" s="102" t="s">
        <v>39</v>
      </c>
      <c r="C267" s="103">
        <v>43719</v>
      </c>
      <c r="D267" s="104">
        <v>0.5</v>
      </c>
      <c r="E267" s="103">
        <v>43721</v>
      </c>
      <c r="F267" s="104">
        <v>0.41666666666666669</v>
      </c>
      <c r="G267" s="102">
        <v>0</v>
      </c>
      <c r="H267" s="102">
        <v>0</v>
      </c>
      <c r="I267" s="102">
        <f t="shared" si="8"/>
        <v>0</v>
      </c>
      <c r="J267" s="186">
        <f>I267*('Sample Collection'!M269/'Sample Collection'!R269)</f>
        <v>0</v>
      </c>
      <c r="K267" s="102"/>
      <c r="N267" s="207"/>
    </row>
    <row r="268" spans="1:14" s="12" customFormat="1">
      <c r="A268" s="63" t="s">
        <v>320</v>
      </c>
      <c r="B268" s="63" t="s">
        <v>24</v>
      </c>
      <c r="C268" s="64">
        <v>43719</v>
      </c>
      <c r="D268" s="65">
        <v>0.5</v>
      </c>
      <c r="E268" s="64">
        <v>43721</v>
      </c>
      <c r="F268" s="65">
        <v>0.41666666666666669</v>
      </c>
      <c r="G268" s="63">
        <v>0</v>
      </c>
      <c r="H268" s="63">
        <v>0</v>
      </c>
      <c r="I268" s="63">
        <f t="shared" si="8"/>
        <v>0</v>
      </c>
      <c r="J268" s="186">
        <f>I268*('Sample Collection'!M270/'Sample Collection'!R270)</f>
        <v>0</v>
      </c>
      <c r="K268" s="63"/>
      <c r="N268" s="207"/>
    </row>
    <row r="269" spans="1:14" s="12" customFormat="1">
      <c r="A269" s="63" t="s">
        <v>321</v>
      </c>
      <c r="B269" s="63" t="s">
        <v>82</v>
      </c>
      <c r="C269" s="64">
        <v>43719</v>
      </c>
      <c r="D269" s="65">
        <v>0.5</v>
      </c>
      <c r="E269" s="64">
        <v>43721</v>
      </c>
      <c r="F269" s="65">
        <v>0.41666666666666669</v>
      </c>
      <c r="G269" s="63">
        <v>0</v>
      </c>
      <c r="H269" s="63">
        <v>0</v>
      </c>
      <c r="I269" s="63">
        <f t="shared" si="8"/>
        <v>0</v>
      </c>
      <c r="J269" s="186">
        <f>I269*('Sample Collection'!M271/'Sample Collection'!R271)</f>
        <v>0</v>
      </c>
      <c r="K269" s="63"/>
      <c r="N269" s="207"/>
    </row>
    <row r="270" spans="1:14" s="12" customFormat="1">
      <c r="A270" s="63" t="s">
        <v>322</v>
      </c>
      <c r="B270" s="63" t="s">
        <v>128</v>
      </c>
      <c r="C270" s="64">
        <v>43719</v>
      </c>
      <c r="D270" s="65">
        <v>0.5</v>
      </c>
      <c r="E270" s="64">
        <v>43721</v>
      </c>
      <c r="F270" s="65">
        <v>0.41666666666666669</v>
      </c>
      <c r="G270" s="63">
        <v>0</v>
      </c>
      <c r="H270" s="63">
        <v>0</v>
      </c>
      <c r="I270" s="63">
        <f t="shared" si="8"/>
        <v>0</v>
      </c>
      <c r="J270" s="186">
        <f>I270*('Sample Collection'!M272/'Sample Collection'!R272)</f>
        <v>0</v>
      </c>
      <c r="K270" s="63"/>
      <c r="N270" s="207"/>
    </row>
    <row r="271" spans="1:14" s="12" customFormat="1">
      <c r="A271" s="63" t="s">
        <v>323</v>
      </c>
      <c r="B271" s="63" t="s">
        <v>32</v>
      </c>
      <c r="C271" s="64">
        <v>43719</v>
      </c>
      <c r="D271" s="65">
        <v>0.5</v>
      </c>
      <c r="E271" s="64">
        <v>43721</v>
      </c>
      <c r="F271" s="65">
        <v>0.41666666666666669</v>
      </c>
      <c r="G271" s="63">
        <v>0</v>
      </c>
      <c r="H271" s="63">
        <v>0</v>
      </c>
      <c r="I271" s="63">
        <f t="shared" si="8"/>
        <v>0</v>
      </c>
      <c r="J271" s="186">
        <f>I271*('Sample Collection'!M273/'Sample Collection'!R273)</f>
        <v>0</v>
      </c>
      <c r="K271" s="63"/>
      <c r="N271" s="207"/>
    </row>
    <row r="272" spans="1:14" s="12" customFormat="1">
      <c r="A272" s="63" t="s">
        <v>324</v>
      </c>
      <c r="B272" s="63" t="s">
        <v>34</v>
      </c>
      <c r="C272" s="64">
        <v>43719</v>
      </c>
      <c r="D272" s="65">
        <v>0.5</v>
      </c>
      <c r="E272" s="64">
        <v>43721</v>
      </c>
      <c r="F272" s="65">
        <v>0.41666666666666669</v>
      </c>
      <c r="G272" s="63">
        <v>0</v>
      </c>
      <c r="H272" s="63">
        <v>0</v>
      </c>
      <c r="I272" s="63">
        <f t="shared" si="8"/>
        <v>0</v>
      </c>
      <c r="J272" s="186">
        <f>I272*('Sample Collection'!M274/'Sample Collection'!R274)</f>
        <v>0</v>
      </c>
      <c r="K272" s="63"/>
      <c r="N272" s="207"/>
    </row>
    <row r="273" spans="1:14" s="12" customFormat="1">
      <c r="A273" s="63" t="s">
        <v>325</v>
      </c>
      <c r="B273" s="63" t="s">
        <v>39</v>
      </c>
      <c r="C273" s="64">
        <v>43719</v>
      </c>
      <c r="D273" s="65">
        <v>0.5</v>
      </c>
      <c r="E273" s="64">
        <v>43721</v>
      </c>
      <c r="F273" s="65">
        <v>0.41666666666666669</v>
      </c>
      <c r="G273" s="63">
        <v>0</v>
      </c>
      <c r="H273" s="63">
        <v>0</v>
      </c>
      <c r="I273" s="63">
        <f t="shared" si="8"/>
        <v>0</v>
      </c>
      <c r="J273" s="186">
        <f>I273*('Sample Collection'!M275/'Sample Collection'!R275)</f>
        <v>0</v>
      </c>
      <c r="K273" s="63"/>
      <c r="N273" s="207"/>
    </row>
    <row r="274" spans="1:14" s="79" customFormat="1">
      <c r="A274" s="76" t="s">
        <v>326</v>
      </c>
      <c r="B274" s="76" t="s">
        <v>50</v>
      </c>
      <c r="C274" s="77">
        <v>43719</v>
      </c>
      <c r="D274" s="78">
        <v>0.5</v>
      </c>
      <c r="E274" s="77">
        <v>43721</v>
      </c>
      <c r="F274" s="78">
        <v>0.41666666666666669</v>
      </c>
      <c r="G274" s="76">
        <v>0</v>
      </c>
      <c r="H274" s="76">
        <v>0</v>
      </c>
      <c r="I274" s="76">
        <f t="shared" si="8"/>
        <v>0</v>
      </c>
      <c r="J274" s="186">
        <f>I274*('Sample Collection'!M276/'Sample Collection'!R276)</f>
        <v>0</v>
      </c>
      <c r="K274" s="76"/>
      <c r="N274" s="207"/>
    </row>
    <row r="275" spans="1:14" s="99" customFormat="1">
      <c r="A275" s="102" t="s">
        <v>327</v>
      </c>
      <c r="B275" s="102" t="s">
        <v>24</v>
      </c>
      <c r="C275" s="103">
        <v>43734</v>
      </c>
      <c r="D275" s="104">
        <v>0.625</v>
      </c>
      <c r="E275" s="103">
        <v>43736</v>
      </c>
      <c r="F275" s="104">
        <v>0.4375</v>
      </c>
      <c r="G275" s="102">
        <v>0</v>
      </c>
      <c r="H275" s="102">
        <v>0</v>
      </c>
      <c r="I275" s="102">
        <f t="shared" si="8"/>
        <v>0</v>
      </c>
      <c r="J275" s="186">
        <f>I275*('Sample Collection'!M277/'Sample Collection'!R277)</f>
        <v>0</v>
      </c>
      <c r="K275" s="102"/>
      <c r="N275" s="207"/>
    </row>
    <row r="276" spans="1:14" s="99" customFormat="1">
      <c r="A276" s="102" t="s">
        <v>328</v>
      </c>
      <c r="B276" s="102" t="s">
        <v>82</v>
      </c>
      <c r="C276" s="103">
        <v>43734</v>
      </c>
      <c r="D276" s="104">
        <v>0.625</v>
      </c>
      <c r="E276" s="103">
        <v>43736</v>
      </c>
      <c r="F276" s="104">
        <v>0.4375</v>
      </c>
      <c r="G276" s="102">
        <v>0</v>
      </c>
      <c r="H276" s="102">
        <v>0</v>
      </c>
      <c r="I276" s="102">
        <f t="shared" si="8"/>
        <v>0</v>
      </c>
      <c r="J276" s="186">
        <f>I276*('Sample Collection'!M278/'Sample Collection'!R278)</f>
        <v>0</v>
      </c>
      <c r="K276" s="102"/>
      <c r="N276" s="207"/>
    </row>
    <row r="277" spans="1:14" s="99" customFormat="1">
      <c r="A277" s="102" t="s">
        <v>329</v>
      </c>
      <c r="B277" s="102" t="s">
        <v>128</v>
      </c>
      <c r="C277" s="103">
        <v>43734</v>
      </c>
      <c r="D277" s="104">
        <v>0.625</v>
      </c>
      <c r="E277" s="103">
        <v>43736</v>
      </c>
      <c r="F277" s="104">
        <v>0.4375</v>
      </c>
      <c r="G277" s="102">
        <v>0</v>
      </c>
      <c r="H277" s="102">
        <v>0</v>
      </c>
      <c r="I277" s="102">
        <f t="shared" si="8"/>
        <v>0</v>
      </c>
      <c r="J277" s="186">
        <f>I277*('Sample Collection'!M279/'Sample Collection'!R279)</f>
        <v>0</v>
      </c>
      <c r="K277" s="102"/>
      <c r="N277" s="207"/>
    </row>
    <row r="278" spans="1:14" s="99" customFormat="1">
      <c r="A278" s="102" t="s">
        <v>330</v>
      </c>
      <c r="B278" s="102" t="s">
        <v>32</v>
      </c>
      <c r="C278" s="103">
        <v>43734</v>
      </c>
      <c r="D278" s="104">
        <v>0.625</v>
      </c>
      <c r="E278" s="103">
        <v>43736</v>
      </c>
      <c r="F278" s="104">
        <v>0.4375</v>
      </c>
      <c r="G278" s="102">
        <v>0</v>
      </c>
      <c r="H278" s="102">
        <v>0</v>
      </c>
      <c r="I278" s="102">
        <f t="shared" si="8"/>
        <v>0</v>
      </c>
      <c r="J278" s="186">
        <f>I278*('Sample Collection'!M280/'Sample Collection'!R280)</f>
        <v>0</v>
      </c>
      <c r="K278" s="102"/>
      <c r="N278" s="207"/>
    </row>
    <row r="279" spans="1:14" s="99" customFormat="1">
      <c r="A279" s="102" t="s">
        <v>331</v>
      </c>
      <c r="B279" s="102" t="s">
        <v>34</v>
      </c>
      <c r="C279" s="103">
        <v>43734</v>
      </c>
      <c r="D279" s="104">
        <v>0.625</v>
      </c>
      <c r="E279" s="103">
        <v>43736</v>
      </c>
      <c r="F279" s="104">
        <v>0.4375</v>
      </c>
      <c r="G279" s="102">
        <v>0</v>
      </c>
      <c r="H279" s="102">
        <v>0</v>
      </c>
      <c r="I279" s="102">
        <f t="shared" si="8"/>
        <v>0</v>
      </c>
      <c r="J279" s="186">
        <f>I279*('Sample Collection'!M281/'Sample Collection'!R281)</f>
        <v>0</v>
      </c>
      <c r="K279" s="102"/>
      <c r="N279" s="207"/>
    </row>
    <row r="280" spans="1:14" s="99" customFormat="1">
      <c r="A280" s="102" t="s">
        <v>332</v>
      </c>
      <c r="B280" s="102" t="s">
        <v>39</v>
      </c>
      <c r="C280" s="103">
        <v>43734</v>
      </c>
      <c r="D280" s="104">
        <v>0.625</v>
      </c>
      <c r="E280" s="103">
        <v>43736</v>
      </c>
      <c r="F280" s="104">
        <v>0.4375</v>
      </c>
      <c r="G280" s="102">
        <v>0</v>
      </c>
      <c r="H280" s="102">
        <v>0</v>
      </c>
      <c r="I280" s="102">
        <f t="shared" si="8"/>
        <v>0</v>
      </c>
      <c r="J280" s="186">
        <f>I280*('Sample Collection'!M282/'Sample Collection'!R282)</f>
        <v>0</v>
      </c>
      <c r="K280" s="102"/>
      <c r="N280" s="207"/>
    </row>
    <row r="281" spans="1:14" s="12" customFormat="1">
      <c r="A281" s="63" t="s">
        <v>333</v>
      </c>
      <c r="B281" s="63" t="s">
        <v>24</v>
      </c>
      <c r="C281" s="64">
        <v>43734</v>
      </c>
      <c r="D281" s="65">
        <v>0.625</v>
      </c>
      <c r="E281" s="64">
        <v>43736</v>
      </c>
      <c r="F281" s="65">
        <v>0.4375</v>
      </c>
      <c r="G281" s="63">
        <v>0</v>
      </c>
      <c r="H281" s="63">
        <v>0</v>
      </c>
      <c r="I281" s="63">
        <f t="shared" si="8"/>
        <v>0</v>
      </c>
      <c r="J281" s="186">
        <f>I281*('Sample Collection'!M283/'Sample Collection'!R283)</f>
        <v>0</v>
      </c>
      <c r="K281" s="63"/>
      <c r="N281" s="207"/>
    </row>
    <row r="282" spans="1:14" s="12" customFormat="1">
      <c r="A282" s="63" t="s">
        <v>334</v>
      </c>
      <c r="B282" s="63" t="s">
        <v>82</v>
      </c>
      <c r="C282" s="64">
        <v>43734</v>
      </c>
      <c r="D282" s="65">
        <v>0.625</v>
      </c>
      <c r="E282" s="64">
        <v>43736</v>
      </c>
      <c r="F282" s="65">
        <v>0.4375</v>
      </c>
      <c r="G282" s="63">
        <v>0</v>
      </c>
      <c r="H282" s="63">
        <v>0</v>
      </c>
      <c r="I282" s="63">
        <f t="shared" si="8"/>
        <v>0</v>
      </c>
      <c r="J282" s="186">
        <f>I282*('Sample Collection'!M284/'Sample Collection'!R284)</f>
        <v>0</v>
      </c>
      <c r="K282" s="63"/>
      <c r="N282" s="207"/>
    </row>
    <row r="283" spans="1:14" s="12" customFormat="1">
      <c r="A283" s="63" t="s">
        <v>335</v>
      </c>
      <c r="B283" s="63" t="s">
        <v>128</v>
      </c>
      <c r="C283" s="64">
        <v>43734</v>
      </c>
      <c r="D283" s="65">
        <v>0.625</v>
      </c>
      <c r="E283" s="64">
        <v>43736</v>
      </c>
      <c r="F283" s="65">
        <v>0.4375</v>
      </c>
      <c r="G283" s="63">
        <v>0</v>
      </c>
      <c r="H283" s="63">
        <v>0</v>
      </c>
      <c r="I283" s="63">
        <f t="shared" si="8"/>
        <v>0</v>
      </c>
      <c r="J283" s="186">
        <f>I283*('Sample Collection'!M285/'Sample Collection'!R285)</f>
        <v>0</v>
      </c>
      <c r="K283" s="63"/>
      <c r="N283" s="207"/>
    </row>
    <row r="284" spans="1:14" s="12" customFormat="1">
      <c r="A284" s="63" t="s">
        <v>336</v>
      </c>
      <c r="B284" s="63" t="s">
        <v>32</v>
      </c>
      <c r="C284" s="64">
        <v>43734</v>
      </c>
      <c r="D284" s="65">
        <v>0.625</v>
      </c>
      <c r="E284" s="64">
        <v>43736</v>
      </c>
      <c r="F284" s="65">
        <v>0.4375</v>
      </c>
      <c r="G284" s="63">
        <v>0</v>
      </c>
      <c r="H284" s="63">
        <v>0</v>
      </c>
      <c r="I284" s="63">
        <f t="shared" si="8"/>
        <v>0</v>
      </c>
      <c r="J284" s="186">
        <f>I284*('Sample Collection'!M286/'Sample Collection'!R286)</f>
        <v>0</v>
      </c>
      <c r="K284" s="63"/>
      <c r="N284" s="207"/>
    </row>
    <row r="285" spans="1:14" s="12" customFormat="1">
      <c r="A285" s="63" t="s">
        <v>337</v>
      </c>
      <c r="B285" s="63" t="s">
        <v>34</v>
      </c>
      <c r="C285" s="64">
        <v>43734</v>
      </c>
      <c r="D285" s="65">
        <v>0.625</v>
      </c>
      <c r="E285" s="64">
        <v>43736</v>
      </c>
      <c r="F285" s="65">
        <v>0.4375</v>
      </c>
      <c r="G285" s="63">
        <v>0</v>
      </c>
      <c r="H285" s="63">
        <v>0</v>
      </c>
      <c r="I285" s="63">
        <f t="shared" si="8"/>
        <v>0</v>
      </c>
      <c r="J285" s="186">
        <f>I285*('Sample Collection'!M287/'Sample Collection'!R287)</f>
        <v>0</v>
      </c>
      <c r="K285" s="63"/>
      <c r="N285" s="207"/>
    </row>
    <row r="286" spans="1:14" s="12" customFormat="1">
      <c r="A286" s="63" t="s">
        <v>338</v>
      </c>
      <c r="B286" s="63" t="s">
        <v>39</v>
      </c>
      <c r="C286" s="64">
        <v>43734</v>
      </c>
      <c r="D286" s="65">
        <v>0.625</v>
      </c>
      <c r="E286" s="64">
        <v>43736</v>
      </c>
      <c r="F286" s="65">
        <v>0.4375</v>
      </c>
      <c r="G286" s="63">
        <v>0</v>
      </c>
      <c r="H286" s="63">
        <v>0</v>
      </c>
      <c r="I286" s="63">
        <f t="shared" si="8"/>
        <v>0</v>
      </c>
      <c r="J286" s="186">
        <f>I286*('Sample Collection'!M288/'Sample Collection'!R288)</f>
        <v>0</v>
      </c>
      <c r="K286" s="63"/>
      <c r="N286" s="207"/>
    </row>
    <row r="287" spans="1:14" s="79" customFormat="1">
      <c r="A287" s="76" t="s">
        <v>339</v>
      </c>
      <c r="B287" s="76" t="s">
        <v>50</v>
      </c>
      <c r="C287" s="77">
        <v>43734</v>
      </c>
      <c r="D287" s="78">
        <v>0.625</v>
      </c>
      <c r="E287" s="77">
        <v>43736</v>
      </c>
      <c r="F287" s="78">
        <v>0.4375</v>
      </c>
      <c r="G287" s="76">
        <v>0</v>
      </c>
      <c r="H287" s="76">
        <v>0</v>
      </c>
      <c r="I287" s="76">
        <f t="shared" si="8"/>
        <v>0</v>
      </c>
      <c r="J287" s="186">
        <f>I287*('Sample Collection'!M289/'Sample Collection'!R289)</f>
        <v>0</v>
      </c>
      <c r="K287" s="76"/>
      <c r="N287" s="207"/>
    </row>
    <row r="288" spans="1:14">
      <c r="N288" s="207"/>
    </row>
    <row r="289" spans="1:14">
      <c r="N289" s="207"/>
    </row>
    <row r="290" spans="1:14">
      <c r="A290" s="28" t="s">
        <v>670</v>
      </c>
      <c r="B290" s="87" t="s">
        <v>24</v>
      </c>
      <c r="I290" s="28">
        <v>0</v>
      </c>
      <c r="J290" s="187">
        <f>I290*(1/100)</f>
        <v>0</v>
      </c>
      <c r="N290" s="207"/>
    </row>
    <row r="291" spans="1:14">
      <c r="A291" s="12" t="s">
        <v>671</v>
      </c>
      <c r="B291" s="87" t="s">
        <v>24</v>
      </c>
      <c r="I291" s="28">
        <v>0</v>
      </c>
      <c r="J291" s="187">
        <f t="shared" ref="J291:J354" si="9">I291*(1/100)</f>
        <v>0</v>
      </c>
      <c r="N291" s="207"/>
    </row>
    <row r="292" spans="1:14">
      <c r="A292" s="12" t="s">
        <v>672</v>
      </c>
      <c r="B292" s="217" t="s">
        <v>384</v>
      </c>
      <c r="I292" s="28">
        <v>0</v>
      </c>
      <c r="J292" s="187">
        <f t="shared" si="9"/>
        <v>0</v>
      </c>
      <c r="N292" s="207"/>
    </row>
    <row r="293" spans="1:14">
      <c r="A293" s="28" t="s">
        <v>673</v>
      </c>
      <c r="B293" s="217" t="s">
        <v>384</v>
      </c>
      <c r="I293" s="28">
        <v>0</v>
      </c>
      <c r="J293" s="187">
        <f t="shared" si="9"/>
        <v>0</v>
      </c>
      <c r="N293" s="207"/>
    </row>
    <row r="294" spans="1:14">
      <c r="A294" s="28" t="s">
        <v>674</v>
      </c>
      <c r="B294" s="217" t="s">
        <v>838</v>
      </c>
      <c r="I294" s="28">
        <v>0</v>
      </c>
      <c r="J294" s="187">
        <f t="shared" si="9"/>
        <v>0</v>
      </c>
      <c r="N294" s="207"/>
    </row>
    <row r="295" spans="1:14">
      <c r="A295" s="28" t="s">
        <v>675</v>
      </c>
      <c r="B295" s="217" t="s">
        <v>838</v>
      </c>
      <c r="I295" s="28">
        <v>0</v>
      </c>
      <c r="J295" s="187">
        <f t="shared" si="9"/>
        <v>0</v>
      </c>
      <c r="N295" s="207"/>
    </row>
    <row r="296" spans="1:14">
      <c r="A296" s="28" t="s">
        <v>676</v>
      </c>
      <c r="B296" t="s">
        <v>839</v>
      </c>
      <c r="I296" s="28">
        <v>0</v>
      </c>
      <c r="J296" s="187">
        <f t="shared" si="9"/>
        <v>0</v>
      </c>
      <c r="N296" s="207"/>
    </row>
    <row r="297" spans="1:14">
      <c r="A297" s="28" t="s">
        <v>677</v>
      </c>
      <c r="B297" t="s">
        <v>839</v>
      </c>
      <c r="I297" s="28">
        <v>0</v>
      </c>
      <c r="J297" s="187">
        <f t="shared" si="9"/>
        <v>0</v>
      </c>
      <c r="N297" s="207"/>
    </row>
    <row r="298" spans="1:14">
      <c r="A298" s="28" t="s">
        <v>678</v>
      </c>
      <c r="B298" t="s">
        <v>386</v>
      </c>
      <c r="I298" s="28">
        <v>0</v>
      </c>
      <c r="J298" s="187">
        <f t="shared" si="9"/>
        <v>0</v>
      </c>
      <c r="N298" s="207"/>
    </row>
    <row r="299" spans="1:14">
      <c r="A299" s="28" t="s">
        <v>679</v>
      </c>
      <c r="B299" t="s">
        <v>386</v>
      </c>
      <c r="I299" s="28">
        <v>0</v>
      </c>
      <c r="J299" s="187">
        <f t="shared" si="9"/>
        <v>0</v>
      </c>
      <c r="N299" s="207"/>
    </row>
    <row r="300" spans="1:14">
      <c r="A300" s="28" t="s">
        <v>680</v>
      </c>
      <c r="B300" t="s">
        <v>387</v>
      </c>
      <c r="I300" s="28">
        <v>0</v>
      </c>
      <c r="J300" s="187">
        <f t="shared" si="9"/>
        <v>0</v>
      </c>
      <c r="N300" s="207"/>
    </row>
    <row r="301" spans="1:14">
      <c r="A301" s="28" t="s">
        <v>681</v>
      </c>
      <c r="B301" t="s">
        <v>387</v>
      </c>
      <c r="I301" s="28">
        <v>0</v>
      </c>
      <c r="J301" s="187">
        <f t="shared" si="9"/>
        <v>0</v>
      </c>
      <c r="N301" s="207"/>
    </row>
    <row r="302" spans="1:14">
      <c r="A302" s="215" t="s">
        <v>682</v>
      </c>
      <c r="B302" s="87" t="s">
        <v>24</v>
      </c>
      <c r="I302" s="28">
        <v>0</v>
      </c>
      <c r="J302" s="187">
        <f t="shared" si="9"/>
        <v>0</v>
      </c>
      <c r="N302" s="207"/>
    </row>
    <row r="303" spans="1:14">
      <c r="A303" s="215" t="s">
        <v>683</v>
      </c>
      <c r="B303" s="87" t="s">
        <v>24</v>
      </c>
      <c r="I303" s="28">
        <v>0</v>
      </c>
      <c r="J303" s="187">
        <f t="shared" si="9"/>
        <v>0</v>
      </c>
      <c r="N303" s="207"/>
    </row>
    <row r="304" spans="1:14">
      <c r="A304" s="215" t="s">
        <v>684</v>
      </c>
      <c r="B304" s="217" t="s">
        <v>384</v>
      </c>
      <c r="I304" s="28">
        <v>0</v>
      </c>
      <c r="J304" s="187">
        <f t="shared" si="9"/>
        <v>0</v>
      </c>
      <c r="N304" s="207"/>
    </row>
    <row r="305" spans="1:14">
      <c r="A305" s="215" t="s">
        <v>685</v>
      </c>
      <c r="B305" s="217" t="s">
        <v>384</v>
      </c>
      <c r="I305" s="28">
        <v>0</v>
      </c>
      <c r="J305" s="187">
        <f t="shared" si="9"/>
        <v>0</v>
      </c>
      <c r="N305" s="207"/>
    </row>
    <row r="306" spans="1:14">
      <c r="A306" s="215" t="s">
        <v>686</v>
      </c>
      <c r="B306" s="217" t="s">
        <v>838</v>
      </c>
      <c r="I306" s="28">
        <v>0</v>
      </c>
      <c r="J306" s="187">
        <f t="shared" si="9"/>
        <v>0</v>
      </c>
      <c r="N306" s="207"/>
    </row>
    <row r="307" spans="1:14">
      <c r="A307" s="215" t="s">
        <v>687</v>
      </c>
      <c r="B307" s="217" t="s">
        <v>838</v>
      </c>
      <c r="I307" s="28">
        <v>0</v>
      </c>
      <c r="J307" s="187">
        <f t="shared" si="9"/>
        <v>0</v>
      </c>
      <c r="N307" s="207"/>
    </row>
    <row r="308" spans="1:14">
      <c r="A308" s="215" t="s">
        <v>688</v>
      </c>
      <c r="B308" t="s">
        <v>839</v>
      </c>
      <c r="I308" s="28">
        <v>0</v>
      </c>
      <c r="J308" s="187">
        <f t="shared" si="9"/>
        <v>0</v>
      </c>
      <c r="N308" s="207"/>
    </row>
    <row r="309" spans="1:14">
      <c r="A309" s="215" t="s">
        <v>689</v>
      </c>
      <c r="B309" t="s">
        <v>839</v>
      </c>
      <c r="I309" s="28">
        <v>0</v>
      </c>
      <c r="J309" s="187">
        <f t="shared" si="9"/>
        <v>0</v>
      </c>
      <c r="N309" s="207"/>
    </row>
    <row r="310" spans="1:14">
      <c r="A310" s="215" t="s">
        <v>690</v>
      </c>
      <c r="B310" t="s">
        <v>386</v>
      </c>
      <c r="I310" s="28">
        <v>0</v>
      </c>
      <c r="J310" s="187">
        <f t="shared" si="9"/>
        <v>0</v>
      </c>
      <c r="N310" s="207"/>
    </row>
    <row r="311" spans="1:14">
      <c r="A311" s="215" t="s">
        <v>691</v>
      </c>
      <c r="B311" t="s">
        <v>386</v>
      </c>
      <c r="I311" s="28">
        <v>0</v>
      </c>
      <c r="J311" s="187">
        <f t="shared" si="9"/>
        <v>0</v>
      </c>
      <c r="N311" s="207"/>
    </row>
    <row r="312" spans="1:14">
      <c r="A312" s="215" t="s">
        <v>692</v>
      </c>
      <c r="B312" t="s">
        <v>387</v>
      </c>
      <c r="I312" s="28">
        <v>0</v>
      </c>
      <c r="J312" s="187">
        <f t="shared" si="9"/>
        <v>0</v>
      </c>
      <c r="N312" s="207"/>
    </row>
    <row r="313" spans="1:14" ht="15" thickBot="1">
      <c r="A313" s="216" t="s">
        <v>693</v>
      </c>
      <c r="B313" t="s">
        <v>387</v>
      </c>
      <c r="I313" s="28">
        <v>0</v>
      </c>
      <c r="J313" s="187">
        <f t="shared" si="9"/>
        <v>0</v>
      </c>
      <c r="N313" s="207"/>
    </row>
    <row r="314" spans="1:14">
      <c r="A314" s="215" t="s">
        <v>694</v>
      </c>
      <c r="B314" s="87" t="s">
        <v>24</v>
      </c>
      <c r="I314" s="28">
        <v>0</v>
      </c>
      <c r="J314" s="187">
        <f t="shared" si="9"/>
        <v>0</v>
      </c>
      <c r="N314" s="207"/>
    </row>
    <row r="315" spans="1:14">
      <c r="A315" s="215" t="s">
        <v>695</v>
      </c>
      <c r="B315" s="87" t="s">
        <v>24</v>
      </c>
      <c r="I315" s="28">
        <v>0</v>
      </c>
      <c r="J315" s="187">
        <f t="shared" si="9"/>
        <v>0</v>
      </c>
      <c r="N315" s="207"/>
    </row>
    <row r="316" spans="1:14">
      <c r="A316" s="215" t="s">
        <v>696</v>
      </c>
      <c r="B316" s="217" t="s">
        <v>384</v>
      </c>
      <c r="I316" s="28">
        <v>0</v>
      </c>
      <c r="J316" s="187">
        <f t="shared" si="9"/>
        <v>0</v>
      </c>
      <c r="N316" s="207"/>
    </row>
    <row r="317" spans="1:14">
      <c r="A317" s="215" t="s">
        <v>697</v>
      </c>
      <c r="B317" s="217" t="s">
        <v>384</v>
      </c>
      <c r="I317" s="28">
        <v>0</v>
      </c>
      <c r="J317" s="187">
        <f t="shared" si="9"/>
        <v>0</v>
      </c>
      <c r="N317" s="207"/>
    </row>
    <row r="318" spans="1:14">
      <c r="A318" s="215" t="s">
        <v>698</v>
      </c>
      <c r="B318" s="217" t="s">
        <v>838</v>
      </c>
      <c r="I318" s="28">
        <v>0</v>
      </c>
      <c r="J318" s="187">
        <f t="shared" si="9"/>
        <v>0</v>
      </c>
      <c r="N318" s="207"/>
    </row>
    <row r="319" spans="1:14">
      <c r="A319" s="215" t="s">
        <v>699</v>
      </c>
      <c r="B319" s="217" t="s">
        <v>838</v>
      </c>
      <c r="I319" s="28">
        <v>0</v>
      </c>
      <c r="J319" s="187">
        <f t="shared" si="9"/>
        <v>0</v>
      </c>
      <c r="N319" s="207"/>
    </row>
    <row r="320" spans="1:14">
      <c r="A320" s="215" t="s">
        <v>700</v>
      </c>
      <c r="B320" t="s">
        <v>839</v>
      </c>
      <c r="I320" s="28">
        <v>0</v>
      </c>
      <c r="J320" s="187">
        <f t="shared" si="9"/>
        <v>0</v>
      </c>
      <c r="N320" s="207"/>
    </row>
    <row r="321" spans="1:14">
      <c r="A321" s="215" t="s">
        <v>701</v>
      </c>
      <c r="B321" t="s">
        <v>839</v>
      </c>
      <c r="I321" s="28">
        <v>0</v>
      </c>
      <c r="J321" s="187">
        <f t="shared" si="9"/>
        <v>0</v>
      </c>
      <c r="N321" s="207"/>
    </row>
    <row r="322" spans="1:14">
      <c r="A322" s="215" t="s">
        <v>702</v>
      </c>
      <c r="B322" t="s">
        <v>386</v>
      </c>
      <c r="I322" s="28">
        <v>0</v>
      </c>
      <c r="J322" s="187">
        <f t="shared" si="9"/>
        <v>0</v>
      </c>
      <c r="N322" s="207"/>
    </row>
    <row r="323" spans="1:14">
      <c r="A323" s="215" t="s">
        <v>703</v>
      </c>
      <c r="B323" t="s">
        <v>386</v>
      </c>
      <c r="I323" s="28">
        <v>0</v>
      </c>
      <c r="J323" s="187">
        <f t="shared" si="9"/>
        <v>0</v>
      </c>
      <c r="N323" s="207"/>
    </row>
    <row r="324" spans="1:14">
      <c r="A324" s="215" t="s">
        <v>704</v>
      </c>
      <c r="B324" t="s">
        <v>387</v>
      </c>
      <c r="I324" s="28">
        <v>0</v>
      </c>
      <c r="J324" s="187">
        <f t="shared" si="9"/>
        <v>0</v>
      </c>
      <c r="N324" s="207"/>
    </row>
    <row r="325" spans="1:14" ht="15" thickBot="1">
      <c r="A325" s="216" t="s">
        <v>705</v>
      </c>
      <c r="B325" t="s">
        <v>387</v>
      </c>
      <c r="I325" s="28">
        <v>0</v>
      </c>
      <c r="J325" s="187">
        <f t="shared" si="9"/>
        <v>0</v>
      </c>
      <c r="N325" s="207"/>
    </row>
    <row r="326" spans="1:14">
      <c r="A326" s="215" t="s">
        <v>706</v>
      </c>
      <c r="B326" s="87" t="s">
        <v>24</v>
      </c>
      <c r="I326" s="28">
        <v>0</v>
      </c>
      <c r="J326" s="187">
        <f t="shared" si="9"/>
        <v>0</v>
      </c>
      <c r="N326" s="207"/>
    </row>
    <row r="327" spans="1:14">
      <c r="A327" s="215" t="s">
        <v>707</v>
      </c>
      <c r="B327" s="87" t="s">
        <v>24</v>
      </c>
      <c r="I327" s="28">
        <v>0</v>
      </c>
      <c r="J327" s="187">
        <f t="shared" si="9"/>
        <v>0</v>
      </c>
      <c r="N327" s="207"/>
    </row>
    <row r="328" spans="1:14">
      <c r="A328" s="215" t="s">
        <v>708</v>
      </c>
      <c r="B328" s="217" t="s">
        <v>384</v>
      </c>
      <c r="I328" s="28">
        <v>0</v>
      </c>
      <c r="J328" s="187">
        <f t="shared" si="9"/>
        <v>0</v>
      </c>
      <c r="N328" s="207"/>
    </row>
    <row r="329" spans="1:14">
      <c r="A329" s="215" t="s">
        <v>709</v>
      </c>
      <c r="B329" s="217" t="s">
        <v>384</v>
      </c>
      <c r="I329" s="28">
        <v>0</v>
      </c>
      <c r="J329" s="187">
        <f t="shared" si="9"/>
        <v>0</v>
      </c>
      <c r="N329" s="207"/>
    </row>
    <row r="330" spans="1:14">
      <c r="A330" s="215" t="s">
        <v>710</v>
      </c>
      <c r="B330" s="217" t="s">
        <v>838</v>
      </c>
      <c r="I330" s="28">
        <v>0</v>
      </c>
      <c r="J330" s="187">
        <f t="shared" si="9"/>
        <v>0</v>
      </c>
      <c r="N330" s="207"/>
    </row>
    <row r="331" spans="1:14">
      <c r="A331" s="215" t="s">
        <v>711</v>
      </c>
      <c r="B331" s="217" t="s">
        <v>838</v>
      </c>
      <c r="I331" s="28">
        <v>0</v>
      </c>
      <c r="J331" s="187">
        <f t="shared" si="9"/>
        <v>0</v>
      </c>
      <c r="N331" s="207"/>
    </row>
    <row r="332" spans="1:14">
      <c r="A332" s="215" t="s">
        <v>712</v>
      </c>
      <c r="B332" t="s">
        <v>839</v>
      </c>
      <c r="I332" s="28">
        <v>0</v>
      </c>
      <c r="J332" s="187">
        <f t="shared" si="9"/>
        <v>0</v>
      </c>
      <c r="N332" s="207"/>
    </row>
    <row r="333" spans="1:14">
      <c r="A333" s="215" t="s">
        <v>713</v>
      </c>
      <c r="B333" t="s">
        <v>839</v>
      </c>
      <c r="I333" s="28">
        <v>0</v>
      </c>
      <c r="J333" s="187">
        <f t="shared" si="9"/>
        <v>0</v>
      </c>
      <c r="N333" s="207"/>
    </row>
    <row r="334" spans="1:14">
      <c r="A334" s="215" t="s">
        <v>714</v>
      </c>
      <c r="B334" t="s">
        <v>386</v>
      </c>
      <c r="I334" s="28">
        <v>0</v>
      </c>
      <c r="J334" s="187">
        <f t="shared" si="9"/>
        <v>0</v>
      </c>
      <c r="N334" s="207"/>
    </row>
    <row r="335" spans="1:14">
      <c r="A335" s="215" t="s">
        <v>715</v>
      </c>
      <c r="B335" t="s">
        <v>386</v>
      </c>
      <c r="I335" s="28">
        <v>0</v>
      </c>
      <c r="J335" s="187">
        <f t="shared" si="9"/>
        <v>0</v>
      </c>
      <c r="N335" s="207"/>
    </row>
    <row r="336" spans="1:14">
      <c r="A336" s="215" t="s">
        <v>716</v>
      </c>
      <c r="B336" t="s">
        <v>387</v>
      </c>
      <c r="I336" s="28">
        <v>0</v>
      </c>
      <c r="J336" s="187">
        <f t="shared" si="9"/>
        <v>0</v>
      </c>
      <c r="N336" s="207"/>
    </row>
    <row r="337" spans="1:14" ht="15" thickBot="1">
      <c r="A337" s="216" t="s">
        <v>717</v>
      </c>
      <c r="B337" t="s">
        <v>387</v>
      </c>
      <c r="I337" s="28">
        <v>0</v>
      </c>
      <c r="J337" s="187">
        <f t="shared" si="9"/>
        <v>0</v>
      </c>
      <c r="N337" s="207"/>
    </row>
    <row r="338" spans="1:14">
      <c r="A338" s="215" t="s">
        <v>718</v>
      </c>
      <c r="B338" s="87" t="s">
        <v>24</v>
      </c>
      <c r="I338" s="28">
        <v>0</v>
      </c>
      <c r="J338" s="187">
        <f t="shared" si="9"/>
        <v>0</v>
      </c>
      <c r="N338" s="207"/>
    </row>
    <row r="339" spans="1:14">
      <c r="A339" s="215" t="s">
        <v>719</v>
      </c>
      <c r="B339" s="87" t="s">
        <v>24</v>
      </c>
      <c r="I339" s="28">
        <v>0</v>
      </c>
      <c r="J339" s="187">
        <f t="shared" si="9"/>
        <v>0</v>
      </c>
      <c r="N339" s="207"/>
    </row>
    <row r="340" spans="1:14">
      <c r="A340" s="215" t="s">
        <v>720</v>
      </c>
      <c r="B340" s="217" t="s">
        <v>384</v>
      </c>
      <c r="I340" s="28">
        <v>0</v>
      </c>
      <c r="J340" s="187">
        <f t="shared" si="9"/>
        <v>0</v>
      </c>
      <c r="N340" s="207"/>
    </row>
    <row r="341" spans="1:14">
      <c r="A341" s="215" t="s">
        <v>721</v>
      </c>
      <c r="B341" s="217" t="s">
        <v>384</v>
      </c>
      <c r="I341" s="28">
        <v>0</v>
      </c>
      <c r="J341" s="187">
        <f t="shared" si="9"/>
        <v>0</v>
      </c>
      <c r="N341" s="207"/>
    </row>
    <row r="342" spans="1:14">
      <c r="A342" s="215" t="s">
        <v>722</v>
      </c>
      <c r="B342" s="217" t="s">
        <v>838</v>
      </c>
      <c r="I342" s="28">
        <v>0</v>
      </c>
      <c r="J342" s="187">
        <f t="shared" si="9"/>
        <v>0</v>
      </c>
      <c r="N342" s="207"/>
    </row>
    <row r="343" spans="1:14">
      <c r="A343" s="215" t="s">
        <v>723</v>
      </c>
      <c r="B343" s="217" t="s">
        <v>838</v>
      </c>
      <c r="I343" s="28">
        <v>0</v>
      </c>
      <c r="J343" s="187">
        <f t="shared" si="9"/>
        <v>0</v>
      </c>
      <c r="N343" s="207"/>
    </row>
    <row r="344" spans="1:14">
      <c r="A344" s="215" t="s">
        <v>724</v>
      </c>
      <c r="B344" t="s">
        <v>839</v>
      </c>
      <c r="I344" s="28">
        <v>0</v>
      </c>
      <c r="J344" s="187">
        <f t="shared" si="9"/>
        <v>0</v>
      </c>
      <c r="N344" s="207"/>
    </row>
    <row r="345" spans="1:14">
      <c r="A345" s="215" t="s">
        <v>725</v>
      </c>
      <c r="B345" t="s">
        <v>839</v>
      </c>
      <c r="I345" s="28">
        <v>0</v>
      </c>
      <c r="J345" s="187">
        <f t="shared" si="9"/>
        <v>0</v>
      </c>
      <c r="N345" s="207"/>
    </row>
    <row r="346" spans="1:14">
      <c r="A346" s="215" t="s">
        <v>728</v>
      </c>
      <c r="B346" t="s">
        <v>387</v>
      </c>
      <c r="C346"/>
      <c r="I346" s="28">
        <v>0</v>
      </c>
      <c r="J346" s="187">
        <f t="shared" si="9"/>
        <v>0</v>
      </c>
      <c r="N346" s="207"/>
    </row>
    <row r="347" spans="1:14" ht="15" thickBot="1">
      <c r="A347" s="216" t="s">
        <v>729</v>
      </c>
      <c r="B347" t="s">
        <v>387</v>
      </c>
      <c r="C347"/>
      <c r="I347" s="28">
        <v>0</v>
      </c>
      <c r="J347" s="187">
        <f t="shared" si="9"/>
        <v>0</v>
      </c>
      <c r="N347" s="207"/>
    </row>
    <row r="348" spans="1:14">
      <c r="A348" s="215" t="s">
        <v>730</v>
      </c>
      <c r="B348" s="87" t="s">
        <v>24</v>
      </c>
      <c r="C348" s="87"/>
      <c r="I348" s="28">
        <v>0</v>
      </c>
      <c r="J348" s="187">
        <f t="shared" si="9"/>
        <v>0</v>
      </c>
      <c r="N348" s="207"/>
    </row>
    <row r="349" spans="1:14">
      <c r="A349" s="215" t="s">
        <v>731</v>
      </c>
      <c r="B349" s="217" t="s">
        <v>838</v>
      </c>
      <c r="C349" s="87"/>
      <c r="I349" s="28">
        <v>0</v>
      </c>
      <c r="J349" s="187">
        <f t="shared" si="9"/>
        <v>0</v>
      </c>
      <c r="N349" s="207"/>
    </row>
    <row r="350" spans="1:14">
      <c r="A350" s="215" t="s">
        <v>732</v>
      </c>
      <c r="B350" s="217" t="s">
        <v>838</v>
      </c>
      <c r="C350" s="217"/>
      <c r="I350" s="28">
        <v>0</v>
      </c>
      <c r="J350" s="187">
        <f t="shared" si="9"/>
        <v>0</v>
      </c>
      <c r="N350" s="207"/>
    </row>
    <row r="351" spans="1:14" ht="15" thickBot="1">
      <c r="A351" s="215" t="s">
        <v>733</v>
      </c>
      <c r="B351" t="s">
        <v>839</v>
      </c>
      <c r="C351" s="217"/>
      <c r="I351" s="28">
        <v>0</v>
      </c>
      <c r="J351" s="187">
        <f t="shared" si="9"/>
        <v>0</v>
      </c>
      <c r="N351" s="207"/>
    </row>
    <row r="352" spans="1:14" ht="15" thickBot="1">
      <c r="A352" s="215" t="s">
        <v>734</v>
      </c>
      <c r="B352" t="s">
        <v>839</v>
      </c>
      <c r="I352" s="28">
        <v>7.5</v>
      </c>
      <c r="J352" s="231">
        <f t="shared" si="9"/>
        <v>7.4999999999999997E-2</v>
      </c>
      <c r="K352" s="28">
        <v>3</v>
      </c>
      <c r="L352" s="28">
        <v>1</v>
      </c>
      <c r="M352" s="12">
        <v>0</v>
      </c>
      <c r="N352" s="207">
        <f t="shared" ref="N352:N401" si="10">IF(M352=0,0,(J352*(L352/M352)))</f>
        <v>0</v>
      </c>
    </row>
    <row r="353" spans="1:14">
      <c r="A353" s="215" t="s">
        <v>735</v>
      </c>
      <c r="B353" t="s">
        <v>386</v>
      </c>
      <c r="I353" s="28">
        <v>0</v>
      </c>
      <c r="J353" s="187">
        <f t="shared" si="9"/>
        <v>0</v>
      </c>
      <c r="N353" s="207"/>
    </row>
    <row r="354" spans="1:14" ht="15" thickBot="1">
      <c r="A354" s="215" t="s">
        <v>736</v>
      </c>
      <c r="B354" t="s">
        <v>386</v>
      </c>
      <c r="I354" s="28">
        <v>0</v>
      </c>
      <c r="J354" s="187">
        <f t="shared" si="9"/>
        <v>0</v>
      </c>
      <c r="N354" s="207"/>
    </row>
    <row r="355" spans="1:14" ht="15" thickBot="1">
      <c r="A355" s="215" t="s">
        <v>737</v>
      </c>
      <c r="B355" t="s">
        <v>387</v>
      </c>
      <c r="I355" s="28">
        <v>210</v>
      </c>
      <c r="J355" s="231">
        <f t="shared" ref="J355:J418" si="11">I355*(1/100)</f>
        <v>2.1</v>
      </c>
      <c r="K355" s="28">
        <v>3</v>
      </c>
      <c r="L355" s="28">
        <v>2</v>
      </c>
      <c r="M355" s="12">
        <v>0</v>
      </c>
      <c r="N355" s="207">
        <f t="shared" si="10"/>
        <v>0</v>
      </c>
    </row>
    <row r="356" spans="1:14" ht="15" thickBot="1">
      <c r="A356" s="216" t="s">
        <v>738</v>
      </c>
      <c r="B356" t="s">
        <v>387</v>
      </c>
      <c r="I356" s="28">
        <v>0</v>
      </c>
      <c r="J356" s="187">
        <f t="shared" si="11"/>
        <v>0</v>
      </c>
      <c r="N356" s="207"/>
    </row>
    <row r="357" spans="1:14" ht="15" thickBot="1">
      <c r="A357" s="215" t="s">
        <v>739</v>
      </c>
      <c r="B357" s="87" t="s">
        <v>24</v>
      </c>
      <c r="I357" s="28">
        <v>30</v>
      </c>
      <c r="J357" s="231">
        <f t="shared" si="11"/>
        <v>0.3</v>
      </c>
      <c r="K357" s="28">
        <v>3</v>
      </c>
      <c r="L357" s="28">
        <v>3</v>
      </c>
      <c r="M357" s="12">
        <v>2</v>
      </c>
      <c r="N357" s="207">
        <f t="shared" si="10"/>
        <v>0.44999999999999996</v>
      </c>
    </row>
    <row r="358" spans="1:14">
      <c r="A358" s="215" t="s">
        <v>740</v>
      </c>
      <c r="B358" s="87" t="s">
        <v>24</v>
      </c>
      <c r="I358" s="28">
        <v>0</v>
      </c>
      <c r="J358" s="187">
        <f t="shared" si="11"/>
        <v>0</v>
      </c>
      <c r="N358" s="207"/>
    </row>
    <row r="359" spans="1:14">
      <c r="A359" s="215" t="s">
        <v>741</v>
      </c>
      <c r="B359" s="217" t="s">
        <v>384</v>
      </c>
      <c r="I359" s="28">
        <v>0</v>
      </c>
      <c r="J359" s="187">
        <f t="shared" si="11"/>
        <v>0</v>
      </c>
      <c r="N359" s="207"/>
    </row>
    <row r="360" spans="1:14">
      <c r="A360" s="215" t="s">
        <v>742</v>
      </c>
      <c r="B360" s="217" t="s">
        <v>384</v>
      </c>
      <c r="I360" s="28">
        <v>0</v>
      </c>
      <c r="J360" s="187">
        <f t="shared" si="11"/>
        <v>0</v>
      </c>
      <c r="N360" s="207"/>
    </row>
    <row r="361" spans="1:14">
      <c r="A361" s="215" t="s">
        <v>743</v>
      </c>
      <c r="B361" s="217" t="s">
        <v>838</v>
      </c>
      <c r="I361" s="28">
        <v>0</v>
      </c>
      <c r="J361" s="187">
        <f t="shared" si="11"/>
        <v>0</v>
      </c>
      <c r="N361" s="207"/>
    </row>
    <row r="362" spans="1:14" ht="15" thickBot="1">
      <c r="A362" s="215" t="s">
        <v>744</v>
      </c>
      <c r="B362" s="217" t="s">
        <v>838</v>
      </c>
      <c r="I362" s="28">
        <v>0</v>
      </c>
      <c r="J362" s="187">
        <f t="shared" si="11"/>
        <v>0</v>
      </c>
      <c r="N362" s="207"/>
    </row>
    <row r="363" spans="1:14" ht="15" thickBot="1">
      <c r="A363" s="215" t="s">
        <v>745</v>
      </c>
      <c r="B363" t="s">
        <v>839</v>
      </c>
      <c r="I363" s="28">
        <v>180</v>
      </c>
      <c r="J363" s="231">
        <f t="shared" si="11"/>
        <v>1.8</v>
      </c>
      <c r="K363" s="28">
        <v>3</v>
      </c>
      <c r="L363" s="28">
        <v>2</v>
      </c>
      <c r="M363" s="12">
        <v>2</v>
      </c>
      <c r="N363" s="207">
        <f t="shared" si="10"/>
        <v>1.8</v>
      </c>
    </row>
    <row r="364" spans="1:14" ht="15" thickBot="1">
      <c r="A364" s="215" t="s">
        <v>746</v>
      </c>
      <c r="B364" t="s">
        <v>839</v>
      </c>
      <c r="I364" s="28">
        <v>0</v>
      </c>
      <c r="J364" s="187">
        <f t="shared" si="11"/>
        <v>0</v>
      </c>
      <c r="N364" s="207"/>
    </row>
    <row r="365" spans="1:14" ht="15" thickBot="1">
      <c r="A365" s="215" t="s">
        <v>747</v>
      </c>
      <c r="B365" t="s">
        <v>386</v>
      </c>
      <c r="I365" s="28">
        <v>30</v>
      </c>
      <c r="J365" s="231">
        <f t="shared" si="11"/>
        <v>0.3</v>
      </c>
      <c r="K365" s="28">
        <v>3</v>
      </c>
      <c r="L365" s="28">
        <v>3</v>
      </c>
      <c r="M365" s="12">
        <v>3</v>
      </c>
      <c r="N365" s="207">
        <f t="shared" si="10"/>
        <v>0.3</v>
      </c>
    </row>
    <row r="366" spans="1:14" ht="15" thickBot="1">
      <c r="A366" s="215" t="s">
        <v>748</v>
      </c>
      <c r="B366" t="s">
        <v>386</v>
      </c>
      <c r="I366" s="28">
        <v>0</v>
      </c>
      <c r="J366" s="187">
        <f t="shared" si="11"/>
        <v>0</v>
      </c>
      <c r="N366" s="207"/>
    </row>
    <row r="367" spans="1:14" ht="15" thickBot="1">
      <c r="A367" s="215" t="s">
        <v>749</v>
      </c>
      <c r="B367" t="s">
        <v>387</v>
      </c>
      <c r="I367" s="28">
        <v>52.5</v>
      </c>
      <c r="J367" s="231">
        <f t="shared" si="11"/>
        <v>0.52500000000000002</v>
      </c>
      <c r="K367" s="28">
        <v>3</v>
      </c>
      <c r="L367" s="28">
        <v>2</v>
      </c>
      <c r="M367" s="12">
        <v>2</v>
      </c>
      <c r="N367" s="207">
        <f t="shared" si="10"/>
        <v>0.52500000000000002</v>
      </c>
    </row>
    <row r="368" spans="1:14" ht="15" thickBot="1">
      <c r="A368" s="216" t="s">
        <v>750</v>
      </c>
      <c r="B368" t="s">
        <v>387</v>
      </c>
      <c r="I368" s="28">
        <v>0</v>
      </c>
      <c r="J368" s="187">
        <f t="shared" si="11"/>
        <v>0</v>
      </c>
      <c r="N368" s="207"/>
    </row>
    <row r="369" spans="1:14">
      <c r="A369" s="215" t="s">
        <v>751</v>
      </c>
      <c r="B369" s="87" t="s">
        <v>24</v>
      </c>
      <c r="I369" s="28">
        <v>0</v>
      </c>
      <c r="J369" s="187">
        <f t="shared" si="11"/>
        <v>0</v>
      </c>
      <c r="N369" s="207"/>
    </row>
    <row r="370" spans="1:14">
      <c r="A370" s="215" t="s">
        <v>752</v>
      </c>
      <c r="B370" s="87" t="s">
        <v>24</v>
      </c>
      <c r="I370" s="28">
        <v>0</v>
      </c>
      <c r="J370" s="187">
        <f t="shared" si="11"/>
        <v>0</v>
      </c>
      <c r="N370" s="207"/>
    </row>
    <row r="371" spans="1:14">
      <c r="A371" s="215" t="s">
        <v>753</v>
      </c>
      <c r="B371" s="217" t="s">
        <v>384</v>
      </c>
      <c r="I371" s="28">
        <v>0</v>
      </c>
      <c r="J371" s="187">
        <f t="shared" si="11"/>
        <v>0</v>
      </c>
      <c r="N371" s="207"/>
    </row>
    <row r="372" spans="1:14">
      <c r="A372" s="215" t="s">
        <v>754</v>
      </c>
      <c r="B372" s="217" t="s">
        <v>384</v>
      </c>
      <c r="I372" s="28">
        <v>0</v>
      </c>
      <c r="J372" s="187">
        <f t="shared" si="11"/>
        <v>0</v>
      </c>
      <c r="N372" s="207"/>
    </row>
    <row r="373" spans="1:14">
      <c r="A373" s="215" t="s">
        <v>755</v>
      </c>
      <c r="B373" s="217" t="s">
        <v>838</v>
      </c>
      <c r="I373" s="28">
        <v>0</v>
      </c>
      <c r="J373" s="187">
        <f t="shared" si="11"/>
        <v>0</v>
      </c>
      <c r="N373" s="207"/>
    </row>
    <row r="374" spans="1:14">
      <c r="A374" s="215" t="s">
        <v>756</v>
      </c>
      <c r="B374" s="217" t="s">
        <v>838</v>
      </c>
      <c r="I374" s="28">
        <v>0</v>
      </c>
      <c r="J374" s="187">
        <f t="shared" si="11"/>
        <v>0</v>
      </c>
      <c r="N374" s="207"/>
    </row>
    <row r="375" spans="1:14">
      <c r="A375" s="215" t="s">
        <v>757</v>
      </c>
      <c r="B375" t="s">
        <v>839</v>
      </c>
      <c r="I375" s="28">
        <v>0</v>
      </c>
      <c r="J375" s="187">
        <f t="shared" si="11"/>
        <v>0</v>
      </c>
      <c r="N375" s="207"/>
    </row>
    <row r="376" spans="1:14">
      <c r="A376" s="215" t="s">
        <v>758</v>
      </c>
      <c r="B376" t="s">
        <v>839</v>
      </c>
      <c r="I376" s="28">
        <v>0</v>
      </c>
      <c r="J376" s="187">
        <f t="shared" si="11"/>
        <v>0</v>
      </c>
      <c r="N376" s="207"/>
    </row>
    <row r="377" spans="1:14">
      <c r="A377" s="215" t="s">
        <v>759</v>
      </c>
      <c r="B377" t="s">
        <v>386</v>
      </c>
      <c r="I377" s="28">
        <v>0</v>
      </c>
      <c r="J377" s="187">
        <f t="shared" si="11"/>
        <v>0</v>
      </c>
      <c r="N377" s="207"/>
    </row>
    <row r="378" spans="1:14" ht="15" thickBot="1">
      <c r="A378" s="216" t="s">
        <v>760</v>
      </c>
      <c r="B378" t="s">
        <v>386</v>
      </c>
      <c r="I378" s="28">
        <v>0</v>
      </c>
      <c r="J378" s="187">
        <f t="shared" si="11"/>
        <v>0</v>
      </c>
      <c r="N378" s="207"/>
    </row>
    <row r="379" spans="1:14">
      <c r="A379" s="215" t="s">
        <v>761</v>
      </c>
      <c r="B379" t="s">
        <v>387</v>
      </c>
      <c r="I379" s="28">
        <v>0</v>
      </c>
      <c r="J379" s="187">
        <f t="shared" si="11"/>
        <v>0</v>
      </c>
      <c r="N379" s="207"/>
    </row>
    <row r="380" spans="1:14">
      <c r="A380" s="215" t="s">
        <v>762</v>
      </c>
      <c r="B380" t="s">
        <v>387</v>
      </c>
      <c r="I380" s="28">
        <v>0</v>
      </c>
      <c r="J380" s="187">
        <f t="shared" si="11"/>
        <v>0</v>
      </c>
      <c r="N380" s="207"/>
    </row>
    <row r="381" spans="1:14">
      <c r="A381" s="215" t="s">
        <v>763</v>
      </c>
      <c r="B381" s="217" t="s">
        <v>384</v>
      </c>
      <c r="I381" s="28">
        <v>0</v>
      </c>
      <c r="J381" s="187">
        <f t="shared" si="11"/>
        <v>0</v>
      </c>
      <c r="N381" s="207"/>
    </row>
    <row r="382" spans="1:14">
      <c r="A382" s="215" t="s">
        <v>764</v>
      </c>
      <c r="B382" s="217" t="s">
        <v>384</v>
      </c>
      <c r="I382" s="28">
        <v>0</v>
      </c>
      <c r="J382" s="187">
        <f t="shared" si="11"/>
        <v>0</v>
      </c>
      <c r="N382" s="207"/>
    </row>
    <row r="383" spans="1:14">
      <c r="A383" s="215" t="s">
        <v>765</v>
      </c>
      <c r="B383" s="217" t="s">
        <v>838</v>
      </c>
      <c r="I383" s="28">
        <v>0</v>
      </c>
      <c r="J383" s="187">
        <f t="shared" si="11"/>
        <v>0</v>
      </c>
      <c r="N383" s="207"/>
    </row>
    <row r="384" spans="1:14">
      <c r="A384" s="215" t="s">
        <v>766</v>
      </c>
      <c r="B384" s="217" t="s">
        <v>838</v>
      </c>
      <c r="I384" s="28">
        <v>0</v>
      </c>
      <c r="J384" s="187">
        <f t="shared" si="11"/>
        <v>0</v>
      </c>
      <c r="N384" s="207"/>
    </row>
    <row r="385" spans="1:14">
      <c r="A385" s="215" t="s">
        <v>767</v>
      </c>
      <c r="B385" t="s">
        <v>839</v>
      </c>
      <c r="I385" s="28">
        <v>0</v>
      </c>
      <c r="J385" s="187">
        <f t="shared" si="11"/>
        <v>0</v>
      </c>
      <c r="N385" s="207"/>
    </row>
    <row r="386" spans="1:14">
      <c r="A386" s="215" t="s">
        <v>768</v>
      </c>
      <c r="B386" t="s">
        <v>839</v>
      </c>
      <c r="I386" s="28">
        <v>0</v>
      </c>
      <c r="J386" s="187">
        <f t="shared" si="11"/>
        <v>0</v>
      </c>
      <c r="N386" s="207"/>
    </row>
    <row r="387" spans="1:14">
      <c r="A387" s="215" t="s">
        <v>769</v>
      </c>
      <c r="B387" t="s">
        <v>386</v>
      </c>
      <c r="I387" s="28">
        <v>0</v>
      </c>
      <c r="J387" s="187">
        <f t="shared" si="11"/>
        <v>0</v>
      </c>
      <c r="N387" s="207"/>
    </row>
    <row r="388" spans="1:14">
      <c r="A388" s="215" t="s">
        <v>770</v>
      </c>
      <c r="B388" t="s">
        <v>386</v>
      </c>
      <c r="I388" s="28">
        <v>0</v>
      </c>
      <c r="J388" s="187">
        <f t="shared" si="11"/>
        <v>0</v>
      </c>
      <c r="N388" s="207"/>
    </row>
    <row r="389" spans="1:14">
      <c r="A389" s="215" t="s">
        <v>771</v>
      </c>
      <c r="B389" t="s">
        <v>387</v>
      </c>
      <c r="I389" s="28">
        <v>0</v>
      </c>
      <c r="J389" s="187">
        <f t="shared" si="11"/>
        <v>0</v>
      </c>
      <c r="N389" s="207"/>
    </row>
    <row r="390" spans="1:14" ht="15" thickBot="1">
      <c r="A390" s="216" t="s">
        <v>772</v>
      </c>
      <c r="B390" t="s">
        <v>387</v>
      </c>
      <c r="I390" s="28">
        <v>0</v>
      </c>
      <c r="J390" s="187">
        <f t="shared" si="11"/>
        <v>0</v>
      </c>
      <c r="N390" s="207"/>
    </row>
    <row r="391" spans="1:14">
      <c r="A391" s="215" t="s">
        <v>773</v>
      </c>
      <c r="B391" s="87" t="s">
        <v>24</v>
      </c>
      <c r="I391" s="28">
        <v>0</v>
      </c>
      <c r="J391" s="187">
        <f t="shared" si="11"/>
        <v>0</v>
      </c>
      <c r="N391" s="207"/>
    </row>
    <row r="392" spans="1:14">
      <c r="A392" s="215" t="s">
        <v>774</v>
      </c>
      <c r="B392" s="87" t="s">
        <v>24</v>
      </c>
      <c r="I392" s="28">
        <v>0</v>
      </c>
      <c r="J392" s="187">
        <f t="shared" si="11"/>
        <v>0</v>
      </c>
      <c r="N392" s="207"/>
    </row>
    <row r="393" spans="1:14">
      <c r="A393" s="215" t="s">
        <v>775</v>
      </c>
      <c r="B393" s="217" t="s">
        <v>384</v>
      </c>
      <c r="I393" s="28">
        <v>0</v>
      </c>
      <c r="J393" s="187">
        <f t="shared" si="11"/>
        <v>0</v>
      </c>
      <c r="N393" s="207"/>
    </row>
    <row r="394" spans="1:14">
      <c r="A394" s="215" t="s">
        <v>776</v>
      </c>
      <c r="B394" s="217" t="s">
        <v>384</v>
      </c>
      <c r="I394" s="28">
        <v>0</v>
      </c>
      <c r="J394" s="187">
        <f t="shared" si="11"/>
        <v>0</v>
      </c>
      <c r="N394" s="207"/>
    </row>
    <row r="395" spans="1:14">
      <c r="A395" s="215" t="s">
        <v>777</v>
      </c>
      <c r="B395" s="217" t="s">
        <v>838</v>
      </c>
      <c r="I395" s="28">
        <v>0</v>
      </c>
      <c r="J395" s="187">
        <f t="shared" si="11"/>
        <v>0</v>
      </c>
      <c r="N395" s="207"/>
    </row>
    <row r="396" spans="1:14">
      <c r="A396" s="215" t="s">
        <v>778</v>
      </c>
      <c r="B396" s="217" t="s">
        <v>838</v>
      </c>
      <c r="I396" s="28">
        <v>0</v>
      </c>
      <c r="J396" s="187">
        <f t="shared" si="11"/>
        <v>0</v>
      </c>
      <c r="N396" s="207"/>
    </row>
    <row r="397" spans="1:14">
      <c r="A397" s="215" t="s">
        <v>779</v>
      </c>
      <c r="B397" t="s">
        <v>839</v>
      </c>
      <c r="I397" s="28">
        <v>0</v>
      </c>
      <c r="J397" s="187">
        <f t="shared" si="11"/>
        <v>0</v>
      </c>
      <c r="N397" s="207"/>
    </row>
    <row r="398" spans="1:14" ht="15" thickBot="1">
      <c r="A398" s="215" t="s">
        <v>780</v>
      </c>
      <c r="B398" t="s">
        <v>839</v>
      </c>
      <c r="I398" s="28">
        <v>0</v>
      </c>
      <c r="J398" s="187">
        <f t="shared" si="11"/>
        <v>0</v>
      </c>
      <c r="N398" s="207"/>
    </row>
    <row r="399" spans="1:14" s="12" customFormat="1" ht="15" thickBot="1">
      <c r="A399" s="218" t="s">
        <v>781</v>
      </c>
      <c r="B399" s="1" t="s">
        <v>386</v>
      </c>
      <c r="C399" s="40"/>
      <c r="D399" s="41"/>
      <c r="E399" s="40"/>
      <c r="F399" s="41"/>
      <c r="I399" s="12">
        <v>22.5</v>
      </c>
      <c r="J399" s="232">
        <f t="shared" si="11"/>
        <v>0.22500000000000001</v>
      </c>
      <c r="K399" s="12">
        <v>3</v>
      </c>
      <c r="L399" s="12">
        <v>2</v>
      </c>
      <c r="M399" s="12">
        <v>2</v>
      </c>
      <c r="N399" s="207">
        <f t="shared" si="10"/>
        <v>0.22500000000000001</v>
      </c>
    </row>
    <row r="400" spans="1:14" ht="15" thickBot="1">
      <c r="A400" s="215" t="s">
        <v>782</v>
      </c>
      <c r="B400" t="s">
        <v>386</v>
      </c>
      <c r="I400" s="28">
        <v>0</v>
      </c>
      <c r="J400" s="187">
        <f t="shared" si="11"/>
        <v>0</v>
      </c>
      <c r="N400" s="207"/>
    </row>
    <row r="401" spans="1:14" ht="15" thickBot="1">
      <c r="A401" s="215" t="s">
        <v>783</v>
      </c>
      <c r="B401" t="s">
        <v>387</v>
      </c>
      <c r="I401" s="28">
        <v>7.5</v>
      </c>
      <c r="J401" s="231">
        <f t="shared" si="11"/>
        <v>7.4999999999999997E-2</v>
      </c>
      <c r="K401" s="28">
        <v>3</v>
      </c>
      <c r="L401" s="28">
        <v>1</v>
      </c>
      <c r="M401" s="12">
        <v>0</v>
      </c>
      <c r="N401" s="207">
        <f t="shared" si="10"/>
        <v>0</v>
      </c>
    </row>
    <row r="402" spans="1:14" ht="15" thickBot="1">
      <c r="A402" s="216" t="s">
        <v>784</v>
      </c>
      <c r="B402" t="s">
        <v>387</v>
      </c>
      <c r="I402" s="28">
        <v>0</v>
      </c>
      <c r="J402" s="187">
        <f t="shared" si="11"/>
        <v>0</v>
      </c>
      <c r="N402" s="207"/>
    </row>
    <row r="403" spans="1:14">
      <c r="A403" s="215" t="s">
        <v>785</v>
      </c>
      <c r="B403" s="87" t="s">
        <v>24</v>
      </c>
      <c r="I403" s="28">
        <v>0</v>
      </c>
      <c r="J403" s="187">
        <f t="shared" si="11"/>
        <v>0</v>
      </c>
      <c r="N403" s="207"/>
    </row>
    <row r="404" spans="1:14">
      <c r="A404" s="215" t="s">
        <v>786</v>
      </c>
      <c r="B404" s="87" t="s">
        <v>24</v>
      </c>
      <c r="I404" s="28">
        <v>0</v>
      </c>
      <c r="J404" s="187">
        <f t="shared" si="11"/>
        <v>0</v>
      </c>
      <c r="N404" s="207"/>
    </row>
    <row r="405" spans="1:14">
      <c r="A405" s="215" t="s">
        <v>787</v>
      </c>
      <c r="B405" s="217" t="s">
        <v>384</v>
      </c>
      <c r="I405" s="28">
        <v>0</v>
      </c>
      <c r="J405" s="187">
        <f t="shared" si="11"/>
        <v>0</v>
      </c>
      <c r="N405" s="207"/>
    </row>
    <row r="406" spans="1:14">
      <c r="A406" s="215" t="s">
        <v>788</v>
      </c>
      <c r="B406" s="217" t="s">
        <v>384</v>
      </c>
      <c r="I406" s="28">
        <v>0</v>
      </c>
      <c r="J406" s="187">
        <f t="shared" si="11"/>
        <v>0</v>
      </c>
      <c r="N406" s="207"/>
    </row>
    <row r="407" spans="1:14">
      <c r="A407" s="215" t="s">
        <v>789</v>
      </c>
      <c r="B407" s="217" t="s">
        <v>838</v>
      </c>
      <c r="I407" s="28">
        <v>0</v>
      </c>
      <c r="J407" s="187">
        <f t="shared" si="11"/>
        <v>0</v>
      </c>
      <c r="N407" s="207"/>
    </row>
    <row r="408" spans="1:14">
      <c r="A408" s="215" t="s">
        <v>790</v>
      </c>
      <c r="B408" s="217" t="s">
        <v>838</v>
      </c>
      <c r="I408" s="28">
        <v>0</v>
      </c>
      <c r="J408" s="187">
        <f t="shared" si="11"/>
        <v>0</v>
      </c>
      <c r="N408" s="207"/>
    </row>
    <row r="409" spans="1:14">
      <c r="A409" s="215" t="s">
        <v>791</v>
      </c>
      <c r="B409" t="s">
        <v>839</v>
      </c>
      <c r="I409" s="28">
        <v>0</v>
      </c>
      <c r="J409" s="187">
        <f t="shared" si="11"/>
        <v>0</v>
      </c>
      <c r="N409" s="207"/>
    </row>
    <row r="410" spans="1:14">
      <c r="A410" s="215" t="s">
        <v>792</v>
      </c>
      <c r="B410" t="s">
        <v>839</v>
      </c>
      <c r="I410" s="28">
        <v>0</v>
      </c>
      <c r="J410" s="187">
        <f t="shared" si="11"/>
        <v>0</v>
      </c>
      <c r="N410" s="207"/>
    </row>
    <row r="411" spans="1:14">
      <c r="A411" s="215" t="s">
        <v>793</v>
      </c>
      <c r="B411" t="s">
        <v>386</v>
      </c>
      <c r="I411" s="28">
        <v>0</v>
      </c>
      <c r="J411" s="187">
        <f t="shared" si="11"/>
        <v>0</v>
      </c>
      <c r="N411" s="207"/>
    </row>
    <row r="412" spans="1:14" ht="15" thickBot="1">
      <c r="A412" s="215" t="s">
        <v>794</v>
      </c>
      <c r="B412" t="s">
        <v>386</v>
      </c>
      <c r="I412" s="28">
        <v>0</v>
      </c>
      <c r="J412" s="187">
        <f t="shared" si="11"/>
        <v>0</v>
      </c>
      <c r="N412" s="207"/>
    </row>
    <row r="413" spans="1:14" ht="15" thickBot="1">
      <c r="A413" s="215" t="s">
        <v>795</v>
      </c>
      <c r="B413" t="s">
        <v>387</v>
      </c>
      <c r="I413" s="28">
        <v>7.5</v>
      </c>
      <c r="J413" s="231">
        <f t="shared" si="11"/>
        <v>7.4999999999999997E-2</v>
      </c>
      <c r="K413" s="28">
        <v>3</v>
      </c>
      <c r="L413" s="28">
        <v>1</v>
      </c>
      <c r="M413" s="12">
        <v>0</v>
      </c>
      <c r="N413" s="207">
        <f t="shared" ref="N413:N445" si="12">IF(M413=0,0,(J413*(L413/M413)))</f>
        <v>0</v>
      </c>
    </row>
    <row r="414" spans="1:14" ht="15" thickBot="1">
      <c r="A414" s="216" t="s">
        <v>796</v>
      </c>
      <c r="B414" t="s">
        <v>387</v>
      </c>
      <c r="I414" s="28">
        <v>0</v>
      </c>
      <c r="J414" s="187">
        <f t="shared" si="11"/>
        <v>0</v>
      </c>
      <c r="N414" s="207"/>
    </row>
    <row r="415" spans="1:14">
      <c r="A415" s="215" t="s">
        <v>797</v>
      </c>
      <c r="B415" s="87" t="s">
        <v>24</v>
      </c>
      <c r="I415" s="28">
        <v>0</v>
      </c>
      <c r="J415" s="187">
        <f t="shared" si="11"/>
        <v>0</v>
      </c>
      <c r="N415" s="207"/>
    </row>
    <row r="416" spans="1:14">
      <c r="A416" s="215" t="s">
        <v>798</v>
      </c>
      <c r="B416" s="87" t="s">
        <v>24</v>
      </c>
      <c r="I416" s="28">
        <v>0</v>
      </c>
      <c r="J416" s="187">
        <f t="shared" si="11"/>
        <v>0</v>
      </c>
      <c r="N416" s="207"/>
    </row>
    <row r="417" spans="1:14">
      <c r="A417" s="215" t="s">
        <v>799</v>
      </c>
      <c r="B417" s="217" t="s">
        <v>384</v>
      </c>
      <c r="I417" s="28">
        <v>0</v>
      </c>
      <c r="J417" s="187">
        <f t="shared" si="11"/>
        <v>0</v>
      </c>
      <c r="N417" s="207"/>
    </row>
    <row r="418" spans="1:14">
      <c r="A418" s="215" t="s">
        <v>800</v>
      </c>
      <c r="B418" s="217" t="s">
        <v>384</v>
      </c>
      <c r="I418" s="28">
        <v>0</v>
      </c>
      <c r="J418" s="187">
        <f t="shared" si="11"/>
        <v>0</v>
      </c>
      <c r="N418" s="207"/>
    </row>
    <row r="419" spans="1:14">
      <c r="A419" s="215" t="s">
        <v>801</v>
      </c>
      <c r="B419" s="217" t="s">
        <v>838</v>
      </c>
      <c r="I419" s="28">
        <v>0</v>
      </c>
      <c r="J419" s="187">
        <f t="shared" ref="J419:J452" si="13">I419*(1/100)</f>
        <v>0</v>
      </c>
      <c r="N419" s="207"/>
    </row>
    <row r="420" spans="1:14">
      <c r="A420" s="215" t="s">
        <v>802</v>
      </c>
      <c r="B420" s="217" t="s">
        <v>838</v>
      </c>
      <c r="I420" s="28">
        <v>0</v>
      </c>
      <c r="J420" s="187">
        <f t="shared" si="13"/>
        <v>0</v>
      </c>
      <c r="N420" s="207"/>
    </row>
    <row r="421" spans="1:14">
      <c r="A421" s="215" t="s">
        <v>803</v>
      </c>
      <c r="B421" t="s">
        <v>839</v>
      </c>
      <c r="I421" s="28">
        <v>0</v>
      </c>
      <c r="J421" s="187">
        <f t="shared" si="13"/>
        <v>0</v>
      </c>
      <c r="N421" s="207"/>
    </row>
    <row r="422" spans="1:14">
      <c r="A422" s="215" t="s">
        <v>804</v>
      </c>
      <c r="B422" t="s">
        <v>839</v>
      </c>
      <c r="I422" s="28">
        <v>0</v>
      </c>
      <c r="J422" s="187">
        <f t="shared" si="13"/>
        <v>0</v>
      </c>
      <c r="N422" s="207"/>
    </row>
    <row r="423" spans="1:14">
      <c r="A423" s="215" t="s">
        <v>805</v>
      </c>
      <c r="B423" t="s">
        <v>386</v>
      </c>
      <c r="I423" s="28">
        <v>0</v>
      </c>
      <c r="J423" s="187">
        <f t="shared" si="13"/>
        <v>0</v>
      </c>
      <c r="N423" s="207"/>
    </row>
    <row r="424" spans="1:14">
      <c r="A424" s="215" t="s">
        <v>806</v>
      </c>
      <c r="B424" t="s">
        <v>386</v>
      </c>
      <c r="I424" s="28">
        <v>0</v>
      </c>
      <c r="J424" s="187">
        <f t="shared" si="13"/>
        <v>0</v>
      </c>
      <c r="N424" s="207"/>
    </row>
    <row r="425" spans="1:14">
      <c r="A425" s="215" t="s">
        <v>807</v>
      </c>
      <c r="B425" t="s">
        <v>387</v>
      </c>
      <c r="I425" s="28">
        <v>0</v>
      </c>
      <c r="J425" s="187">
        <f t="shared" si="13"/>
        <v>0</v>
      </c>
      <c r="N425" s="207"/>
    </row>
    <row r="426" spans="1:14" ht="15" thickBot="1">
      <c r="A426" s="216" t="s">
        <v>808</v>
      </c>
      <c r="B426" t="s">
        <v>387</v>
      </c>
      <c r="I426" s="28">
        <v>0</v>
      </c>
      <c r="J426" s="187">
        <f t="shared" si="13"/>
        <v>0</v>
      </c>
      <c r="N426" s="207"/>
    </row>
    <row r="427" spans="1:14">
      <c r="A427" s="215" t="s">
        <v>809</v>
      </c>
      <c r="B427" s="87" t="s">
        <v>24</v>
      </c>
      <c r="I427" s="28">
        <v>0</v>
      </c>
      <c r="J427" s="187">
        <f t="shared" si="13"/>
        <v>0</v>
      </c>
      <c r="N427" s="207"/>
    </row>
    <row r="428" spans="1:14">
      <c r="A428" s="215" t="s">
        <v>810</v>
      </c>
      <c r="B428" s="87" t="s">
        <v>24</v>
      </c>
      <c r="I428" s="28">
        <v>0</v>
      </c>
      <c r="J428" s="187">
        <f t="shared" si="13"/>
        <v>0</v>
      </c>
      <c r="N428" s="207"/>
    </row>
    <row r="429" spans="1:14">
      <c r="A429" s="215" t="s">
        <v>811</v>
      </c>
      <c r="B429" s="217" t="s">
        <v>384</v>
      </c>
      <c r="I429" s="28">
        <v>0</v>
      </c>
      <c r="J429" s="187">
        <f t="shared" si="13"/>
        <v>0</v>
      </c>
      <c r="N429" s="207"/>
    </row>
    <row r="430" spans="1:14">
      <c r="A430" s="215" t="s">
        <v>812</v>
      </c>
      <c r="B430" s="217" t="s">
        <v>384</v>
      </c>
      <c r="I430" s="28">
        <v>0</v>
      </c>
      <c r="J430" s="187">
        <f t="shared" si="13"/>
        <v>0</v>
      </c>
      <c r="N430" s="207"/>
    </row>
    <row r="431" spans="1:14">
      <c r="A431" s="215" t="s">
        <v>813</v>
      </c>
      <c r="B431" s="217" t="s">
        <v>838</v>
      </c>
      <c r="I431" s="28">
        <v>0</v>
      </c>
      <c r="J431" s="187">
        <f t="shared" si="13"/>
        <v>0</v>
      </c>
      <c r="N431" s="207"/>
    </row>
    <row r="432" spans="1:14">
      <c r="A432" s="215" t="s">
        <v>814</v>
      </c>
      <c r="B432" s="217" t="s">
        <v>838</v>
      </c>
      <c r="I432" s="28">
        <v>0</v>
      </c>
      <c r="J432" s="187">
        <f t="shared" si="13"/>
        <v>0</v>
      </c>
      <c r="N432" s="207"/>
    </row>
    <row r="433" spans="1:14">
      <c r="A433" s="215" t="s">
        <v>815</v>
      </c>
      <c r="B433" t="s">
        <v>839</v>
      </c>
      <c r="I433" s="28">
        <v>0</v>
      </c>
      <c r="J433" s="187">
        <f t="shared" si="13"/>
        <v>0</v>
      </c>
      <c r="N433" s="207"/>
    </row>
    <row r="434" spans="1:14">
      <c r="A434" s="215" t="s">
        <v>816</v>
      </c>
      <c r="B434" t="s">
        <v>839</v>
      </c>
      <c r="I434" s="28">
        <v>0</v>
      </c>
      <c r="J434" s="187">
        <f t="shared" si="13"/>
        <v>0</v>
      </c>
      <c r="N434" s="207"/>
    </row>
    <row r="435" spans="1:14">
      <c r="A435" s="215" t="s">
        <v>817</v>
      </c>
      <c r="B435" t="s">
        <v>386</v>
      </c>
      <c r="I435" s="28">
        <v>0</v>
      </c>
      <c r="J435" s="187">
        <f t="shared" si="13"/>
        <v>0</v>
      </c>
      <c r="N435" s="207"/>
    </row>
    <row r="436" spans="1:14" ht="15" thickBot="1">
      <c r="A436" s="215" t="s">
        <v>818</v>
      </c>
      <c r="B436" t="s">
        <v>386</v>
      </c>
      <c r="I436" s="28">
        <v>0</v>
      </c>
      <c r="J436" s="187">
        <f t="shared" si="13"/>
        <v>0</v>
      </c>
      <c r="N436" s="207"/>
    </row>
    <row r="437" spans="1:14" ht="15" thickBot="1">
      <c r="A437" s="215" t="s">
        <v>819</v>
      </c>
      <c r="B437" t="s">
        <v>387</v>
      </c>
      <c r="I437" s="28">
        <v>60</v>
      </c>
      <c r="J437" s="231">
        <f t="shared" si="13"/>
        <v>0.6</v>
      </c>
      <c r="K437" s="28">
        <v>3</v>
      </c>
      <c r="L437" s="28">
        <v>2</v>
      </c>
      <c r="M437" s="12">
        <v>2</v>
      </c>
      <c r="N437" s="207">
        <f t="shared" si="12"/>
        <v>0.6</v>
      </c>
    </row>
    <row r="438" spans="1:14" ht="15" thickBot="1">
      <c r="A438" s="216" t="s">
        <v>820</v>
      </c>
      <c r="B438" t="s">
        <v>387</v>
      </c>
      <c r="I438" s="28">
        <v>0</v>
      </c>
      <c r="J438" s="187">
        <f t="shared" si="13"/>
        <v>0</v>
      </c>
      <c r="N438" s="207"/>
    </row>
    <row r="439" spans="1:14">
      <c r="N439" s="207"/>
    </row>
    <row r="440" spans="1:14">
      <c r="N440" s="207"/>
    </row>
    <row r="441" spans="1:14">
      <c r="A441" t="s">
        <v>821</v>
      </c>
      <c r="B441" s="87" t="s">
        <v>24</v>
      </c>
      <c r="C441" s="87"/>
      <c r="D441"/>
      <c r="G441">
        <v>0</v>
      </c>
      <c r="H441">
        <v>0</v>
      </c>
      <c r="I441" s="28">
        <f>SUM(G441:H441)</f>
        <v>0</v>
      </c>
      <c r="J441" s="187">
        <f t="shared" si="13"/>
        <v>0</v>
      </c>
      <c r="K441" s="28">
        <v>0</v>
      </c>
      <c r="N441" s="207"/>
    </row>
    <row r="442" spans="1:14">
      <c r="A442" t="s">
        <v>822</v>
      </c>
      <c r="B442" s="87" t="s">
        <v>24</v>
      </c>
      <c r="C442" s="87"/>
      <c r="D442"/>
      <c r="G442">
        <v>0</v>
      </c>
      <c r="H442">
        <v>0</v>
      </c>
      <c r="I442" s="28">
        <f t="shared" ref="I442:I452" si="14">SUM(G442:H442)</f>
        <v>0</v>
      </c>
      <c r="J442" s="187">
        <f t="shared" si="13"/>
        <v>0</v>
      </c>
      <c r="K442" s="28">
        <v>0</v>
      </c>
      <c r="N442" s="207"/>
    </row>
    <row r="443" spans="1:14">
      <c r="A443" t="s">
        <v>824</v>
      </c>
      <c r="B443" s="217" t="s">
        <v>384</v>
      </c>
      <c r="C443" s="87"/>
      <c r="D443"/>
      <c r="G443">
        <v>0</v>
      </c>
      <c r="H443">
        <v>0</v>
      </c>
      <c r="I443" s="28">
        <f t="shared" si="14"/>
        <v>0</v>
      </c>
      <c r="J443" s="187">
        <f t="shared" si="13"/>
        <v>0</v>
      </c>
      <c r="K443" s="28">
        <v>0</v>
      </c>
      <c r="N443" s="207"/>
    </row>
    <row r="444" spans="1:14" ht="15" thickBot="1">
      <c r="A444" t="s">
        <v>825</v>
      </c>
      <c r="B444" s="217" t="s">
        <v>384</v>
      </c>
      <c r="C444" s="87"/>
      <c r="D444"/>
      <c r="G444">
        <v>0</v>
      </c>
      <c r="H444">
        <v>0</v>
      </c>
      <c r="I444" s="28">
        <f t="shared" si="14"/>
        <v>0</v>
      </c>
      <c r="J444" s="187">
        <f t="shared" si="13"/>
        <v>0</v>
      </c>
      <c r="K444" s="12">
        <v>0</v>
      </c>
      <c r="N444" s="207"/>
    </row>
    <row r="445" spans="1:14" ht="15" thickBot="1">
      <c r="A445" t="s">
        <v>826</v>
      </c>
      <c r="B445" s="217" t="s">
        <v>838</v>
      </c>
      <c r="C445" s="87"/>
      <c r="D445"/>
      <c r="G445">
        <v>1</v>
      </c>
      <c r="H445">
        <v>0</v>
      </c>
      <c r="I445" s="28">
        <f t="shared" si="14"/>
        <v>1</v>
      </c>
      <c r="J445" s="231">
        <f t="shared" si="13"/>
        <v>0.01</v>
      </c>
      <c r="K445" s="12">
        <v>1</v>
      </c>
      <c r="L445" s="12">
        <v>1</v>
      </c>
      <c r="M445" s="12">
        <v>1</v>
      </c>
      <c r="N445" s="207">
        <f t="shared" si="12"/>
        <v>0.01</v>
      </c>
    </row>
    <row r="446" spans="1:14">
      <c r="A446" t="s">
        <v>827</v>
      </c>
      <c r="B446" s="217" t="s">
        <v>838</v>
      </c>
      <c r="C446" s="87"/>
      <c r="D446"/>
      <c r="G446">
        <v>0</v>
      </c>
      <c r="H446">
        <v>0</v>
      </c>
      <c r="I446" s="28">
        <f t="shared" si="14"/>
        <v>0</v>
      </c>
      <c r="J446" s="187">
        <f t="shared" si="13"/>
        <v>0</v>
      </c>
      <c r="K446" s="12">
        <v>0</v>
      </c>
      <c r="N446" s="207"/>
    </row>
    <row r="447" spans="1:14">
      <c r="A447" t="s">
        <v>829</v>
      </c>
      <c r="B447" t="s">
        <v>839</v>
      </c>
      <c r="C447" s="63"/>
      <c r="D447"/>
      <c r="G447">
        <v>0</v>
      </c>
      <c r="H447">
        <v>0</v>
      </c>
      <c r="I447" s="28">
        <f t="shared" si="14"/>
        <v>0</v>
      </c>
      <c r="J447" s="187">
        <f t="shared" si="13"/>
        <v>0</v>
      </c>
      <c r="K447" s="12">
        <v>0</v>
      </c>
      <c r="N447" s="207"/>
    </row>
    <row r="448" spans="1:14">
      <c r="A448" t="s">
        <v>830</v>
      </c>
      <c r="B448" t="s">
        <v>839</v>
      </c>
      <c r="C448" s="63"/>
      <c r="D448"/>
      <c r="G448">
        <v>0</v>
      </c>
      <c r="H448">
        <v>0</v>
      </c>
      <c r="I448" s="28">
        <f t="shared" si="14"/>
        <v>0</v>
      </c>
      <c r="J448" s="187">
        <f t="shared" si="13"/>
        <v>0</v>
      </c>
      <c r="K448" s="12">
        <v>0</v>
      </c>
      <c r="N448" s="207"/>
    </row>
    <row r="449" spans="1:14">
      <c r="A449" t="s">
        <v>832</v>
      </c>
      <c r="B449" t="s">
        <v>386</v>
      </c>
      <c r="C449" s="63"/>
      <c r="D449"/>
      <c r="G449">
        <v>0</v>
      </c>
      <c r="H449">
        <v>0</v>
      </c>
      <c r="I449" s="28">
        <f t="shared" si="14"/>
        <v>0</v>
      </c>
      <c r="J449" s="187">
        <f t="shared" si="13"/>
        <v>0</v>
      </c>
      <c r="K449" s="12">
        <v>0</v>
      </c>
      <c r="N449" s="207"/>
    </row>
    <row r="450" spans="1:14">
      <c r="A450" t="s">
        <v>833</v>
      </c>
      <c r="B450" t="s">
        <v>386</v>
      </c>
      <c r="C450" s="63"/>
      <c r="D450"/>
      <c r="G450">
        <v>0</v>
      </c>
      <c r="H450">
        <v>0</v>
      </c>
      <c r="I450" s="28">
        <f t="shared" si="14"/>
        <v>0</v>
      </c>
      <c r="J450" s="187">
        <f t="shared" si="13"/>
        <v>0</v>
      </c>
      <c r="K450" s="12">
        <v>0</v>
      </c>
      <c r="N450" s="207"/>
    </row>
    <row r="451" spans="1:14">
      <c r="A451" t="s">
        <v>835</v>
      </c>
      <c r="B451" t="s">
        <v>387</v>
      </c>
      <c r="C451" s="63"/>
      <c r="D451"/>
      <c r="G451">
        <v>0</v>
      </c>
      <c r="H451">
        <v>0</v>
      </c>
      <c r="I451" s="28">
        <f t="shared" si="14"/>
        <v>0</v>
      </c>
      <c r="J451" s="187">
        <f t="shared" si="13"/>
        <v>0</v>
      </c>
      <c r="K451" s="12">
        <v>0</v>
      </c>
      <c r="N451" s="207"/>
    </row>
    <row r="452" spans="1:14">
      <c r="A452" t="s">
        <v>836</v>
      </c>
      <c r="B452" t="s">
        <v>387</v>
      </c>
      <c r="C452" s="63"/>
      <c r="D452"/>
      <c r="G452">
        <v>0</v>
      </c>
      <c r="H452">
        <v>0</v>
      </c>
      <c r="I452" s="28">
        <f t="shared" si="14"/>
        <v>0</v>
      </c>
      <c r="J452" s="187">
        <f t="shared" si="13"/>
        <v>0</v>
      </c>
      <c r="K452" s="12">
        <v>0</v>
      </c>
      <c r="N452" s="207"/>
    </row>
    <row r="1048555" spans="3:5">
      <c r="C1048555" s="148">
        <v>43648</v>
      </c>
      <c r="D1048555" s="149" t="s">
        <v>374</v>
      </c>
      <c r="E1048555" s="148">
        <v>43659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abSelected="1" workbookViewId="0">
      <selection activeCell="L12" sqref="L12"/>
    </sheetView>
  </sheetViews>
  <sheetFormatPr defaultRowHeight="14.4"/>
  <cols>
    <col min="1" max="1" width="19.77734375" style="228" bestFit="1" customWidth="1"/>
    <col min="2" max="11" width="11.33203125" style="228" customWidth="1"/>
    <col min="12" max="12" width="18.109375" style="228" customWidth="1"/>
    <col min="13" max="13" width="56.44140625" style="228" customWidth="1"/>
    <col min="14" max="16384" width="8.88671875" style="228"/>
  </cols>
  <sheetData>
    <row r="1" spans="1:13">
      <c r="B1" s="229" t="s">
        <v>375</v>
      </c>
      <c r="C1" s="229"/>
      <c r="D1" s="229" t="s">
        <v>376</v>
      </c>
      <c r="E1" s="229"/>
      <c r="F1" s="229" t="s">
        <v>377</v>
      </c>
      <c r="G1" s="229"/>
      <c r="H1" s="229" t="s">
        <v>378</v>
      </c>
      <c r="I1" s="229"/>
      <c r="J1" s="229" t="s">
        <v>379</v>
      </c>
      <c r="K1" s="229"/>
      <c r="L1" s="229" t="s">
        <v>380</v>
      </c>
      <c r="M1" s="229"/>
    </row>
    <row r="2" spans="1:13">
      <c r="A2" s="228" t="s">
        <v>381</v>
      </c>
      <c r="B2" s="228" t="s">
        <v>382</v>
      </c>
      <c r="C2" s="228" t="s">
        <v>383</v>
      </c>
      <c r="D2" s="228" t="s">
        <v>382</v>
      </c>
      <c r="E2" s="228" t="s">
        <v>383</v>
      </c>
      <c r="F2" s="228" t="s">
        <v>382</v>
      </c>
      <c r="G2" s="228" t="s">
        <v>383</v>
      </c>
      <c r="H2" s="228" t="s">
        <v>382</v>
      </c>
      <c r="I2" s="228" t="s">
        <v>383</v>
      </c>
      <c r="J2" s="228" t="s">
        <v>382</v>
      </c>
      <c r="K2" s="228" t="s">
        <v>383</v>
      </c>
      <c r="L2" s="228" t="s">
        <v>382</v>
      </c>
      <c r="M2" s="228" t="s">
        <v>383</v>
      </c>
    </row>
    <row r="3" spans="1:13">
      <c r="A3" s="228" t="s">
        <v>24</v>
      </c>
      <c r="B3" s="230">
        <f>AVERAGE('All Organism Results'!B4,'All Organism Results'!B17,'All Organism Results'!B30,'All Organism Results'!B43,'All Organism Results'!B56,'All Organism Results'!B69,'All Organism Results'!B82,'All Organism Results'!B95,'All Organism Results'!B108,'All Organism Results'!B121,'All Organism Results'!B134,'All Organism Results'!B147,'All Organism Results'!B160,'All Organism Results'!B173,'All Organism Results'!B186,'All Organism Results'!B199,'All Organism Results'!B212,'All Organism Results'!B225,'All Organism Results'!B238,'All Organism Results'!B251,'All Organism Results'!B264,'All Organism Results'!B277)</f>
        <v>167.09090909090909</v>
      </c>
      <c r="C3" s="230">
        <f>AVERAGE('All Organism Results'!B10,'All Organism Results'!B23,'All Organism Results'!B36,'All Organism Results'!B49,'All Organism Results'!B62,'All Organism Results'!B75,'All Organism Results'!B88,'All Organism Results'!B101,'All Organism Results'!B114,'All Organism Results'!B127,'All Organism Results'!B140,'All Organism Results'!B153,'All Organism Results'!B166,'All Organism Results'!B179,'All Organism Results'!B192,'All Organism Results'!B205,'All Organism Results'!B218,'All Organism Results'!B231,'All Organism Results'!B244,'All Organism Results'!B257,'All Organism Results'!B270,'All Organism Results'!B283)</f>
        <v>77.318181818181813</v>
      </c>
      <c r="D3" s="230">
        <f>AVERAGE('All Organism Results'!C4,'All Organism Results'!C17,'All Organism Results'!C30,'All Organism Results'!C43,'All Organism Results'!C56,'All Organism Results'!C69,'All Organism Results'!C82,'All Organism Results'!C95,'All Organism Results'!C108,'All Organism Results'!C121,'All Organism Results'!C134,'All Organism Results'!C147,'All Organism Results'!C160,'All Organism Results'!C173,'All Organism Results'!C186,'All Organism Results'!C199,'All Organism Results'!C212,'All Organism Results'!C225,'All Organism Results'!C238,'All Organism Results'!C251,'All Organism Results'!C264,'All Organism Results'!C277)</f>
        <v>257.36363636363643</v>
      </c>
      <c r="E3" s="230">
        <f>AVERAGE('All Organism Results'!C283,'All Organism Results'!C270,'All Organism Results'!C257,'All Organism Results'!C244,'All Organism Results'!C231,'All Organism Results'!C218,'All Organism Results'!C205,'All Organism Results'!C192,'All Organism Results'!C179,'All Organism Results'!C166,'All Organism Results'!C153,'All Organism Results'!C140,'All Organism Results'!C127,'All Organism Results'!C114,'All Organism Results'!C101,'All Organism Results'!C88,'All Organism Results'!C75,'All Organism Results'!C62,'All Organism Results'!C49,'All Organism Results'!C36,'All Organism Results'!C23,'All Organism Results'!C10)</f>
        <v>1006.1060606060604</v>
      </c>
      <c r="F3" s="230">
        <f>AVERAGE('All Organism Results'!D4,'All Organism Results'!D17,'All Organism Results'!D30,'All Organism Results'!D43,'All Organism Results'!D56,'All Organism Results'!D69,'All Organism Results'!D82,'All Organism Results'!D95,'All Organism Results'!D108,'All Organism Results'!D121,'All Organism Results'!D134,'All Organism Results'!D147,'All Organism Results'!D160,'All Organism Results'!D173,'All Organism Results'!D186,'All Organism Results'!D199,'All Organism Results'!D212,'All Organism Results'!D225,'All Organism Results'!D238,'All Organism Results'!D251,'All Organism Results'!D264,'All Organism Results'!D277)</f>
        <v>0</v>
      </c>
      <c r="G3" s="230">
        <f>AVERAGE('All Organism Results'!D10,'All Organism Results'!D23,'All Organism Results'!D36,'All Organism Results'!D49,'All Organism Results'!D62,'All Organism Results'!D75,'All Organism Results'!D88,'All Organism Results'!D101,'All Organism Results'!D114,'All Organism Results'!D127,'All Organism Results'!D140,'All Organism Results'!D153,'All Organism Results'!D166,'All Organism Results'!D179,'All Organism Results'!D192,'All Organism Results'!D205,'All Organism Results'!D218,'All Organism Results'!D231,'All Organism Results'!D244,'All Organism Results'!D257,'All Organism Results'!D270,'All Organism Results'!D283)</f>
        <v>0</v>
      </c>
      <c r="H3" s="230">
        <f>AVERAGE('All Organism Results'!E4,'All Organism Results'!E17,'All Organism Results'!E30,'All Organism Results'!E43,'All Organism Results'!E56,'All Organism Results'!E69,'All Organism Results'!E82,'All Organism Results'!E95,'All Organism Results'!E108,'All Organism Results'!E121,'All Organism Results'!E134,'All Organism Results'!E147,'All Organism Results'!E160,'All Organism Results'!E173,'All Organism Results'!E186,'All Organism Results'!E199,'All Organism Results'!E212,'All Organism Results'!E225,'All Organism Results'!E238,'All Organism Results'!E251,'All Organism Results'!E264,'All Organism Results'!E277)</f>
        <v>0</v>
      </c>
      <c r="I3" s="230">
        <f>AVERAGE('All Organism Results'!E10,'All Organism Results'!E23,'All Organism Results'!E36,'All Organism Results'!E49,'All Organism Results'!E62,'All Organism Results'!E75,'All Organism Results'!E88,'All Organism Results'!E101,'All Organism Results'!E114,'All Organism Results'!E127,'All Organism Results'!E140,'All Organism Results'!E153,'All Organism Results'!E166,'All Organism Results'!E179,'All Organism Results'!E192,'All Organism Results'!E205,'All Organism Results'!E218,'All Organism Results'!E231,'All Organism Results'!E244,'All Organism Results'!E257,'All Organism Results'!E270,'All Organism Results'!E283)</f>
        <v>4.5454545454545456E-2</v>
      </c>
      <c r="J3" s="230">
        <f>AVERAGE('All Organism Results'!F4,'All Organism Results'!F17,'All Organism Results'!F30,'All Organism Results'!F43,'All Organism Results'!F56,'All Organism Results'!F69,'All Organism Results'!F82,'All Organism Results'!F95,'All Organism Results'!F108,'All Organism Results'!F121,'All Organism Results'!F134,'All Organism Results'!F147,'All Organism Results'!F160,'All Organism Results'!F173,'All Organism Results'!F186,'All Organism Results'!F199,'All Organism Results'!F212,'All Organism Results'!F225,'All Organism Results'!F238,'All Organism Results'!F251,'All Organism Results'!F264,'All Organism Results'!F277)</f>
        <v>33.31818181818182</v>
      </c>
      <c r="K3" s="230">
        <f>AVERAGE('All Organism Results'!F10,'All Organism Results'!F23,'All Organism Results'!F36,'All Organism Results'!F49,'All Organism Results'!F62,'All Organism Results'!F75,'All Organism Results'!F88,'All Organism Results'!F101,'All Organism Results'!F114,'All Organism Results'!F127,'All Organism Results'!F140,'All Organism Results'!F153,'All Organism Results'!F166,'All Organism Results'!F179,'All Organism Results'!F192,'All Organism Results'!F205,'All Organism Results'!F218,'All Organism Results'!F231,'All Organism Results'!F244,'All Organism Results'!F257,'All Organism Results'!F270,'All Organism Results'!F283)</f>
        <v>1.4090909090909092</v>
      </c>
      <c r="L3" s="230">
        <f>AVERAGE('All Organism Results'!G4,'All Organism Results'!G17,'All Organism Results'!G30,'All Organism Results'!G43,'All Organism Results'!G56,'All Organism Results'!G69,'All Organism Results'!G82,'All Organism Results'!G95,'All Organism Results'!G108,'All Organism Results'!G121,'All Organism Results'!G134,'All Organism Results'!G147,'All Organism Results'!G160,'All Organism Results'!G173,'All Organism Results'!G186,'All Organism Results'!G199,'All Organism Results'!G212,'All Organism Results'!G225,'All Organism Results'!G238,'All Organism Results'!G251,'All Organism Results'!G264,'All Organism Results'!G277)</f>
        <v>1.6818181818181819</v>
      </c>
      <c r="M3" s="230">
        <f>AVERAGE('All Organism Results'!G10,'All Organism Results'!G23,'All Organism Results'!G36,'All Organism Results'!G49,'All Organism Results'!G62,'All Organism Results'!G75,'All Organism Results'!G88,'All Organism Results'!G101,'All Organism Results'!G114,'All Organism Results'!G127,'All Organism Results'!G140,'All Organism Results'!G153,'All Organism Results'!G166,'All Organism Results'!G179,'All Organism Results'!G192,'All Organism Results'!G205,'All Organism Results'!G218,'All Organism Results'!G231,'All Organism Results'!G244,'All Organism Results'!G257,'All Organism Results'!G270,'All Organism Results'!G283)</f>
        <v>9.0909090909090912E-2</v>
      </c>
    </row>
    <row r="4" spans="1:13">
      <c r="A4" s="228" t="s">
        <v>384</v>
      </c>
      <c r="B4" s="230">
        <f>AVERAGE('All Organism Results'!B278,'All Organism Results'!B265,'All Organism Results'!B252,'All Organism Results'!B239,'All Organism Results'!B226,'All Organism Results'!B213,'All Organism Results'!B200,'All Organism Results'!B187,'All Organism Results'!B174,'All Organism Results'!B161,'All Organism Results'!B148,'All Organism Results'!B135,'All Organism Results'!B122,'All Organism Results'!B109,'All Organism Results'!B96,'All Organism Results'!B83,'All Organism Results'!B70,'All Organism Results'!B57,'All Organism Results'!B44)</f>
        <v>127.05263157894737</v>
      </c>
      <c r="C4" s="230">
        <f>AVERAGE('All Organism Results'!B50,'All Organism Results'!B63,'All Organism Results'!B76,'All Organism Results'!B89,'All Organism Results'!B102,'All Organism Results'!B115,'All Organism Results'!B128,'All Organism Results'!B141,'All Organism Results'!B154,'All Organism Results'!B167,'All Organism Results'!B180,'All Organism Results'!B193,'All Organism Results'!B206,'All Organism Results'!B219,'All Organism Results'!B232,'All Organism Results'!B245,'All Organism Results'!B258,'All Organism Results'!B271,'All Organism Results'!B284)</f>
        <v>507.21052631578948</v>
      </c>
      <c r="D4" s="230">
        <f>AVERAGE('All Organism Results'!C44,'All Organism Results'!C57,'All Organism Results'!C70,'All Organism Results'!C83,'All Organism Results'!C96,'All Organism Results'!C109,'All Organism Results'!C122,'All Organism Results'!C135,'All Organism Results'!C148,'All Organism Results'!C161,'All Organism Results'!C174,'All Organism Results'!C187,'All Organism Results'!C200,'All Organism Results'!C213,'All Organism Results'!C226,'All Organism Results'!C239,'All Organism Results'!C252,'All Organism Results'!C265,'All Organism Results'!C278)</f>
        <v>370.70175438596488</v>
      </c>
      <c r="E4" s="230">
        <f>AVERAGE('All Organism Results'!C284,'All Organism Results'!C271,'All Organism Results'!C258,'All Organism Results'!C245,'All Organism Results'!C232,'All Organism Results'!C219,'All Organism Results'!C206,'All Organism Results'!C193,'All Organism Results'!C180,'All Organism Results'!C167,'All Organism Results'!C154,'All Organism Results'!C141,'All Organism Results'!C128,'All Organism Results'!C115,'All Organism Results'!C102,'All Organism Results'!C89,'All Organism Results'!C76,'All Organism Results'!C63,'All Organism Results'!C50)</f>
        <v>87.017543859649109</v>
      </c>
      <c r="F4" s="230">
        <f>AVERAGE('All Organism Results'!D44,'All Organism Results'!D57,'All Organism Results'!D70,'All Organism Results'!D83,'All Organism Results'!D96,'All Organism Results'!D109,'All Organism Results'!D122,'All Organism Results'!D135,'All Organism Results'!D148,'All Organism Results'!D161,'All Organism Results'!D174,'All Organism Results'!D187,'All Organism Results'!D200,'All Organism Results'!D213,'All Organism Results'!D226,'All Organism Results'!D239,'All Organism Results'!D252,'All Organism Results'!D265,'All Organism Results'!D278)</f>
        <v>0</v>
      </c>
      <c r="G4" s="230">
        <f>AVERAGE('All Organism Results'!D50,'All Organism Results'!D63,'All Organism Results'!D76,'All Organism Results'!D89,'All Organism Results'!D102,'All Organism Results'!D115,'All Organism Results'!D128,'All Organism Results'!D141,'All Organism Results'!D154,'All Organism Results'!D167,'All Organism Results'!D180,'All Organism Results'!D193,'All Organism Results'!D206,'All Organism Results'!D219,'All Organism Results'!D232,'All Organism Results'!D245,'All Organism Results'!D258,'All Organism Results'!D271,'All Organism Results'!D284)</f>
        <v>0.21052631578947367</v>
      </c>
      <c r="H4" s="230">
        <f>AVERAGE('All Organism Results'!E44,'All Organism Results'!E57,'All Organism Results'!E70,'All Organism Results'!E83,'All Organism Results'!E96,'All Organism Results'!E109,'All Organism Results'!E122,'All Organism Results'!E135,'All Organism Results'!E148,'All Organism Results'!E161,'All Organism Results'!E174,'All Organism Results'!E187,'All Organism Results'!E200,'All Organism Results'!E213,'All Organism Results'!E226,'All Organism Results'!E239,'All Organism Results'!E252,'All Organism Results'!E265,'All Organism Results'!E278)</f>
        <v>0.15789473684210525</v>
      </c>
      <c r="I4" s="230">
        <f>AVERAGE('All Organism Results'!E50,'All Organism Results'!E63,'All Organism Results'!E76,'All Organism Results'!E89,'All Organism Results'!E102,'All Organism Results'!E115,'All Organism Results'!E128,'All Organism Results'!E141,'All Organism Results'!E154,'All Organism Results'!E167,'All Organism Results'!E180,'All Organism Results'!E193,'All Organism Results'!E206,'All Organism Results'!E219,'All Organism Results'!E232,'All Organism Results'!E245,'All Organism Results'!E258,'All Organism Results'!E271,'All Organism Results'!E284)</f>
        <v>0</v>
      </c>
      <c r="J4" s="230">
        <f>AVERAGE('All Organism Results'!F44,'All Organism Results'!F57,'All Organism Results'!F70,'All Organism Results'!F83,'All Organism Results'!F96,'All Organism Results'!F109,'All Organism Results'!F122,'All Organism Results'!F135,'All Organism Results'!F148,'All Organism Results'!F161,'All Organism Results'!F174,'All Organism Results'!F187,'All Organism Results'!F200,'All Organism Results'!F213,'All Organism Results'!F226,'All Organism Results'!F239,'All Organism Results'!F252,'All Organism Results'!F265,'All Organism Results'!F278)</f>
        <v>6.1052631578947372</v>
      </c>
      <c r="K4" s="230">
        <f>AVERAGE('All Organism Results'!F50,'All Organism Results'!F63,'All Organism Results'!F76,'All Organism Results'!F89,'All Organism Results'!F102,'All Organism Results'!F115,'All Organism Results'!F128,'All Organism Results'!F141,'All Organism Results'!F154,'All Organism Results'!F167,'All Organism Results'!F180,'All Organism Results'!F193,'All Organism Results'!F206,'All Organism Results'!F219,'All Organism Results'!F232,'All Organism Results'!F245,'All Organism Results'!F258,'All Organism Results'!F271,'All Organism Results'!F284)</f>
        <v>0.21052631578947367</v>
      </c>
      <c r="L4" s="230">
        <f>AVERAGE('All Organism Results'!G44,'All Organism Results'!G57,'All Organism Results'!G70,'All Organism Results'!G83,'All Organism Results'!G96,'All Organism Results'!G109,'All Organism Results'!G122,'All Organism Results'!G135,'All Organism Results'!G148,'All Organism Results'!G161,'All Organism Results'!G174,'All Organism Results'!G187,'All Organism Results'!G200,'All Organism Results'!G213,'All Organism Results'!G226,'All Organism Results'!G239,'All Organism Results'!G252,'All Organism Results'!G265,'All Organism Results'!G278)</f>
        <v>0.52631578947368418</v>
      </c>
      <c r="M4" s="230">
        <f>AVERAGE('All Organism Results'!G50,'All Organism Results'!G63,'All Organism Results'!G76,'All Organism Results'!G89,'All Organism Results'!G102,'All Organism Results'!G115,'All Organism Results'!G128,'All Organism Results'!G141,'All Organism Results'!G154,'All Organism Results'!G167,'All Organism Results'!G180,'All Organism Results'!G193,'All Organism Results'!G206,'All Organism Results'!G219,'All Organism Results'!G232,'All Organism Results'!G245,'All Organism Results'!G258,'All Organism Results'!G271,'All Organism Results'!G284)</f>
        <v>1.4210526315789473</v>
      </c>
    </row>
    <row r="5" spans="1:13">
      <c r="A5" s="228" t="s">
        <v>30</v>
      </c>
      <c r="B5" s="230">
        <f>AVERAGE('All Organism Results'!B6,'All Organism Results'!B19,'All Organism Results'!B32,'All Organism Results'!B45,'All Organism Results'!B71,'All Organism Results'!B84,'All Organism Results'!B97,'All Organism Results'!B110,'All Organism Results'!B123,'All Organism Results'!B136,'All Organism Results'!B149,'All Organism Results'!B162,'All Organism Results'!B175,'All Organism Results'!B188,'All Organism Results'!B201,'All Organism Results'!B214,'All Organism Results'!B227,'All Organism Results'!B240,'All Organism Results'!B253,'All Organism Results'!B266,'All Organism Results'!B279)</f>
        <v>196.0952380952381</v>
      </c>
      <c r="C5" s="230">
        <f>AVERAGE('All Organism Results'!B285,'All Organism Results'!B272,'All Organism Results'!B259,'All Organism Results'!B246,'All Organism Results'!B233,'All Organism Results'!B220,'All Organism Results'!B207,'All Organism Results'!B194,'All Organism Results'!B181,'All Organism Results'!B168,'All Organism Results'!B155,'All Organism Results'!B142,'All Organism Results'!B129,'All Organism Results'!B116,'All Organism Results'!B103,'All Organism Results'!B90,'All Organism Results'!B77,'All Organism Results'!B51,'All Organism Results'!B38,'All Organism Results'!B25,'All Organism Results'!B12)</f>
        <v>39.857142857142854</v>
      </c>
      <c r="D5" s="230">
        <f>AVERAGE('All Organism Results'!C6,'All Organism Results'!C19,'All Organism Results'!C32,'All Organism Results'!C45,'All Organism Results'!C71,'All Organism Results'!C84,'All Organism Results'!C97,'All Organism Results'!C110,'All Organism Results'!C123,'All Organism Results'!C136,'All Organism Results'!C149,'All Organism Results'!C162,'All Organism Results'!C175,'All Organism Results'!C188,'All Organism Results'!C201,'All Organism Results'!C214,'All Organism Results'!C227,'All Organism Results'!C240,'All Organism Results'!C253,'All Organism Results'!C266,'All Organism Results'!C279)</f>
        <v>1955.2539682539684</v>
      </c>
      <c r="E5" s="230">
        <f>AVERAGE('All Organism Results'!C12,'All Organism Results'!C25,'All Organism Results'!C38,'All Organism Results'!C51,'All Organism Results'!C77,'All Organism Results'!C90,'All Organism Results'!C103,'All Organism Results'!C116,'All Organism Results'!C129,'All Organism Results'!C142,'All Organism Results'!C155,'All Organism Results'!C168,'All Organism Results'!C181,'All Organism Results'!C194,'All Organism Results'!C207,'All Organism Results'!C220,'All Organism Results'!C233,'All Organism Results'!C246,'All Organism Results'!C259,'All Organism Results'!C272,'All Organism Results'!C285)</f>
        <v>167700.0476190476</v>
      </c>
      <c r="F5" s="230">
        <f>AVERAGE('All Organism Results'!D6,'All Organism Results'!D19,'All Organism Results'!D32,'All Organism Results'!D45,'All Organism Results'!D71,'All Organism Results'!D84,'All Organism Results'!D97,'All Organism Results'!D110,'All Organism Results'!D123,'All Organism Results'!D136,'All Organism Results'!D149,'All Organism Results'!D162,'All Organism Results'!D175,'All Organism Results'!D188,'All Organism Results'!D201,'All Organism Results'!D214,'All Organism Results'!D227,'All Organism Results'!D240,'All Organism Results'!D253,'All Organism Results'!D266,'All Organism Results'!D279)</f>
        <v>0</v>
      </c>
      <c r="G5" s="230">
        <f>AVERAGE('All Organism Results'!D12,'All Organism Results'!D25,'All Organism Results'!D38,'All Organism Results'!D51,'All Organism Results'!D77,'All Organism Results'!D90,'All Organism Results'!D103,'All Organism Results'!D116,'All Organism Results'!D129,'All Organism Results'!D142,'All Organism Results'!D155,'All Organism Results'!D168,'All Organism Results'!D181,'All Organism Results'!D194,'All Organism Results'!D207,'All Organism Results'!D220,'All Organism Results'!D233,'All Organism Results'!D246,'All Organism Results'!D259,'All Organism Results'!D272,'All Organism Results'!D285)</f>
        <v>0</v>
      </c>
      <c r="H5" s="230">
        <f>AVERAGE('All Organism Results'!E6,'All Organism Results'!E19,'All Organism Results'!E32,'All Organism Results'!E45,'All Organism Results'!E71,'All Organism Results'!E84,'All Organism Results'!E97,'All Organism Results'!E110,'All Organism Results'!E123,'All Organism Results'!E136,'All Organism Results'!E149,'All Organism Results'!E162,'All Organism Results'!E175,'All Organism Results'!E188,'All Organism Results'!E201,'All Organism Results'!E214,'All Organism Results'!E227,'All Organism Results'!E240,'All Organism Results'!E253,'All Organism Results'!E266,'All Organism Results'!E279)</f>
        <v>0.14285714285714285</v>
      </c>
      <c r="I5" s="230">
        <f>AVERAGE('All Organism Results'!E12,'All Organism Results'!E25,'All Organism Results'!E38,'All Organism Results'!E51,'All Organism Results'!E77,'All Organism Results'!E90,'All Organism Results'!E103,'All Organism Results'!E116,'All Organism Results'!E129,'All Organism Results'!E142,'All Organism Results'!E155,'All Organism Results'!E168,'All Organism Results'!E181,'All Organism Results'!E194,'All Organism Results'!E207,'All Organism Results'!E220,'All Organism Results'!E233,'All Organism Results'!E246,'All Organism Results'!E259,'All Organism Results'!E272,'All Organism Results'!E285)</f>
        <v>0.7142857142857143</v>
      </c>
      <c r="J5" s="230">
        <f>AVERAGE('All Organism Results'!F6,'All Organism Results'!F19,'All Organism Results'!F32,'All Organism Results'!F45,'All Organism Results'!F71,'All Organism Results'!F84,'All Organism Results'!F97,'All Organism Results'!F110,'All Organism Results'!F123,'All Organism Results'!F136,'All Organism Results'!F149,'All Organism Results'!F162,'All Organism Results'!F175,'All Organism Results'!F188,'All Organism Results'!F201,'All Organism Results'!F214,'All Organism Results'!F227,'All Organism Results'!F240,'All Organism Results'!F253,'All Organism Results'!F266,'All Organism Results'!F279)</f>
        <v>33.285714285714285</v>
      </c>
      <c r="K5" s="230">
        <f>AVERAGE('All Organism Results'!F12,'All Organism Results'!F25,'All Organism Results'!F38,'All Organism Results'!F51,'All Organism Results'!F77,'All Organism Results'!F90,'All Organism Results'!F103,'All Organism Results'!F116,'All Organism Results'!F129,'All Organism Results'!F142,'All Organism Results'!F155,'All Organism Results'!F168,'All Organism Results'!F181,'All Organism Results'!F194,'All Organism Results'!F207,'All Organism Results'!F220,'All Organism Results'!F233,'All Organism Results'!F246,'All Organism Results'!F259,'All Organism Results'!F272,'All Organism Results'!F285)</f>
        <v>7.0952380952380949</v>
      </c>
      <c r="L5" s="230">
        <f>AVERAGE('All Organism Results'!G6,'All Organism Results'!G19,'All Organism Results'!G32,'All Organism Results'!G45,'All Organism Results'!G71,'All Organism Results'!G84,'All Organism Results'!G97,'All Organism Results'!G110,'All Organism Results'!G123,'All Organism Results'!G136,'All Organism Results'!G149,'All Organism Results'!G162,'All Organism Results'!G175,'All Organism Results'!G188,'All Organism Results'!G201,'All Organism Results'!G214,'All Organism Results'!G227,'All Organism Results'!G240,'All Organism Results'!G253,'All Organism Results'!G266,'All Organism Results'!G279)</f>
        <v>0.47619047619047616</v>
      </c>
      <c r="M5" s="230">
        <f>AVERAGE('All Organism Results'!G12,'All Organism Results'!G25,'All Organism Results'!G38,'All Organism Results'!G51,'All Organism Results'!G77,'All Organism Results'!G90,'All Organism Results'!G103,'All Organism Results'!G116,'All Organism Results'!G129,'All Organism Results'!G142,'All Organism Results'!G155,'All Organism Results'!G168,'All Organism Results'!G181,'All Organism Results'!G194,'All Organism Results'!G207,'All Organism Results'!G220,'All Organism Results'!G233,'All Organism Results'!G246,'All Organism Results'!G259,'All Organism Results'!G272,'All Organism Results'!G285)</f>
        <v>0.66666666666666663</v>
      </c>
    </row>
    <row r="6" spans="1:13">
      <c r="A6" s="228" t="s">
        <v>385</v>
      </c>
      <c r="B6" s="230">
        <f>AVERAGE('All Organism Results'!B7,'All Organism Results'!B20,'All Organism Results'!B33,'All Organism Results'!B46,'All Organism Results'!B59,'All Organism Results'!B72,'All Organism Results'!B85,'All Organism Results'!B98,'All Organism Results'!B111,'All Organism Results'!B124,'All Organism Results'!B137,'All Organism Results'!B150,'All Organism Results'!B163,'All Organism Results'!B176,'All Organism Results'!B189,'All Organism Results'!B202,'All Organism Results'!B215,'All Organism Results'!B228,'All Organism Results'!B241,'All Organism Results'!B254,'All Organism Results'!B267,'All Organism Results'!B280)</f>
        <v>314.68181818181819</v>
      </c>
      <c r="C6" s="230">
        <f>AVERAGE('All Organism Results'!B286,'All Organism Results'!B273,'All Organism Results'!B260,'All Organism Results'!B247,'All Organism Results'!B234,'All Organism Results'!B221,'All Organism Results'!B208,'All Organism Results'!B195,'All Organism Results'!B182,'All Organism Results'!B169,'All Organism Results'!B156,'All Organism Results'!B143,'All Organism Results'!B130,'All Organism Results'!B117,'All Organism Results'!B104,'All Organism Results'!B91,'All Organism Results'!B78,'All Organism Results'!B65,'All Organism Results'!B52,'All Organism Results'!B39,'All Organism Results'!B26,'All Organism Results'!B13)</f>
        <v>65.045454545454547</v>
      </c>
      <c r="D6" s="230">
        <f>AVERAGE('All Organism Results'!C254,'All Organism Results'!C280,'All Organism Results'!C267,'All Organism Results'!C241,'All Organism Results'!C228,'All Organism Results'!C215,'All Organism Results'!C202,'All Organism Results'!C189,'All Organism Results'!C176,'All Organism Results'!C163,'All Organism Results'!C150,'All Organism Results'!C137,'All Organism Results'!C124,'All Organism Results'!C111,'All Organism Results'!C98,'All Organism Results'!C85,'All Organism Results'!C72,'All Organism Results'!C59,'All Organism Results'!C46,'All Organism Results'!C33,'All Organism Results'!C20,'All Organism Results'!C7)</f>
        <v>158.40909090909093</v>
      </c>
      <c r="E6" s="230">
        <f>AVERAGE('All Organism Results'!C13,'All Organism Results'!C26,'All Organism Results'!C39,'All Organism Results'!C52,'All Organism Results'!C65,'All Organism Results'!C78,'All Organism Results'!C91,'All Organism Results'!C104,'All Organism Results'!C117,'All Organism Results'!C130,'All Organism Results'!C143,'All Organism Results'!C156,'All Organism Results'!C169,'All Organism Results'!C182,'All Organism Results'!C195,'All Organism Results'!C208,'All Organism Results'!C221,'All Organism Results'!C234,'All Organism Results'!C247,'All Organism Results'!C260,'All Organism Results'!C273,'All Organism Results'!C286)</f>
        <v>68.712121212121218</v>
      </c>
      <c r="F6" s="230">
        <f>AVERAGE('All Organism Results'!D7,'All Organism Results'!D20,'All Organism Results'!D33,'All Organism Results'!D46,'All Organism Results'!D59,'All Organism Results'!D72,'All Organism Results'!D85,'All Organism Results'!D98,'All Organism Results'!D111,'All Organism Results'!D124,'All Organism Results'!D137,'All Organism Results'!D150,'All Organism Results'!D163,'All Organism Results'!D176,'All Organism Results'!D189,'All Organism Results'!D202,'All Organism Results'!D215,'All Organism Results'!D228,'All Organism Results'!D241,'All Organism Results'!D254,'All Organism Results'!D267,'All Organism Results'!D280)</f>
        <v>0</v>
      </c>
      <c r="G6" s="230">
        <f>AVERAGE('All Organism Results'!D13,'All Organism Results'!D26,'All Organism Results'!D39,'All Organism Results'!D52,'All Organism Results'!D65,'All Organism Results'!D78,'All Organism Results'!D91,'All Organism Results'!D104,'All Organism Results'!D117,'All Organism Results'!D130,'All Organism Results'!D143,'All Organism Results'!D156,'All Organism Results'!D169,'All Organism Results'!D182,'All Organism Results'!D195,'All Organism Results'!D208,'All Organism Results'!D221,'All Organism Results'!D234,'All Organism Results'!D247,'All Organism Results'!D260,'All Organism Results'!D273,'All Organism Results'!D286)</f>
        <v>0</v>
      </c>
      <c r="H6" s="230">
        <f>AVERAGE('All Organism Results'!E7,'All Organism Results'!E20,'All Organism Results'!E33,'All Organism Results'!E46,'All Organism Results'!E59,'All Organism Results'!E72,'All Organism Results'!E85,'All Organism Results'!E98,'All Organism Results'!E111,'All Organism Results'!E124,'All Organism Results'!E137,'All Organism Results'!E150,'All Organism Results'!E163,'All Organism Results'!E176,'All Organism Results'!E189,'All Organism Results'!E202,'All Organism Results'!E215,'All Organism Results'!E228,'All Organism Results'!E241,'All Organism Results'!E254,'All Organism Results'!E267,'All Organism Results'!E280)</f>
        <v>0.68181818181818177</v>
      </c>
      <c r="I6" s="230">
        <f>AVERAGE('All Organism Results'!E13,'All Organism Results'!E26,'All Organism Results'!E39,'All Organism Results'!E52,'All Organism Results'!E65,'All Organism Results'!E78,'All Organism Results'!E91,'All Organism Results'!E104,'All Organism Results'!E117,'All Organism Results'!E130,'All Organism Results'!E143,'All Organism Results'!E156,'All Organism Results'!E169,'All Organism Results'!E182,'All Organism Results'!E195,'All Organism Results'!E208,'All Organism Results'!E221,'All Organism Results'!E234,'All Organism Results'!E247,'All Organism Results'!E260,'All Organism Results'!E273,'All Organism Results'!E286)</f>
        <v>4.5454545454545456E-2</v>
      </c>
      <c r="J6" s="230">
        <f>AVERAGE('All Organism Results'!F7,'All Organism Results'!F20,'All Organism Results'!F33,'All Organism Results'!F46,'All Organism Results'!F59,'All Organism Results'!F72,'All Organism Results'!F85,'All Organism Results'!F98,'All Organism Results'!F111,'All Organism Results'!F124,'All Organism Results'!F137,'All Organism Results'!F150,'All Organism Results'!F163,'All Organism Results'!F176,'All Organism Results'!F189,'All Organism Results'!F202,'All Organism Results'!F215,'All Organism Results'!F228,'All Organism Results'!F241,'All Organism Results'!F254,'All Organism Results'!F267,'All Organism Results'!F280)</f>
        <v>7.1818181818181817</v>
      </c>
      <c r="K6" s="230">
        <f>AVERAGE('All Organism Results'!F13,'All Organism Results'!F26,'All Organism Results'!F39,'All Organism Results'!F52,'All Organism Results'!F65,'All Organism Results'!F78,'All Organism Results'!F91,'All Organism Results'!F104,'All Organism Results'!F117,'All Organism Results'!F130,'All Organism Results'!F143,'All Organism Results'!F156,'All Organism Results'!F169,'All Organism Results'!F182,'All Organism Results'!F195,'All Organism Results'!F208,'All Organism Results'!F221,'All Organism Results'!F234,'All Organism Results'!F247,'All Organism Results'!F260,'All Organism Results'!F273,'All Organism Results'!F286)</f>
        <v>0.13636363636363635</v>
      </c>
      <c r="L6" s="230">
        <f>AVERAGE('All Organism Results'!G7,'All Organism Results'!G20,'All Organism Results'!G33,'All Organism Results'!G46,'All Organism Results'!G59,'All Organism Results'!G72,'All Organism Results'!G85,'All Organism Results'!G98,'All Organism Results'!G111,'All Organism Results'!G124,'All Organism Results'!G137,'All Organism Results'!G150,'All Organism Results'!G163,'All Organism Results'!G176,'All Organism Results'!G189,'All Organism Results'!G202,'All Organism Results'!G215,'All Organism Results'!G228,'All Organism Results'!G241,'All Organism Results'!G254,'All Organism Results'!G267,'All Organism Results'!G280)</f>
        <v>0.77272727272727271</v>
      </c>
      <c r="M6" s="230">
        <f>AVERAGE('All Organism Results'!G13,'All Organism Results'!G26,'All Organism Results'!G39,'All Organism Results'!G52,'All Organism Results'!G65,'All Organism Results'!G78,'All Organism Results'!G91,'All Organism Results'!G104,'All Organism Results'!G117,'All Organism Results'!G130,'All Organism Results'!G143,'All Organism Results'!G156,'All Organism Results'!G169,'All Organism Results'!G182,'All Organism Results'!G195,'All Organism Results'!G208,'All Organism Results'!G221,'All Organism Results'!G234,'All Organism Results'!G247,'All Organism Results'!G260,'All Organism Results'!G273,'All Organism Results'!G286)</f>
        <v>0</v>
      </c>
    </row>
    <row r="7" spans="1:13">
      <c r="A7" s="228" t="s">
        <v>386</v>
      </c>
      <c r="B7" s="230">
        <f>AVERAGE('All Organism Results'!B8,'All Organism Results'!B21,'All Organism Results'!B34,'All Organism Results'!B47,'All Organism Results'!B60,'All Organism Results'!B73,'All Organism Results'!B86,'All Organism Results'!B99,'All Organism Results'!B112,'All Organism Results'!B125,'All Organism Results'!B138,'All Organism Results'!B151,'All Organism Results'!B164,'All Organism Results'!B177,'All Organism Results'!B190,'All Organism Results'!B203,'All Organism Results'!B216,'All Organism Results'!B229,'All Organism Results'!B242,'All Organism Results'!B255,'All Organism Results'!B268,'All Organism Results'!B281)</f>
        <v>230.22727272727272</v>
      </c>
      <c r="C7" s="230">
        <f>AVERAGE('All Organism Results'!B287,'All Organism Results'!B274,'All Organism Results'!B261,'All Organism Results'!B248,'All Organism Results'!B235,'All Organism Results'!B222,'All Organism Results'!B209,'All Organism Results'!B196,'All Organism Results'!B183,'All Organism Results'!B170,'All Organism Results'!B157,'All Organism Results'!B144,'All Organism Results'!B131,'All Organism Results'!B118,'All Organism Results'!B105,'All Organism Results'!B92,'All Organism Results'!B79,'All Organism Results'!B66,'All Organism Results'!B53,'All Organism Results'!B40,'All Organism Results'!B27,'All Organism Results'!B14)</f>
        <v>46.545454545454547</v>
      </c>
      <c r="D7" s="230">
        <f>AVERAGE('All Organism Results'!C281,'All Organism Results'!C268,'All Organism Results'!C255,'All Organism Results'!C242,'All Organism Results'!C229,'All Organism Results'!C216,'All Organism Results'!C203,'All Organism Results'!C190,'All Organism Results'!C177,'All Organism Results'!C164,'All Organism Results'!C151,'All Organism Results'!C138,'All Organism Results'!C125,'All Organism Results'!C112,'All Organism Results'!C99,'All Organism Results'!C86,'All Organism Results'!C73,'All Organism Results'!C60,'All Organism Results'!C47,'All Organism Results'!C34,'All Organism Results'!C21,'All Organism Results'!C8)</f>
        <v>351.74242424242419</v>
      </c>
      <c r="E7" s="230">
        <f>AVERAGE('All Organism Results'!C14,'All Organism Results'!C27,'All Organism Results'!C40,'All Organism Results'!C53,'All Organism Results'!C66,'All Organism Results'!C79,'All Organism Results'!C92,'All Organism Results'!C105,'All Organism Results'!C118,'All Organism Results'!C131,'All Organism Results'!C144,'All Organism Results'!C157,'All Organism Results'!C170,'All Organism Results'!C183,'All Organism Results'!C196,'All Organism Results'!C209,'All Organism Results'!C222,'All Organism Results'!C235,'All Organism Results'!C248,'All Organism Results'!C261,'All Organism Results'!C274,'All Organism Results'!C287)</f>
        <v>29.121212121212125</v>
      </c>
      <c r="F7" s="230">
        <f>AVERAGE('All Organism Results'!D8,'All Organism Results'!D21,'All Organism Results'!D34,'All Organism Results'!D47,'All Organism Results'!D60,'All Organism Results'!D73,'All Organism Results'!D86,'All Organism Results'!D99,'All Organism Results'!D112,'All Organism Results'!D125,'All Organism Results'!D138,'All Organism Results'!D151,'All Organism Results'!D164,'All Organism Results'!D177,'All Organism Results'!D190,'All Organism Results'!D203,'All Organism Results'!D216,'All Organism Results'!D229,'All Organism Results'!D242,'All Organism Results'!D255,'All Organism Results'!D268,'All Organism Results'!D281)</f>
        <v>0.95454545454545459</v>
      </c>
      <c r="G7" s="230">
        <f>AVERAGE('All Organism Results'!D14,'All Organism Results'!D27,'All Organism Results'!D40,'All Organism Results'!D53,'All Organism Results'!D66,'All Organism Results'!D79,'All Organism Results'!D92,'All Organism Results'!D105,'All Organism Results'!D118,'All Organism Results'!D131,'All Organism Results'!D144,'All Organism Results'!D157,'All Organism Results'!D170,'All Organism Results'!D183,'All Organism Results'!D196,'All Organism Results'!D209,'All Organism Results'!D222,'All Organism Results'!D235,'All Organism Results'!D248,'All Organism Results'!D261,'All Organism Results'!D274,'All Organism Results'!D287)</f>
        <v>0</v>
      </c>
      <c r="H7" s="230">
        <f>AVERAGE('All Organism Results'!E8,'All Organism Results'!E21,'All Organism Results'!E34,'All Organism Results'!E47,'All Organism Results'!E60,'All Organism Results'!E73,'All Organism Results'!E86,'All Organism Results'!E99,'All Organism Results'!E112,'All Organism Results'!E125,'All Organism Results'!E138,'All Organism Results'!E151,'All Organism Results'!E164,'All Organism Results'!E177,'All Organism Results'!E190,'All Organism Results'!E203,'All Organism Results'!E216,'All Organism Results'!E229,'All Organism Results'!E242,'All Organism Results'!E255,'All Organism Results'!E268,'All Organism Results'!E281)</f>
        <v>0.68181818181818177</v>
      </c>
      <c r="I7" s="230">
        <f>AVERAGE('All Organism Results'!E14,'All Organism Results'!E27,'All Organism Results'!E40,'All Organism Results'!E53,'All Organism Results'!E66,'All Organism Results'!E79,'All Organism Results'!E92,'All Organism Results'!E105,'All Organism Results'!E118,'All Organism Results'!E131,'All Organism Results'!E144,'All Organism Results'!E157,'All Organism Results'!E170,'All Organism Results'!E183,'All Organism Results'!E196,'All Organism Results'!E209,'All Organism Results'!E222,'All Organism Results'!E235,'All Organism Results'!E248,'All Organism Results'!E261,'All Organism Results'!E274,'All Organism Results'!E287)</f>
        <v>4.5454545454545456E-2</v>
      </c>
      <c r="J7" s="230">
        <f>AVERAGE('All Organism Results'!F8,'All Organism Results'!F21,'All Organism Results'!F34,'All Organism Results'!F47,'All Organism Results'!F60,'All Organism Results'!F73,'All Organism Results'!F86,'All Organism Results'!F99,'All Organism Results'!F112,'All Organism Results'!F125,'All Organism Results'!F138,'All Organism Results'!F151,'All Organism Results'!F164,'All Organism Results'!F177,'All Organism Results'!F190,'All Organism Results'!F203,'All Organism Results'!F216,'All Organism Results'!F229,'All Organism Results'!F242,'All Organism Results'!F255,'All Organism Results'!F268,'All Organism Results'!F281)</f>
        <v>9.7727272727272734</v>
      </c>
      <c r="K7" s="230">
        <f>AVERAGE('All Organism Results'!F14,'All Organism Results'!F27,'All Organism Results'!F40,'All Organism Results'!F53,'All Organism Results'!F66,'All Organism Results'!F79,'All Organism Results'!F92,'All Organism Results'!F105,'All Organism Results'!F118,'All Organism Results'!F131,'All Organism Results'!F144,'All Organism Results'!F157,'All Organism Results'!F170,'All Organism Results'!F183,'All Organism Results'!F196,'All Organism Results'!F209,'All Organism Results'!F222,'All Organism Results'!F235,'All Organism Results'!F248,'All Organism Results'!F261,'All Organism Results'!F274,'All Organism Results'!F287)</f>
        <v>9.0909090909090912E-2</v>
      </c>
      <c r="L7" s="230">
        <f>AVERAGE('All Organism Results'!G8,'All Organism Results'!G21,'All Organism Results'!G34,'All Organism Results'!G47,'All Organism Results'!G60,'All Organism Results'!G73,'All Organism Results'!G86,'All Organism Results'!G99,'All Organism Results'!G112,'All Organism Results'!G125,'All Organism Results'!G138,'All Organism Results'!G151,'All Organism Results'!G164,'All Organism Results'!G177,'All Organism Results'!G190,'All Organism Results'!G203,'All Organism Results'!G216,'All Organism Results'!G229,'All Organism Results'!G242,'All Organism Results'!G255,'All Organism Results'!G268,'All Organism Results'!G281)</f>
        <v>1.2272727272727273</v>
      </c>
      <c r="M7" s="230">
        <f>AVERAGE('All Organism Results'!G105,'All Organism Results'!G14,'All Organism Results'!G27,'All Organism Results'!G40,'All Organism Results'!G53,'All Organism Results'!G66,'All Organism Results'!G79,'All Organism Results'!G92,'All Organism Results'!G118,'All Organism Results'!G131,'All Organism Results'!G144,'All Organism Results'!G157,'All Organism Results'!G170,'All Organism Results'!G183,'All Organism Results'!G196,'All Organism Results'!G209,'All Organism Results'!G222,'All Organism Results'!G235,'All Organism Results'!G248,'All Organism Results'!G261,'All Organism Results'!G274,'All Organism Results'!G287)</f>
        <v>0.54545454545454541</v>
      </c>
    </row>
    <row r="8" spans="1:13">
      <c r="A8" s="228" t="s">
        <v>387</v>
      </c>
      <c r="B8" s="230">
        <f>AVERAGE('All Organism Results'!B9,'All Organism Results'!B22,'All Organism Results'!B35,'All Organism Results'!B48,'All Organism Results'!B61,'All Organism Results'!B74,'All Organism Results'!B87,'All Organism Results'!B100,'All Organism Results'!B113,'All Organism Results'!B126,'All Organism Results'!B139,'All Organism Results'!B152,'All Organism Results'!B165,'All Organism Results'!B191,'All Organism Results'!B204,'All Organism Results'!B217,'All Organism Results'!B230,'All Organism Results'!B243,'All Organism Results'!B256,'All Organism Results'!B269,'All Organism Results'!B282)</f>
        <v>134.14285714285714</v>
      </c>
      <c r="C8" s="230">
        <f>AVERAGE('All Organism Results'!B288,'All Organism Results'!B275,'All Organism Results'!B262,'All Organism Results'!B249,'All Organism Results'!B236,'All Organism Results'!B223,'All Organism Results'!B210,'All Organism Results'!B197,'All Organism Results'!B184,'All Organism Results'!B171,'All Organism Results'!B158,'All Organism Results'!B132,'All Organism Results'!B119,'All Organism Results'!B106,'All Organism Results'!B93,'All Organism Results'!B80,'All Organism Results'!B67,'All Organism Results'!B54,'All Organism Results'!B41,'All Organism Results'!B28,'All Organism Results'!B15)</f>
        <v>130</v>
      </c>
      <c r="D8" s="230">
        <f>AVERAGE('All Organism Results'!C282,'All Organism Results'!C269,'All Organism Results'!C256,'All Organism Results'!C243,'All Organism Results'!C230,'All Organism Results'!C217,'All Organism Results'!C204,'All Organism Results'!C191,'All Organism Results'!C178,'All Organism Results'!C165,'All Organism Results'!C152,'All Organism Results'!C139,'All Organism Results'!C126,'All Organism Results'!C113,'All Organism Results'!C100,'All Organism Results'!C87,'All Organism Results'!C74,'All Organism Results'!C61,'All Organism Results'!C48,'All Organism Results'!C35,'All Organism Results'!C22,'All Organism Results'!C9)</f>
        <v>108.2878787878788</v>
      </c>
      <c r="E8" s="230">
        <f>AVERAGE('All Organism Results'!C15,'All Organism Results'!C28,'All Organism Results'!C41,'All Organism Results'!C54,'All Organism Results'!C67,'All Organism Results'!C80,'All Organism Results'!C93,'All Organism Results'!C106,'All Organism Results'!C119,'All Organism Results'!C132,'All Organism Results'!C145,'All Organism Results'!C158,'All Organism Results'!C171,'All Organism Results'!C184,'All Organism Results'!C197,'All Organism Results'!C210,'All Organism Results'!C223,'All Organism Results'!C236,'All Organism Results'!C249,'All Organism Results'!C262,'All Organism Results'!C275,'All Organism Results'!C288)</f>
        <v>488.53030303030306</v>
      </c>
      <c r="F8" s="230">
        <f>AVERAGE('All Organism Results'!D9,'All Organism Results'!D22,'All Organism Results'!D35,'All Organism Results'!D48,'All Organism Results'!D61,'All Organism Results'!D74,'All Organism Results'!D87,'All Organism Results'!D100,'All Organism Results'!D113,'All Organism Results'!D126,'All Organism Results'!D139,'All Organism Results'!D152,'All Organism Results'!D165,'All Organism Results'!D178,'All Organism Results'!D191,'All Organism Results'!D204,'All Organism Results'!D217,'All Organism Results'!D230,'All Organism Results'!D243,'All Organism Results'!D256,'All Organism Results'!D269,'All Organism Results'!D282)</f>
        <v>0</v>
      </c>
      <c r="G8" s="230">
        <f>AVERAGE('All Organism Results'!D15,'All Organism Results'!D28,'All Organism Results'!D41,'All Organism Results'!D54,'All Organism Results'!D67,'All Organism Results'!D80,'All Organism Results'!D93,'All Organism Results'!D106,'All Organism Results'!D119,'All Organism Results'!D132,'All Organism Results'!D145,'All Organism Results'!D158,'All Organism Results'!D171,'All Organism Results'!D184,'All Organism Results'!D197,'All Organism Results'!D210,'All Organism Results'!D223,'All Organism Results'!D236,'All Organism Results'!D249,'All Organism Results'!D262,'All Organism Results'!D275,'All Organism Results'!D288)</f>
        <v>0</v>
      </c>
      <c r="H8" s="230">
        <f>AVERAGE('All Organism Results'!E9,'All Organism Results'!E22,'All Organism Results'!E35,'All Organism Results'!E48,'All Organism Results'!E61,'All Organism Results'!E74,'All Organism Results'!E87,'All Organism Results'!E100,'All Organism Results'!E113,'All Organism Results'!E126,'All Organism Results'!E139,'All Organism Results'!E152,'All Organism Results'!E165,'All Organism Results'!E178,'All Organism Results'!E191,'All Organism Results'!E204,'All Organism Results'!E217,'All Organism Results'!E230,'All Organism Results'!E243,'All Organism Results'!E256,'All Organism Results'!E269,'All Organism Results'!E282)</f>
        <v>0.72727272727272729</v>
      </c>
      <c r="I8" s="230">
        <f>AVERAGE('All Organism Results'!E15,'All Organism Results'!E28,'All Organism Results'!E41,'All Organism Results'!E54,'All Organism Results'!E67,'All Organism Results'!E80,'All Organism Results'!E93,'All Organism Results'!E106,'All Organism Results'!E119,'All Organism Results'!E132,'All Organism Results'!E145,'All Organism Results'!E158,'All Organism Results'!E171,'All Organism Results'!E184,'All Organism Results'!E197,'All Organism Results'!E210,'All Organism Results'!E223,'All Organism Results'!E236,'All Organism Results'!E249,'All Organism Results'!E262,'All Organism Results'!E275,'All Organism Results'!E288)</f>
        <v>9.0909090909090912E-2</v>
      </c>
      <c r="J8" s="230">
        <f>AVERAGE('All Organism Results'!F9,'All Organism Results'!F22,'All Organism Results'!F35,'All Organism Results'!F48,'All Organism Results'!F61,'All Organism Results'!F74,'All Organism Results'!F87,'All Organism Results'!F100,'All Organism Results'!F113,'All Organism Results'!F126,'All Organism Results'!F139,'All Organism Results'!F152,'All Organism Results'!F165,'All Organism Results'!F178,'All Organism Results'!F191,'All Organism Results'!F204,'All Organism Results'!F217,'All Organism Results'!F230,'All Organism Results'!F243,'All Organism Results'!F256,'All Organism Results'!F269,'All Organism Results'!F282)</f>
        <v>1.7272727272727273</v>
      </c>
      <c r="K8" s="230">
        <f>AVERAGE('All Organism Results'!F15,'All Organism Results'!F28,'All Organism Results'!F41,'All Organism Results'!F54,'All Organism Results'!F67,'All Organism Results'!F80,'All Organism Results'!F93,'All Organism Results'!F106,'All Organism Results'!F119,'All Organism Results'!F132,'All Organism Results'!F145,'All Organism Results'!F158,'All Organism Results'!F171,'All Organism Results'!F184,'All Organism Results'!F197,'All Organism Results'!F210,'All Organism Results'!F223,'All Organism Results'!F236,'All Organism Results'!F249,'All Organism Results'!F262,'All Organism Results'!F275,'All Organism Results'!F288)</f>
        <v>1.9090909090909092</v>
      </c>
      <c r="L8" s="230">
        <f>AVERAGE('All Organism Results'!G9,'All Organism Results'!G22,'All Organism Results'!G35,'All Organism Results'!G48,'All Organism Results'!G61,'All Organism Results'!G74,'All Organism Results'!G87,'All Organism Results'!G100,'All Organism Results'!G113,'All Organism Results'!G126,'All Organism Results'!G139,'All Organism Results'!G152,'All Organism Results'!G165,'All Organism Results'!G178,'All Organism Results'!G191,'All Organism Results'!G204,'All Organism Results'!G217,'All Organism Results'!G230,'All Organism Results'!G243,'All Organism Results'!G256,'All Organism Results'!G269,'All Organism Results'!G282)</f>
        <v>0.45454545454545453</v>
      </c>
      <c r="M8" s="230">
        <f>AVERAGE('All Organism Results'!G15,'All Organism Results'!G28,'All Organism Results'!G41,'All Organism Results'!G54,'All Organism Results'!G67,'All Organism Results'!G80,'All Organism Results'!G93,'All Organism Results'!G106,'All Organism Results'!G119,'All Organism Results'!G132,'All Organism Results'!G145,'All Organism Results'!G158,'All Organism Results'!G171,'All Organism Results'!G184,'All Organism Results'!G197,'All Organism Results'!G210,'All Organism Results'!G223,'All Organism Results'!G236,'All Organism Results'!G249,'All Organism Results'!G262,'All Organism Results'!G275,'All Organism Results'!G288)</f>
        <v>2.1363636363636362</v>
      </c>
    </row>
    <row r="10" spans="1:13">
      <c r="L10" s="234">
        <f>AVERAGE(L3:L4,L6:L7)</f>
        <v>1.0520334928229667</v>
      </c>
      <c r="M10" s="234">
        <f>AVERAGE(M3:M4,M6:M7)</f>
        <v>0.5143540669856459</v>
      </c>
    </row>
    <row r="11" spans="1:13">
      <c r="L11" s="233"/>
      <c r="M11" s="233"/>
    </row>
    <row r="12" spans="1:13">
      <c r="L12" s="235">
        <f>L10*0.5</f>
        <v>0.52601674641148333</v>
      </c>
    </row>
    <row r="13" spans="1:13">
      <c r="L13" s="233"/>
    </row>
  </sheetData>
  <mergeCells count="6">
    <mergeCell ref="L1:M1"/>
    <mergeCell ref="B1:C1"/>
    <mergeCell ref="D1:E1"/>
    <mergeCell ref="F1:G1"/>
    <mergeCell ref="H1:I1"/>
    <mergeCell ref="J1:K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289"/>
  <sheetViews>
    <sheetView workbookViewId="0">
      <selection activeCell="G4" sqref="G4"/>
    </sheetView>
  </sheetViews>
  <sheetFormatPr defaultRowHeight="14.4"/>
  <cols>
    <col min="1" max="1" width="11.33203125" customWidth="1"/>
    <col min="3" max="3" width="11.5546875" style="22" customWidth="1"/>
  </cols>
  <sheetData>
    <row r="2" spans="1:11">
      <c r="D2" s="226" t="s">
        <v>388</v>
      </c>
      <c r="E2" s="226"/>
      <c r="F2" s="226"/>
      <c r="G2" s="226"/>
    </row>
    <row r="3" spans="1:11">
      <c r="A3" t="s">
        <v>4</v>
      </c>
      <c r="B3" t="s">
        <v>389</v>
      </c>
      <c r="C3" s="22" t="s">
        <v>390</v>
      </c>
      <c r="D3" t="s">
        <v>391</v>
      </c>
      <c r="E3" t="s">
        <v>392</v>
      </c>
      <c r="F3" t="s">
        <v>155</v>
      </c>
      <c r="G3" t="s">
        <v>223</v>
      </c>
      <c r="K3" s="20" t="s">
        <v>393</v>
      </c>
    </row>
    <row r="4" spans="1:11" s="19" customFormat="1">
      <c r="A4" s="19" t="s">
        <v>23</v>
      </c>
      <c r="B4" s="19">
        <f>'Sample Collection'!K4</f>
        <v>120</v>
      </c>
      <c r="C4" s="108">
        <f>HPC!S5</f>
        <v>11</v>
      </c>
      <c r="D4" s="19">
        <v>0</v>
      </c>
      <c r="E4" s="19">
        <f>'C diff'!I2</f>
        <v>0</v>
      </c>
      <c r="F4" s="19">
        <f>MRSA!I2</f>
        <v>0</v>
      </c>
      <c r="G4" s="19">
        <f>VRE!I2</f>
        <v>0</v>
      </c>
      <c r="K4" s="19" t="s">
        <v>394</v>
      </c>
    </row>
    <row r="5" spans="1:11" s="173" customFormat="1">
      <c r="A5" s="173" t="s">
        <v>27</v>
      </c>
      <c r="B5" s="173">
        <f>'Sample Collection'!K5</f>
        <v>34</v>
      </c>
      <c r="C5" s="174">
        <f>HPC!S6</f>
        <v>842</v>
      </c>
      <c r="D5" s="173">
        <v>0</v>
      </c>
      <c r="E5" s="173">
        <f>'C diff'!I3</f>
        <v>252</v>
      </c>
      <c r="F5" s="173">
        <f>MRSA!I3</f>
        <v>0</v>
      </c>
      <c r="G5" s="173">
        <f>VRE!I3</f>
        <v>0</v>
      </c>
    </row>
    <row r="6" spans="1:11" s="19" customFormat="1">
      <c r="A6" s="19" t="s">
        <v>29</v>
      </c>
      <c r="B6" s="19">
        <f>'Sample Collection'!K6</f>
        <v>54</v>
      </c>
      <c r="C6" s="108">
        <f>HPC!S7</f>
        <v>1</v>
      </c>
      <c r="D6" s="19">
        <v>0</v>
      </c>
      <c r="E6" s="19">
        <f>'C diff'!I4</f>
        <v>0</v>
      </c>
      <c r="F6" s="19">
        <f>MRSA!I4</f>
        <v>0</v>
      </c>
      <c r="G6" s="19">
        <f>VRE!I4</f>
        <v>0</v>
      </c>
    </row>
    <row r="7" spans="1:11" s="19" customFormat="1">
      <c r="A7" s="19" t="s">
        <v>31</v>
      </c>
      <c r="B7" s="19">
        <f>'Sample Collection'!K7</f>
        <v>9</v>
      </c>
      <c r="C7" s="108">
        <f>HPC!S8</f>
        <v>5</v>
      </c>
      <c r="D7" s="19">
        <v>0</v>
      </c>
      <c r="E7" s="19">
        <f>'C diff'!I5</f>
        <v>0</v>
      </c>
      <c r="F7" s="19">
        <f>MRSA!I5</f>
        <v>0</v>
      </c>
      <c r="G7" s="19">
        <f>VRE!I5</f>
        <v>0</v>
      </c>
    </row>
    <row r="8" spans="1:11" s="19" customFormat="1">
      <c r="A8" s="19" t="s">
        <v>33</v>
      </c>
      <c r="B8" s="19">
        <f>'Sample Collection'!K8</f>
        <v>1463</v>
      </c>
      <c r="C8" s="108">
        <f>HPC!S9</f>
        <v>10</v>
      </c>
      <c r="D8" s="19">
        <v>0</v>
      </c>
      <c r="E8" s="19">
        <f>'C diff'!I6</f>
        <v>1</v>
      </c>
      <c r="F8" s="19">
        <f>MRSA!I6</f>
        <v>1</v>
      </c>
      <c r="G8" s="19">
        <f>VRE!I6</f>
        <v>0</v>
      </c>
    </row>
    <row r="9" spans="1:11" s="19" customFormat="1">
      <c r="A9" s="19" t="s">
        <v>38</v>
      </c>
      <c r="B9" s="19">
        <f>'Sample Collection'!K9</f>
        <v>37</v>
      </c>
      <c r="C9" s="108">
        <f>HPC!S10</f>
        <v>103</v>
      </c>
      <c r="D9" s="19">
        <v>0</v>
      </c>
      <c r="E9" s="19">
        <f>'C diff'!I7</f>
        <v>8</v>
      </c>
      <c r="F9" s="19">
        <f>MRSA!I7</f>
        <v>0</v>
      </c>
      <c r="G9" s="19">
        <f>VRE!I7</f>
        <v>0</v>
      </c>
    </row>
    <row r="10" spans="1:11">
      <c r="A10" t="s">
        <v>40</v>
      </c>
      <c r="B10">
        <f>'Sample Collection'!K10</f>
        <v>11</v>
      </c>
      <c r="C10" s="22">
        <f>HPC!S11</f>
        <v>10000</v>
      </c>
      <c r="D10">
        <v>0</v>
      </c>
      <c r="E10">
        <f>'C diff'!I8</f>
        <v>0</v>
      </c>
      <c r="F10">
        <f>MRSA!I8</f>
        <v>0</v>
      </c>
      <c r="G10">
        <f>VRE!I8</f>
        <v>0</v>
      </c>
    </row>
    <row r="11" spans="1:11" s="56" customFormat="1">
      <c r="A11" s="56" t="s">
        <v>42</v>
      </c>
      <c r="B11" s="171" t="str">
        <f>'Sample Collection'!K11</f>
        <v>n/a</v>
      </c>
      <c r="C11" s="172" t="s">
        <v>44</v>
      </c>
      <c r="D11" s="56" t="s">
        <v>44</v>
      </c>
      <c r="E11" s="56" t="s">
        <v>44</v>
      </c>
      <c r="F11" s="56" t="s">
        <v>44</v>
      </c>
      <c r="G11" s="56" t="str">
        <f>VRE!I9</f>
        <v>n/a</v>
      </c>
    </row>
    <row r="12" spans="1:11">
      <c r="A12" t="s">
        <v>45</v>
      </c>
      <c r="B12">
        <f>'Sample Collection'!K12</f>
        <v>5</v>
      </c>
      <c r="C12" s="22">
        <f>HPC!S13</f>
        <v>3520010</v>
      </c>
      <c r="D12">
        <v>0</v>
      </c>
      <c r="E12">
        <f>'C diff'!I10</f>
        <v>0</v>
      </c>
      <c r="F12">
        <f>MRSA!I10</f>
        <v>0</v>
      </c>
      <c r="G12">
        <f>VRE!I10</f>
        <v>0</v>
      </c>
    </row>
    <row r="13" spans="1:11">
      <c r="A13" t="s">
        <v>46</v>
      </c>
      <c r="B13">
        <f>'Sample Collection'!K13</f>
        <v>26</v>
      </c>
      <c r="C13" s="22">
        <f>HPC!S14</f>
        <v>150</v>
      </c>
      <c r="D13">
        <v>0</v>
      </c>
      <c r="E13">
        <f>'C diff'!I11</f>
        <v>0</v>
      </c>
      <c r="F13">
        <f>MRSA!I11</f>
        <v>0</v>
      </c>
      <c r="G13">
        <f>VRE!I11</f>
        <v>0</v>
      </c>
    </row>
    <row r="14" spans="1:11">
      <c r="A14" t="s">
        <v>47</v>
      </c>
      <c r="B14">
        <f>'Sample Collection'!K14</f>
        <v>6</v>
      </c>
      <c r="C14" s="22">
        <f>HPC!S15</f>
        <v>21</v>
      </c>
      <c r="D14">
        <v>0</v>
      </c>
      <c r="E14">
        <f>'C diff'!I12</f>
        <v>0</v>
      </c>
      <c r="F14">
        <f>MRSA!I12</f>
        <v>0</v>
      </c>
      <c r="G14">
        <f>VRE!I12</f>
        <v>0</v>
      </c>
    </row>
    <row r="15" spans="1:11">
      <c r="A15" t="s">
        <v>48</v>
      </c>
      <c r="B15">
        <f>'Sample Collection'!K15</f>
        <v>5</v>
      </c>
      <c r="C15" s="22">
        <f>HPC!S16</f>
        <v>10010</v>
      </c>
      <c r="D15">
        <v>0</v>
      </c>
      <c r="E15">
        <f>'C diff'!I13</f>
        <v>0</v>
      </c>
      <c r="F15">
        <f>MRSA!I13</f>
        <v>0</v>
      </c>
      <c r="G15">
        <f>VRE!I13</f>
        <v>0</v>
      </c>
    </row>
    <row r="16" spans="1:11" s="20" customFormat="1">
      <c r="A16" s="20" t="s">
        <v>49</v>
      </c>
      <c r="B16" s="20">
        <f>'Sample Collection'!K16</f>
        <v>0</v>
      </c>
      <c r="C16" s="23">
        <f>HPC!S17</f>
        <v>100</v>
      </c>
      <c r="D16" s="20">
        <v>0</v>
      </c>
      <c r="E16" s="20">
        <f>'C diff'!I14</f>
        <v>0</v>
      </c>
      <c r="F16" s="20">
        <f>MRSA!I14</f>
        <v>0</v>
      </c>
      <c r="G16" s="20">
        <f>VRE!I14</f>
        <v>0</v>
      </c>
    </row>
    <row r="17" spans="1:7" s="19" customFormat="1">
      <c r="A17" s="19" t="s">
        <v>51</v>
      </c>
      <c r="B17" s="19">
        <f>'Sample Collection'!K17</f>
        <v>175</v>
      </c>
      <c r="C17" s="108">
        <f>HPC!S18</f>
        <v>3041</v>
      </c>
      <c r="D17" s="19">
        <v>0</v>
      </c>
      <c r="E17" s="19">
        <f>'C diff'!I15</f>
        <v>0</v>
      </c>
      <c r="F17" s="19">
        <f>MRSA!I15</f>
        <v>0</v>
      </c>
      <c r="G17" s="19">
        <f>VRE!I15</f>
        <v>0</v>
      </c>
    </row>
    <row r="18" spans="1:7" s="173" customFormat="1">
      <c r="A18" s="173" t="s">
        <v>52</v>
      </c>
      <c r="B18" s="173">
        <f>'Sample Collection'!K18</f>
        <v>526</v>
      </c>
      <c r="C18" s="174">
        <f>HPC!S19</f>
        <v>28</v>
      </c>
      <c r="D18" s="173">
        <v>0</v>
      </c>
      <c r="E18" s="173">
        <f>'C diff'!I16</f>
        <v>0</v>
      </c>
      <c r="F18" s="173">
        <f>MRSA!I16</f>
        <v>0</v>
      </c>
      <c r="G18" s="173">
        <f>VRE!I16</f>
        <v>0</v>
      </c>
    </row>
    <row r="19" spans="1:7" s="19" customFormat="1">
      <c r="A19" s="19" t="s">
        <v>54</v>
      </c>
      <c r="B19" s="19">
        <f>'Sample Collection'!K19</f>
        <v>969</v>
      </c>
      <c r="C19" s="108">
        <f>HPC!S20</f>
        <v>1</v>
      </c>
      <c r="D19" s="19">
        <v>0</v>
      </c>
      <c r="E19" s="19">
        <f>'C diff'!I17</f>
        <v>0</v>
      </c>
      <c r="F19" s="19">
        <f>MRSA!I17</f>
        <v>0</v>
      </c>
      <c r="G19" s="19">
        <f>VRE!I17</f>
        <v>0</v>
      </c>
    </row>
    <row r="20" spans="1:7" s="19" customFormat="1">
      <c r="A20" s="19" t="s">
        <v>55</v>
      </c>
      <c r="B20" s="19">
        <f>'Sample Collection'!K20</f>
        <v>1384</v>
      </c>
      <c r="C20" s="108">
        <f>HPC!S21</f>
        <v>35</v>
      </c>
      <c r="D20" s="19">
        <v>0</v>
      </c>
      <c r="E20" s="19">
        <f>'C diff'!I18</f>
        <v>0</v>
      </c>
      <c r="F20" s="19">
        <f>MRSA!I18</f>
        <v>0</v>
      </c>
      <c r="G20" s="19">
        <f>VRE!I18</f>
        <v>0</v>
      </c>
    </row>
    <row r="21" spans="1:7" s="19" customFormat="1">
      <c r="A21" s="19" t="s">
        <v>56</v>
      </c>
      <c r="B21" s="19">
        <f>'Sample Collection'!K21</f>
        <v>187</v>
      </c>
      <c r="C21" s="108">
        <f>HPC!S22</f>
        <v>15</v>
      </c>
      <c r="D21" s="19">
        <v>0</v>
      </c>
      <c r="E21" s="19">
        <f>'C diff'!I19</f>
        <v>0</v>
      </c>
      <c r="F21" s="19">
        <f>MRSA!I19</f>
        <v>0</v>
      </c>
      <c r="G21" s="19">
        <f>VRE!I19</f>
        <v>0</v>
      </c>
    </row>
    <row r="22" spans="1:7" s="19" customFormat="1">
      <c r="A22" s="19" t="s">
        <v>57</v>
      </c>
      <c r="B22" s="19">
        <f>'Sample Collection'!K22</f>
        <v>927</v>
      </c>
      <c r="C22" s="108">
        <f>HPC!S23</f>
        <v>6</v>
      </c>
      <c r="D22" s="19">
        <v>0</v>
      </c>
      <c r="E22" s="19">
        <f>'C diff'!I20</f>
        <v>0</v>
      </c>
      <c r="F22" s="19">
        <f>MRSA!I20</f>
        <v>3</v>
      </c>
      <c r="G22" s="19">
        <f>VRE!I20</f>
        <v>0</v>
      </c>
    </row>
    <row r="23" spans="1:7">
      <c r="A23" t="s">
        <v>58</v>
      </c>
      <c r="B23">
        <f>'Sample Collection'!K23</f>
        <v>22</v>
      </c>
      <c r="C23" s="22">
        <f>HPC!S24</f>
        <v>21</v>
      </c>
      <c r="D23">
        <v>0</v>
      </c>
      <c r="E23">
        <f>'C diff'!I21</f>
        <v>0</v>
      </c>
      <c r="F23">
        <f>MRSA!I21</f>
        <v>0</v>
      </c>
      <c r="G23">
        <f>VRE!I21</f>
        <v>0</v>
      </c>
    </row>
    <row r="24" spans="1:7" s="56" customFormat="1">
      <c r="A24" s="56" t="s">
        <v>59</v>
      </c>
      <c r="B24" s="56" t="str">
        <f>'Sample Collection'!K24</f>
        <v>n/a</v>
      </c>
      <c r="D24" s="56" t="s">
        <v>44</v>
      </c>
      <c r="E24" s="56" t="s">
        <v>44</v>
      </c>
      <c r="F24" s="56" t="s">
        <v>44</v>
      </c>
      <c r="G24" s="56" t="str">
        <f>VRE!I22</f>
        <v>n/a</v>
      </c>
    </row>
    <row r="25" spans="1:7">
      <c r="A25" t="s">
        <v>60</v>
      </c>
      <c r="B25">
        <f>'Sample Collection'!K25</f>
        <v>95</v>
      </c>
      <c r="C25" s="22">
        <f>HPC!S26</f>
        <v>1</v>
      </c>
      <c r="D25">
        <v>0</v>
      </c>
      <c r="E25">
        <f>'C diff'!I23</f>
        <v>0</v>
      </c>
      <c r="F25">
        <f>MRSA!I23</f>
        <v>0</v>
      </c>
      <c r="G25">
        <f>VRE!I23</f>
        <v>0</v>
      </c>
    </row>
    <row r="26" spans="1:7">
      <c r="A26" t="s">
        <v>61</v>
      </c>
      <c r="B26">
        <f>'Sample Collection'!K26</f>
        <v>209</v>
      </c>
      <c r="C26" s="22">
        <f>HPC!S27</f>
        <v>20</v>
      </c>
      <c r="D26">
        <v>0</v>
      </c>
      <c r="E26">
        <f>'C diff'!I24</f>
        <v>0</v>
      </c>
      <c r="F26">
        <f>MRSA!I24</f>
        <v>0</v>
      </c>
      <c r="G26">
        <f>VRE!I24</f>
        <v>0</v>
      </c>
    </row>
    <row r="27" spans="1:7">
      <c r="A27" t="s">
        <v>62</v>
      </c>
      <c r="B27">
        <f>'Sample Collection'!K27</f>
        <v>14</v>
      </c>
      <c r="C27" s="22">
        <f>HPC!S28</f>
        <v>253</v>
      </c>
      <c r="D27">
        <v>0</v>
      </c>
      <c r="E27">
        <f>'C diff'!I25</f>
        <v>0</v>
      </c>
      <c r="F27">
        <f>MRSA!I25</f>
        <v>0</v>
      </c>
      <c r="G27">
        <f>VRE!I25</f>
        <v>0</v>
      </c>
    </row>
    <row r="28" spans="1:7">
      <c r="A28" t="s">
        <v>63</v>
      </c>
      <c r="B28">
        <f>'Sample Collection'!K28</f>
        <v>2281</v>
      </c>
      <c r="C28" s="22">
        <f>HPC!S29</f>
        <v>161</v>
      </c>
      <c r="D28">
        <v>0</v>
      </c>
      <c r="E28">
        <f>'C diff'!I26</f>
        <v>0</v>
      </c>
      <c r="F28">
        <f>MRSA!I26</f>
        <v>0</v>
      </c>
      <c r="G28">
        <f>VRE!I26</f>
        <v>0</v>
      </c>
    </row>
    <row r="29" spans="1:7" s="20" customFormat="1">
      <c r="A29" s="20" t="s">
        <v>64</v>
      </c>
      <c r="B29" s="20">
        <f>'Sample Collection'!K29</f>
        <v>0</v>
      </c>
      <c r="C29" s="23">
        <f>HPC!S30</f>
        <v>20</v>
      </c>
      <c r="D29" s="20">
        <v>0</v>
      </c>
      <c r="E29" s="20">
        <f>'C diff'!I27</f>
        <v>0</v>
      </c>
      <c r="F29" s="20">
        <f>MRSA!I27</f>
        <v>0</v>
      </c>
      <c r="G29" s="20">
        <f>VRE!I27</f>
        <v>0</v>
      </c>
    </row>
    <row r="30" spans="1:7" s="19" customFormat="1">
      <c r="A30" s="19" t="s">
        <v>65</v>
      </c>
      <c r="B30" s="19">
        <f>'Sample Collection'!K30</f>
        <v>26</v>
      </c>
      <c r="C30" s="108">
        <f>HPC!S31</f>
        <v>31.666666666666668</v>
      </c>
      <c r="D30" s="19">
        <v>0</v>
      </c>
      <c r="E30" s="19">
        <f>'C diff'!I28</f>
        <v>0</v>
      </c>
      <c r="F30" s="19">
        <f>MRSA!I28</f>
        <v>3</v>
      </c>
      <c r="G30" s="19">
        <f>VRE!I28</f>
        <v>2</v>
      </c>
    </row>
    <row r="31" spans="1:7" s="173" customFormat="1">
      <c r="A31" s="173" t="s">
        <v>67</v>
      </c>
      <c r="B31" s="173">
        <f>'Sample Collection'!K31</f>
        <v>36</v>
      </c>
      <c r="C31" s="174">
        <f>HPC!S32</f>
        <v>5</v>
      </c>
      <c r="D31" s="173">
        <v>0</v>
      </c>
      <c r="E31" s="173">
        <f>'C diff'!I29</f>
        <v>0</v>
      </c>
      <c r="F31" s="173">
        <f>MRSA!I29</f>
        <v>0</v>
      </c>
      <c r="G31" s="173">
        <f>VRE!I29</f>
        <v>0</v>
      </c>
    </row>
    <row r="32" spans="1:7" s="19" customFormat="1">
      <c r="A32" s="19" t="s">
        <v>69</v>
      </c>
      <c r="B32" s="19">
        <f>'Sample Collection'!K32</f>
        <v>662</v>
      </c>
      <c r="C32" s="108">
        <f>HPC!S33</f>
        <v>31.666666666666668</v>
      </c>
      <c r="D32" s="19">
        <v>0</v>
      </c>
      <c r="E32" s="19">
        <f>'C diff'!I30</f>
        <v>3</v>
      </c>
      <c r="F32" s="19">
        <f>MRSA!I30</f>
        <v>6</v>
      </c>
      <c r="G32" s="19">
        <f>VRE!I30</f>
        <v>1</v>
      </c>
    </row>
    <row r="33" spans="1:7" s="19" customFormat="1">
      <c r="A33" s="19" t="s">
        <v>70</v>
      </c>
      <c r="B33" s="19">
        <f>'Sample Collection'!K33</f>
        <v>155</v>
      </c>
      <c r="C33" s="108">
        <f>HPC!S34</f>
        <v>33.333333333333336</v>
      </c>
      <c r="D33" s="19">
        <v>0</v>
      </c>
      <c r="E33" s="19">
        <f>'C diff'!I31</f>
        <v>0</v>
      </c>
      <c r="F33" s="19">
        <f>MRSA!I31</f>
        <v>0</v>
      </c>
      <c r="G33" s="19">
        <f>VRE!I31</f>
        <v>0</v>
      </c>
    </row>
    <row r="34" spans="1:7" s="19" customFormat="1">
      <c r="A34" s="19" t="s">
        <v>71</v>
      </c>
      <c r="B34" s="19">
        <f>'Sample Collection'!K34</f>
        <v>32</v>
      </c>
      <c r="C34" s="108">
        <f>HPC!S35</f>
        <v>1943.3333333333333</v>
      </c>
      <c r="D34" s="19">
        <v>0</v>
      </c>
      <c r="E34" s="19">
        <f>'C diff'!I32</f>
        <v>7</v>
      </c>
      <c r="F34" s="19">
        <f>MRSA!I32</f>
        <v>0</v>
      </c>
      <c r="G34" s="19">
        <f>VRE!I32</f>
        <v>5</v>
      </c>
    </row>
    <row r="35" spans="1:7" s="19" customFormat="1">
      <c r="A35" s="19" t="s">
        <v>72</v>
      </c>
      <c r="B35" s="19">
        <f>'Sample Collection'!K35</f>
        <v>184</v>
      </c>
      <c r="C35" s="108">
        <f>HPC!S36</f>
        <v>40</v>
      </c>
      <c r="D35" s="19">
        <v>0</v>
      </c>
      <c r="E35" s="19">
        <f>'C diff'!I33</f>
        <v>0</v>
      </c>
      <c r="F35" s="19">
        <f>MRSA!I33</f>
        <v>0</v>
      </c>
      <c r="G35" s="19">
        <f>VRE!I33</f>
        <v>0</v>
      </c>
    </row>
    <row r="36" spans="1:7">
      <c r="A36" t="s">
        <v>73</v>
      </c>
      <c r="B36">
        <f>'Sample Collection'!K36</f>
        <v>310</v>
      </c>
      <c r="C36" s="22">
        <f>HPC!S37</f>
        <v>18.333333333333332</v>
      </c>
      <c r="D36">
        <v>0</v>
      </c>
      <c r="E36">
        <f>'C diff'!I34</f>
        <v>0</v>
      </c>
      <c r="F36">
        <f>MRSA!I34</f>
        <v>0</v>
      </c>
      <c r="G36">
        <f>VRE!I34</f>
        <v>0</v>
      </c>
    </row>
    <row r="37" spans="1:7" s="56" customFormat="1">
      <c r="A37" s="56" t="s">
        <v>74</v>
      </c>
      <c r="B37" s="56">
        <f>'Sample Collection'!K37</f>
        <v>36</v>
      </c>
      <c r="C37" s="172">
        <f>HPC!S38</f>
        <v>21353.333333333332</v>
      </c>
      <c r="D37" s="56">
        <v>0</v>
      </c>
      <c r="E37" s="56">
        <f>'C diff'!I35</f>
        <v>0</v>
      </c>
      <c r="F37" s="56">
        <f>MRSA!I35</f>
        <v>8</v>
      </c>
      <c r="G37" s="56">
        <f>VRE!I35</f>
        <v>0</v>
      </c>
    </row>
    <row r="38" spans="1:7">
      <c r="A38" t="s">
        <v>75</v>
      </c>
      <c r="B38">
        <f>'Sample Collection'!K38</f>
        <v>15</v>
      </c>
      <c r="C38" s="22">
        <f>HPC!S39</f>
        <v>156.66666666666666</v>
      </c>
      <c r="D38">
        <v>0</v>
      </c>
      <c r="E38">
        <f>'C diff'!I36</f>
        <v>14</v>
      </c>
      <c r="F38">
        <f>MRSA!I36</f>
        <v>5</v>
      </c>
      <c r="G38">
        <f>VRE!I36</f>
        <v>14</v>
      </c>
    </row>
    <row r="39" spans="1:7">
      <c r="A39" t="s">
        <v>76</v>
      </c>
      <c r="B39">
        <f>'Sample Collection'!K39</f>
        <v>309</v>
      </c>
      <c r="C39" s="22">
        <f>HPC!S40</f>
        <v>0</v>
      </c>
      <c r="D39">
        <v>0</v>
      </c>
      <c r="E39">
        <f>'C diff'!I37</f>
        <v>0</v>
      </c>
      <c r="F39">
        <f>MRSA!I37</f>
        <v>0</v>
      </c>
      <c r="G39">
        <f>VRE!I37</f>
        <v>0</v>
      </c>
    </row>
    <row r="40" spans="1:7">
      <c r="A40" t="s">
        <v>77</v>
      </c>
      <c r="B40">
        <f>'Sample Collection'!K40</f>
        <v>51</v>
      </c>
      <c r="C40" s="22">
        <f>HPC!S41</f>
        <v>41.666666666666664</v>
      </c>
      <c r="D40">
        <v>0</v>
      </c>
      <c r="E40">
        <f>'C diff'!I38</f>
        <v>1</v>
      </c>
      <c r="F40">
        <f>MRSA!I38</f>
        <v>0</v>
      </c>
      <c r="G40">
        <f>VRE!I38</f>
        <v>10</v>
      </c>
    </row>
    <row r="41" spans="1:7">
      <c r="A41" t="s">
        <v>78</v>
      </c>
      <c r="B41">
        <f>'Sample Collection'!K41</f>
        <v>41</v>
      </c>
      <c r="C41" s="22">
        <f>HPC!S42</f>
        <v>3.3333333333333335</v>
      </c>
      <c r="D41">
        <v>0</v>
      </c>
      <c r="E41">
        <f>'C diff'!I39</f>
        <v>1</v>
      </c>
      <c r="F41">
        <f>MRSA!I39</f>
        <v>0</v>
      </c>
      <c r="G41">
        <f>VRE!I39</f>
        <v>0</v>
      </c>
    </row>
    <row r="42" spans="1:7" s="20" customFormat="1">
      <c r="A42" s="20" t="s">
        <v>79</v>
      </c>
      <c r="B42" s="20">
        <f>'Sample Collection'!K42</f>
        <v>0</v>
      </c>
      <c r="C42" s="23">
        <f>HPC!S43</f>
        <v>0</v>
      </c>
      <c r="D42" s="20">
        <v>0</v>
      </c>
      <c r="E42" s="20">
        <f>'C diff'!I40</f>
        <v>0</v>
      </c>
      <c r="F42" s="20">
        <f>MRSA!I40</f>
        <v>0</v>
      </c>
      <c r="G42" s="20">
        <f>VRE!I40</f>
        <v>0</v>
      </c>
    </row>
    <row r="43" spans="1:7" s="19" customFormat="1">
      <c r="A43" s="19" t="s">
        <v>80</v>
      </c>
      <c r="B43" s="19">
        <f>'Sample Collection'!K43</f>
        <v>122</v>
      </c>
      <c r="C43" s="108">
        <f>HPC!S44</f>
        <v>498.33333333333331</v>
      </c>
      <c r="D43" s="19">
        <v>0</v>
      </c>
      <c r="E43" s="19">
        <f>'C diff'!I41</f>
        <v>0</v>
      </c>
      <c r="F43" s="19">
        <f>MRSA!I41</f>
        <v>0</v>
      </c>
      <c r="G43" s="19">
        <f>VRE!I41</f>
        <v>0</v>
      </c>
    </row>
    <row r="44" spans="1:7" s="19" customFormat="1">
      <c r="A44" s="19" t="s">
        <v>81</v>
      </c>
      <c r="B44" s="19">
        <f>'Sample Collection'!K44</f>
        <v>386</v>
      </c>
      <c r="C44" s="108">
        <f>HPC!S45</f>
        <v>3818.3333333333335</v>
      </c>
      <c r="D44" s="19">
        <v>0</v>
      </c>
      <c r="E44" s="19">
        <f>'C diff'!I42</f>
        <v>1</v>
      </c>
      <c r="F44" s="19">
        <f>MRSA!I42</f>
        <v>1</v>
      </c>
      <c r="G44" s="19">
        <f>VRE!I42</f>
        <v>0</v>
      </c>
    </row>
    <row r="45" spans="1:7" s="19" customFormat="1">
      <c r="A45" s="19" t="s">
        <v>83</v>
      </c>
      <c r="B45" s="19">
        <f>'Sample Collection'!K45</f>
        <v>8</v>
      </c>
      <c r="C45" s="108">
        <f>HPC!S46</f>
        <v>3.3333333333333335</v>
      </c>
      <c r="D45" s="19">
        <v>0</v>
      </c>
      <c r="E45" s="19">
        <f>'C diff'!I43</f>
        <v>0</v>
      </c>
      <c r="F45" s="19">
        <f>MRSA!I43</f>
        <v>0</v>
      </c>
      <c r="G45" s="19">
        <f>VRE!I43</f>
        <v>1</v>
      </c>
    </row>
    <row r="46" spans="1:7" s="19" customFormat="1">
      <c r="A46" s="19" t="s">
        <v>84</v>
      </c>
      <c r="B46" s="19">
        <f>'Sample Collection'!K46</f>
        <v>19</v>
      </c>
      <c r="C46" s="108">
        <f>HPC!S47</f>
        <v>0</v>
      </c>
      <c r="D46" s="19">
        <v>0</v>
      </c>
      <c r="E46" s="19">
        <f>'C diff'!I44</f>
        <v>0</v>
      </c>
      <c r="F46" s="19">
        <f>MRSA!I44</f>
        <v>3</v>
      </c>
      <c r="G46" s="19">
        <f>VRE!I44</f>
        <v>0</v>
      </c>
    </row>
    <row r="47" spans="1:7" s="19" customFormat="1">
      <c r="A47" s="19" t="s">
        <v>85</v>
      </c>
      <c r="B47" s="19">
        <f>'Sample Collection'!K47</f>
        <v>3</v>
      </c>
      <c r="C47" s="108">
        <f>HPC!S48</f>
        <v>3.3333333333333335</v>
      </c>
      <c r="D47" s="19">
        <v>0</v>
      </c>
      <c r="E47" s="19">
        <f>'C diff'!I45</f>
        <v>0</v>
      </c>
      <c r="F47" s="19">
        <f>MRSA!I45</f>
        <v>0</v>
      </c>
      <c r="G47" s="19">
        <f>VRE!I45</f>
        <v>0</v>
      </c>
    </row>
    <row r="48" spans="1:7" s="19" customFormat="1">
      <c r="A48" s="19" t="s">
        <v>86</v>
      </c>
      <c r="B48" s="19">
        <f>'Sample Collection'!K48</f>
        <v>9</v>
      </c>
      <c r="C48" s="108">
        <f>HPC!S49</f>
        <v>0</v>
      </c>
      <c r="D48" s="19">
        <v>0</v>
      </c>
      <c r="E48" s="19">
        <f>'C diff'!I46</f>
        <v>0</v>
      </c>
      <c r="F48" s="19">
        <f>MRSA!I46</f>
        <v>0</v>
      </c>
      <c r="G48" s="19">
        <f>VRE!I46</f>
        <v>0</v>
      </c>
    </row>
    <row r="49" spans="1:7">
      <c r="A49" t="s">
        <v>87</v>
      </c>
      <c r="B49">
        <f>'Sample Collection'!K49</f>
        <v>30</v>
      </c>
      <c r="C49" s="22">
        <f>HPC!S50</f>
        <v>6.666666666666667</v>
      </c>
      <c r="D49">
        <v>0</v>
      </c>
      <c r="E49">
        <f>'C diff'!I47</f>
        <v>1</v>
      </c>
      <c r="F49">
        <f>MRSA!I47</f>
        <v>0</v>
      </c>
      <c r="G49">
        <f>VRE!I47</f>
        <v>1</v>
      </c>
    </row>
    <row r="50" spans="1:7">
      <c r="A50" t="s">
        <v>88</v>
      </c>
      <c r="B50">
        <f>'Sample Collection'!K50</f>
        <v>12</v>
      </c>
      <c r="C50" s="22">
        <f>HPC!S51</f>
        <v>1033.3333333333333</v>
      </c>
      <c r="D50">
        <v>0</v>
      </c>
      <c r="E50">
        <f>'C diff'!I48</f>
        <v>0</v>
      </c>
      <c r="F50">
        <f>MRSA!I48</f>
        <v>0</v>
      </c>
      <c r="G50">
        <f>VRE!I48</f>
        <v>0</v>
      </c>
    </row>
    <row r="51" spans="1:7">
      <c r="A51" t="s">
        <v>89</v>
      </c>
      <c r="B51">
        <f>'Sample Collection'!K51</f>
        <v>2</v>
      </c>
      <c r="C51" s="23">
        <f>HPC!S52</f>
        <v>500</v>
      </c>
      <c r="D51">
        <v>0</v>
      </c>
      <c r="E51">
        <f>'C diff'!I49</f>
        <v>0</v>
      </c>
      <c r="F51">
        <f>MRSA!I49</f>
        <v>0</v>
      </c>
      <c r="G51">
        <f>VRE!I49</f>
        <v>0</v>
      </c>
    </row>
    <row r="52" spans="1:7">
      <c r="A52" t="s">
        <v>90</v>
      </c>
      <c r="B52">
        <f>'Sample Collection'!K52</f>
        <v>53</v>
      </c>
      <c r="C52" s="22">
        <f>HPC!S53</f>
        <v>1.6666666666666667</v>
      </c>
      <c r="D52">
        <v>0</v>
      </c>
      <c r="E52">
        <f>'C diff'!I50</f>
        <v>0</v>
      </c>
      <c r="F52">
        <f>MRSA!I50</f>
        <v>0</v>
      </c>
      <c r="G52">
        <f>VRE!I50</f>
        <v>0</v>
      </c>
    </row>
    <row r="53" spans="1:7">
      <c r="A53" t="s">
        <v>91</v>
      </c>
      <c r="B53">
        <f>'Sample Collection'!K53</f>
        <v>35</v>
      </c>
      <c r="C53" s="22">
        <f>HPC!S54</f>
        <v>16.666666666666668</v>
      </c>
      <c r="D53">
        <v>0</v>
      </c>
      <c r="E53">
        <f>'C diff'!I51</f>
        <v>0</v>
      </c>
      <c r="F53">
        <f>MRSA!I51</f>
        <v>0</v>
      </c>
      <c r="G53">
        <f>VRE!I51</f>
        <v>0</v>
      </c>
    </row>
    <row r="54" spans="1:7">
      <c r="A54" t="s">
        <v>92</v>
      </c>
      <c r="B54">
        <f>'Sample Collection'!K54</f>
        <v>8</v>
      </c>
      <c r="C54" s="22">
        <f>HPC!S55</f>
        <v>0</v>
      </c>
      <c r="D54">
        <v>0</v>
      </c>
      <c r="E54">
        <f>'C diff'!I52</f>
        <v>0</v>
      </c>
      <c r="F54">
        <f>MRSA!I52</f>
        <v>0</v>
      </c>
      <c r="G54">
        <f>VRE!I52</f>
        <v>0</v>
      </c>
    </row>
    <row r="55" spans="1:7" s="20" customFormat="1">
      <c r="A55" s="20" t="s">
        <v>93</v>
      </c>
      <c r="B55" s="20">
        <f>'Sample Collection'!K55</f>
        <v>0</v>
      </c>
      <c r="C55" s="23">
        <f>HPC!S56</f>
        <v>0</v>
      </c>
      <c r="D55" s="20">
        <v>0</v>
      </c>
      <c r="E55" s="20">
        <f>'C diff'!I53</f>
        <v>0</v>
      </c>
      <c r="F55" s="20">
        <f>MRSA!I53</f>
        <v>0</v>
      </c>
      <c r="G55" s="20">
        <f>VRE!I53</f>
        <v>0</v>
      </c>
    </row>
    <row r="56" spans="1:7" s="38" customFormat="1">
      <c r="A56" s="38" t="s">
        <v>94</v>
      </c>
      <c r="B56" s="38">
        <f>'Sample Collection'!K56</f>
        <v>351</v>
      </c>
      <c r="C56" s="106">
        <f>HPC!S57</f>
        <v>18.333333333333332</v>
      </c>
      <c r="D56" s="38">
        <v>0</v>
      </c>
      <c r="E56" s="38">
        <f>'C diff'!I54</f>
        <v>0</v>
      </c>
      <c r="F56" s="38">
        <f>MRSA!I54</f>
        <v>0</v>
      </c>
      <c r="G56" s="38">
        <f>VRE!I54</f>
        <v>0</v>
      </c>
    </row>
    <row r="57" spans="1:7" s="38" customFormat="1">
      <c r="A57" s="38" t="s">
        <v>95</v>
      </c>
      <c r="B57" s="38">
        <f>'Sample Collection'!K57</f>
        <v>54</v>
      </c>
      <c r="C57" s="106">
        <f>HPC!S58</f>
        <v>100</v>
      </c>
      <c r="D57" s="38">
        <v>0</v>
      </c>
      <c r="E57" s="38">
        <f>'C diff'!I55</f>
        <v>0</v>
      </c>
      <c r="F57" s="38">
        <f>MRSA!I55</f>
        <v>0</v>
      </c>
      <c r="G57" s="38">
        <f>VRE!I55</f>
        <v>1</v>
      </c>
    </row>
    <row r="58" spans="1:7" s="175" customFormat="1">
      <c r="A58" s="175" t="s">
        <v>96</v>
      </c>
      <c r="B58" s="175">
        <f>'Sample Collection'!K58</f>
        <v>11</v>
      </c>
      <c r="C58" s="176">
        <f>HPC!S59</f>
        <v>10</v>
      </c>
      <c r="D58" s="175">
        <v>0</v>
      </c>
      <c r="E58" s="175">
        <f>'C diff'!I56</f>
        <v>0</v>
      </c>
      <c r="F58" s="175">
        <f>MRSA!I56</f>
        <v>0</v>
      </c>
      <c r="G58" s="175">
        <f>VRE!I56</f>
        <v>0</v>
      </c>
    </row>
    <row r="59" spans="1:7" s="38" customFormat="1">
      <c r="A59" s="38" t="s">
        <v>99</v>
      </c>
      <c r="B59" s="38">
        <f>'Sample Collection'!K59</f>
        <v>627</v>
      </c>
      <c r="C59" s="106">
        <f>HPC!S60</f>
        <v>26.666666666666668</v>
      </c>
      <c r="D59" s="38">
        <v>0</v>
      </c>
      <c r="E59" s="38">
        <f>'C diff'!I57</f>
        <v>0</v>
      </c>
      <c r="F59" s="38">
        <f>MRSA!I57</f>
        <v>0</v>
      </c>
      <c r="G59" s="38">
        <f>VRE!I57</f>
        <v>0</v>
      </c>
    </row>
    <row r="60" spans="1:7" s="38" customFormat="1">
      <c r="A60" s="38" t="s">
        <v>100</v>
      </c>
      <c r="B60" s="38">
        <f>'Sample Collection'!K60</f>
        <v>8</v>
      </c>
      <c r="C60" s="106">
        <f>HPC!S61</f>
        <v>6.666666666666667</v>
      </c>
      <c r="D60" s="38">
        <v>0</v>
      </c>
      <c r="E60" s="38">
        <f>'C diff'!I58</f>
        <v>0</v>
      </c>
      <c r="F60" s="38">
        <f>MRSA!I58</f>
        <v>0</v>
      </c>
      <c r="G60" s="38">
        <f>VRE!I58</f>
        <v>1</v>
      </c>
    </row>
    <row r="61" spans="1:7" s="38" customFormat="1">
      <c r="A61" s="38" t="s">
        <v>101</v>
      </c>
      <c r="B61" s="38">
        <f>'Sample Collection'!K61</f>
        <v>504</v>
      </c>
      <c r="C61" s="106">
        <f>HPC!S62</f>
        <v>16.666666666666668</v>
      </c>
      <c r="D61" s="38">
        <v>0</v>
      </c>
      <c r="E61" s="38">
        <f>'C diff'!I59</f>
        <v>0</v>
      </c>
      <c r="F61" s="38">
        <f>MRSA!I59</f>
        <v>0</v>
      </c>
      <c r="G61" s="38">
        <f>VRE!I59</f>
        <v>1</v>
      </c>
    </row>
    <row r="62" spans="1:7">
      <c r="A62" t="s">
        <v>102</v>
      </c>
      <c r="B62">
        <f>'Sample Collection'!K62</f>
        <v>53</v>
      </c>
      <c r="C62" s="22">
        <f>HPC!S63</f>
        <v>16.666666666666668</v>
      </c>
      <c r="D62">
        <v>0</v>
      </c>
      <c r="E62">
        <f>'C diff'!I60</f>
        <v>0</v>
      </c>
      <c r="F62">
        <f>MRSA!I60</f>
        <v>0</v>
      </c>
      <c r="G62">
        <f>VRE!I60</f>
        <v>0</v>
      </c>
    </row>
    <row r="63" spans="1:7">
      <c r="A63" t="s">
        <v>103</v>
      </c>
      <c r="B63">
        <f>'Sample Collection'!K63</f>
        <v>2</v>
      </c>
      <c r="C63" s="22">
        <f>HPC!S64</f>
        <v>0</v>
      </c>
      <c r="D63">
        <v>0</v>
      </c>
      <c r="E63">
        <f>'C diff'!I61</f>
        <v>0</v>
      </c>
      <c r="F63">
        <f>MRSA!I61</f>
        <v>0</v>
      </c>
      <c r="G63">
        <f>VRE!I61</f>
        <v>0</v>
      </c>
    </row>
    <row r="64" spans="1:7" s="56" customFormat="1">
      <c r="A64" s="56" t="s">
        <v>104</v>
      </c>
      <c r="B64" s="56">
        <f>'Sample Collection'!K64</f>
        <v>30</v>
      </c>
      <c r="C64" s="172">
        <f>HPC!S65</f>
        <v>0</v>
      </c>
      <c r="D64" s="56">
        <v>0</v>
      </c>
      <c r="E64" s="56">
        <f>'C diff'!I62</f>
        <v>0</v>
      </c>
      <c r="F64" s="56">
        <f>MRSA!I62</f>
        <v>0</v>
      </c>
      <c r="G64" s="56">
        <f>VRE!I62</f>
        <v>0</v>
      </c>
    </row>
    <row r="65" spans="1:7">
      <c r="A65" t="s">
        <v>105</v>
      </c>
      <c r="B65">
        <f>'Sample Collection'!K65</f>
        <v>25</v>
      </c>
      <c r="C65" s="22">
        <f>HPC!S66</f>
        <v>1.6666666666666667</v>
      </c>
      <c r="D65">
        <v>0</v>
      </c>
      <c r="E65">
        <f>'C diff'!I63</f>
        <v>0</v>
      </c>
      <c r="F65">
        <f>MRSA!I63</f>
        <v>0</v>
      </c>
      <c r="G65">
        <f>VRE!I63</f>
        <v>0</v>
      </c>
    </row>
    <row r="66" spans="1:7">
      <c r="A66" t="s">
        <v>106</v>
      </c>
      <c r="B66">
        <f>'Sample Collection'!K66</f>
        <v>1</v>
      </c>
      <c r="C66" s="22">
        <f>HPC!S67</f>
        <v>1.6666666666666667</v>
      </c>
      <c r="D66">
        <v>0</v>
      </c>
      <c r="E66">
        <f>'C diff'!I64</f>
        <v>0</v>
      </c>
      <c r="F66">
        <f>MRSA!I64</f>
        <v>0</v>
      </c>
      <c r="G66">
        <f>VRE!I64</f>
        <v>1</v>
      </c>
    </row>
    <row r="67" spans="1:7">
      <c r="A67" t="s">
        <v>107</v>
      </c>
      <c r="B67">
        <f>'Sample Collection'!K67</f>
        <v>34</v>
      </c>
      <c r="C67" s="22">
        <f>HPC!S68</f>
        <v>0</v>
      </c>
      <c r="D67">
        <v>0</v>
      </c>
      <c r="E67">
        <f>'C diff'!I65</f>
        <v>0</v>
      </c>
      <c r="F67">
        <f>MRSA!I65</f>
        <v>0</v>
      </c>
      <c r="G67">
        <f>VRE!I65</f>
        <v>0</v>
      </c>
    </row>
    <row r="68" spans="1:7" s="20" customFormat="1">
      <c r="A68" s="20" t="s">
        <v>108</v>
      </c>
      <c r="B68" s="20">
        <f>'Sample Collection'!K68</f>
        <v>1</v>
      </c>
      <c r="C68" s="23">
        <f>HPC!S69</f>
        <v>0</v>
      </c>
      <c r="D68" s="20">
        <v>0</v>
      </c>
      <c r="E68" s="20">
        <f>'C diff'!I66</f>
        <v>0</v>
      </c>
      <c r="F68" s="20">
        <f>MRSA!I66</f>
        <v>0</v>
      </c>
      <c r="G68" s="20">
        <f>VRE!I66</f>
        <v>0</v>
      </c>
    </row>
    <row r="69" spans="1:7" s="38" customFormat="1">
      <c r="A69" s="38" t="s">
        <v>109</v>
      </c>
      <c r="B69" s="38">
        <f>'Sample Collection'!K69</f>
        <v>22</v>
      </c>
      <c r="C69" s="106">
        <f>HPC!S70</f>
        <v>1.6666666666666667</v>
      </c>
      <c r="D69" s="38">
        <v>0</v>
      </c>
      <c r="E69" s="38">
        <f>'C diff'!I67</f>
        <v>0</v>
      </c>
      <c r="F69" s="38">
        <f>MRSA!I67</f>
        <v>0</v>
      </c>
      <c r="G69" s="38">
        <f>VRE!I67</f>
        <v>0</v>
      </c>
    </row>
    <row r="70" spans="1:7" s="38" customFormat="1">
      <c r="A70" s="38" t="s">
        <v>111</v>
      </c>
      <c r="B70" s="38">
        <f>'Sample Collection'!K70</f>
        <v>8</v>
      </c>
      <c r="C70" s="106">
        <f>HPC!S71</f>
        <v>6.666666666666667</v>
      </c>
      <c r="D70" s="38">
        <v>0</v>
      </c>
      <c r="E70" s="38">
        <f>'C diff'!I68</f>
        <v>0</v>
      </c>
      <c r="F70" s="38">
        <f>MRSA!I68</f>
        <v>0</v>
      </c>
      <c r="G70" s="38">
        <f>VRE!I68</f>
        <v>0</v>
      </c>
    </row>
    <row r="71" spans="1:7" s="38" customFormat="1">
      <c r="A71" s="38" t="s">
        <v>112</v>
      </c>
      <c r="B71" s="38">
        <f>'Sample Collection'!K71</f>
        <v>261</v>
      </c>
      <c r="C71" s="106">
        <f>HPC!S72</f>
        <v>0</v>
      </c>
      <c r="D71" s="38">
        <v>0</v>
      </c>
      <c r="E71" s="38">
        <f>'C diff'!I69</f>
        <v>0</v>
      </c>
      <c r="F71" s="38">
        <f>MRSA!I69</f>
        <v>0</v>
      </c>
      <c r="G71" s="38">
        <f>VRE!I69</f>
        <v>0</v>
      </c>
    </row>
    <row r="72" spans="1:7" s="38" customFormat="1">
      <c r="A72" s="38" t="s">
        <v>113</v>
      </c>
      <c r="B72" s="38">
        <f>'Sample Collection'!K72</f>
        <v>1402</v>
      </c>
      <c r="C72" s="106">
        <f>HPC!S73</f>
        <v>0</v>
      </c>
      <c r="D72" s="38">
        <v>0</v>
      </c>
      <c r="E72" s="38">
        <f>'C diff'!I70</f>
        <v>0</v>
      </c>
      <c r="F72" s="38">
        <f>MRSA!I70</f>
        <v>0</v>
      </c>
      <c r="G72" s="38">
        <f>VRE!I70</f>
        <v>0</v>
      </c>
    </row>
    <row r="73" spans="1:7" s="38" customFormat="1">
      <c r="A73" s="38" t="s">
        <v>114</v>
      </c>
      <c r="B73" s="38">
        <f>'Sample Collection'!K73</f>
        <v>5</v>
      </c>
      <c r="C73" s="106">
        <f>HPC!S74</f>
        <v>3.3333333333333335</v>
      </c>
      <c r="D73" s="38">
        <v>0</v>
      </c>
      <c r="E73" s="38">
        <f>'C diff'!I71</f>
        <v>0</v>
      </c>
      <c r="F73" s="38">
        <f>MRSA!I71</f>
        <v>0</v>
      </c>
      <c r="G73" s="38">
        <f>VRE!I71</f>
        <v>0</v>
      </c>
    </row>
    <row r="74" spans="1:7" s="38" customFormat="1">
      <c r="A74" s="38" t="s">
        <v>115</v>
      </c>
      <c r="B74" s="38">
        <f>'Sample Collection'!K74</f>
        <v>2</v>
      </c>
      <c r="C74" s="106">
        <f>HPC!S75</f>
        <v>0</v>
      </c>
      <c r="D74" s="38">
        <v>0</v>
      </c>
      <c r="E74" s="38">
        <f>'C diff'!I72</f>
        <v>0</v>
      </c>
      <c r="F74" s="38">
        <f>MRSA!I72</f>
        <v>0</v>
      </c>
      <c r="G74" s="38">
        <f>VRE!I72</f>
        <v>0</v>
      </c>
    </row>
    <row r="75" spans="1:7">
      <c r="A75" t="s">
        <v>116</v>
      </c>
      <c r="B75">
        <f>'Sample Collection'!K75</f>
        <v>121</v>
      </c>
      <c r="C75" s="22">
        <f>HPC!S76</f>
        <v>0</v>
      </c>
      <c r="D75">
        <v>0</v>
      </c>
      <c r="E75">
        <f>'C diff'!I73</f>
        <v>0</v>
      </c>
      <c r="F75">
        <f>MRSA!I73</f>
        <v>0</v>
      </c>
      <c r="G75">
        <f>VRE!I73</f>
        <v>0</v>
      </c>
    </row>
    <row r="76" spans="1:7">
      <c r="A76" t="s">
        <v>117</v>
      </c>
      <c r="B76">
        <f>'Sample Collection'!K76</f>
        <v>30</v>
      </c>
      <c r="C76" s="22">
        <f>HPC!S77</f>
        <v>1.6666666666666667</v>
      </c>
      <c r="D76">
        <v>0</v>
      </c>
      <c r="E76">
        <f>'C diff'!I74</f>
        <v>0</v>
      </c>
      <c r="F76">
        <f>MRSA!I74</f>
        <v>0</v>
      </c>
      <c r="G76">
        <f>VRE!I74</f>
        <v>0</v>
      </c>
    </row>
    <row r="77" spans="1:7">
      <c r="A77" t="s">
        <v>118</v>
      </c>
      <c r="B77">
        <f>'Sample Collection'!K77</f>
        <v>2</v>
      </c>
      <c r="C77" s="22">
        <f>HPC!S78</f>
        <v>66.666666666666671</v>
      </c>
      <c r="D77">
        <v>0</v>
      </c>
      <c r="E77">
        <f>'C diff'!I75</f>
        <v>0</v>
      </c>
      <c r="F77">
        <f>MRSA!I75</f>
        <v>0</v>
      </c>
      <c r="G77">
        <f>VRE!I75</f>
        <v>0</v>
      </c>
    </row>
    <row r="78" spans="1:7">
      <c r="A78" t="s">
        <v>119</v>
      </c>
      <c r="B78">
        <f>'Sample Collection'!K78</f>
        <v>12</v>
      </c>
      <c r="C78" s="22">
        <f>HPC!S79</f>
        <v>0</v>
      </c>
      <c r="D78">
        <v>0</v>
      </c>
      <c r="E78">
        <f>'C diff'!I76</f>
        <v>0</v>
      </c>
      <c r="F78">
        <f>MRSA!I76</f>
        <v>0</v>
      </c>
      <c r="G78">
        <f>VRE!I76</f>
        <v>0</v>
      </c>
    </row>
    <row r="79" spans="1:7">
      <c r="A79" t="s">
        <v>120</v>
      </c>
      <c r="B79">
        <f>'Sample Collection'!K79</f>
        <v>15</v>
      </c>
      <c r="C79" s="22">
        <f>HPC!S80</f>
        <v>0</v>
      </c>
      <c r="D79">
        <v>0</v>
      </c>
      <c r="E79">
        <f>'C diff'!I77</f>
        <v>0</v>
      </c>
      <c r="F79">
        <f>MRSA!I77</f>
        <v>2</v>
      </c>
      <c r="G79">
        <f>VRE!I77</f>
        <v>0</v>
      </c>
    </row>
    <row r="80" spans="1:7">
      <c r="A80" t="s">
        <v>121</v>
      </c>
      <c r="B80">
        <f>'Sample Collection'!K80</f>
        <v>42</v>
      </c>
      <c r="C80" s="22">
        <f>HPC!S81</f>
        <v>178.33333333333334</v>
      </c>
      <c r="D80">
        <v>0</v>
      </c>
      <c r="E80">
        <f>'C diff'!I78</f>
        <v>0</v>
      </c>
      <c r="F80">
        <f>MRSA!I78</f>
        <v>1</v>
      </c>
      <c r="G80">
        <f>VRE!I78</f>
        <v>0</v>
      </c>
    </row>
    <row r="81" spans="1:7" s="20" customFormat="1">
      <c r="A81" s="20" t="s">
        <v>122</v>
      </c>
      <c r="B81" s="20">
        <f>'Sample Collection'!K81</f>
        <v>0</v>
      </c>
      <c r="C81" s="23">
        <f>HPC!S82</f>
        <v>0</v>
      </c>
      <c r="D81" s="20">
        <v>0</v>
      </c>
      <c r="E81" s="20">
        <f>'C diff'!I79</f>
        <v>0</v>
      </c>
      <c r="F81" s="20">
        <f>MRSA!I79</f>
        <v>0</v>
      </c>
      <c r="G81" s="20">
        <f>VRE!I79</f>
        <v>0</v>
      </c>
    </row>
    <row r="82" spans="1:7" s="38" customFormat="1">
      <c r="A82" s="38" t="s">
        <v>123</v>
      </c>
      <c r="B82" s="38">
        <f>'Sample Collection'!K82</f>
        <v>74</v>
      </c>
      <c r="C82" s="106">
        <f>HPC!S83</f>
        <v>31.666666666666668</v>
      </c>
      <c r="D82" s="38">
        <v>0</v>
      </c>
      <c r="E82" s="38">
        <f>'C diff'!I80</f>
        <v>0</v>
      </c>
      <c r="F82" s="38">
        <f>MRSA!I80</f>
        <v>0</v>
      </c>
      <c r="G82" s="38">
        <f>VRE!I80</f>
        <v>2</v>
      </c>
    </row>
    <row r="83" spans="1:7" s="38" customFormat="1">
      <c r="A83" s="38" t="s">
        <v>125</v>
      </c>
      <c r="B83" s="38">
        <f>'Sample Collection'!K83</f>
        <v>0</v>
      </c>
      <c r="C83" s="106">
        <f>HPC!S84</f>
        <v>11.666666666666666</v>
      </c>
      <c r="D83" s="38">
        <v>0</v>
      </c>
      <c r="E83" s="38">
        <f>'C diff'!I81</f>
        <v>0</v>
      </c>
      <c r="F83" s="38">
        <f>MRSA!I81</f>
        <v>0</v>
      </c>
      <c r="G83" s="38">
        <f>VRE!I81</f>
        <v>0</v>
      </c>
    </row>
    <row r="84" spans="1:7" s="38" customFormat="1">
      <c r="A84" s="38" t="s">
        <v>127</v>
      </c>
      <c r="B84" s="38">
        <f>'Sample Collection'!K84</f>
        <v>63</v>
      </c>
      <c r="C84" s="106">
        <f>HPC!S85</f>
        <v>6.666666666666667</v>
      </c>
      <c r="D84" s="38">
        <v>0</v>
      </c>
      <c r="E84" s="38">
        <f>'C diff'!I82</f>
        <v>0</v>
      </c>
      <c r="F84" s="38">
        <f>MRSA!I82</f>
        <v>0</v>
      </c>
      <c r="G84" s="38">
        <f>VRE!I82</f>
        <v>2</v>
      </c>
    </row>
    <row r="85" spans="1:7" s="38" customFormat="1">
      <c r="A85" s="38" t="s">
        <v>129</v>
      </c>
      <c r="B85" s="38">
        <f>'Sample Collection'!K85</f>
        <v>10</v>
      </c>
      <c r="C85" s="106">
        <f>HPC!S86</f>
        <v>118.33333333333333</v>
      </c>
      <c r="D85" s="38">
        <v>0</v>
      </c>
      <c r="E85" s="38">
        <f>'C diff'!I83</f>
        <v>0</v>
      </c>
      <c r="F85" s="38">
        <f>MRSA!I83</f>
        <v>0</v>
      </c>
      <c r="G85" s="38">
        <f>VRE!I83</f>
        <v>7</v>
      </c>
    </row>
    <row r="86" spans="1:7" s="38" customFormat="1">
      <c r="A86" s="38" t="s">
        <v>130</v>
      </c>
      <c r="B86" s="38">
        <f>'Sample Collection'!K86</f>
        <v>805</v>
      </c>
      <c r="C86" s="106">
        <f>HPC!S87</f>
        <v>95</v>
      </c>
      <c r="D86" s="38">
        <v>0</v>
      </c>
      <c r="E86" s="38">
        <f>'C diff'!I84</f>
        <v>0</v>
      </c>
      <c r="F86" s="38">
        <f>MRSA!I84</f>
        <v>0</v>
      </c>
      <c r="G86" s="38">
        <f>VRE!I84</f>
        <v>9</v>
      </c>
    </row>
    <row r="87" spans="1:7" s="38" customFormat="1">
      <c r="A87" s="38" t="s">
        <v>132</v>
      </c>
      <c r="B87" s="38">
        <f>'Sample Collection'!K87</f>
        <v>479</v>
      </c>
      <c r="C87" s="106">
        <f>HPC!S88</f>
        <v>3.3333333333333335</v>
      </c>
      <c r="D87" s="38">
        <v>0</v>
      </c>
      <c r="E87" s="38">
        <f>'C diff'!I85</f>
        <v>0</v>
      </c>
      <c r="F87" s="38">
        <f>MRSA!I85</f>
        <v>1</v>
      </c>
      <c r="G87" s="38">
        <f>VRE!I85</f>
        <v>5</v>
      </c>
    </row>
    <row r="88" spans="1:7">
      <c r="A88" t="s">
        <v>134</v>
      </c>
      <c r="B88">
        <f>'Sample Collection'!K88</f>
        <v>0</v>
      </c>
      <c r="C88" s="22">
        <f>HPC!S89</f>
        <v>1.6666666666666667</v>
      </c>
      <c r="D88">
        <v>0</v>
      </c>
      <c r="E88">
        <f>'C diff'!I86</f>
        <v>0</v>
      </c>
      <c r="F88">
        <f>MRSA!I86</f>
        <v>0</v>
      </c>
      <c r="G88">
        <f>VRE!I86</f>
        <v>1</v>
      </c>
    </row>
    <row r="89" spans="1:7">
      <c r="A89" t="s">
        <v>135</v>
      </c>
      <c r="B89">
        <f>'Sample Collection'!K89</f>
        <v>15</v>
      </c>
      <c r="C89" s="22">
        <f>HPC!S90</f>
        <v>223.33333333333334</v>
      </c>
      <c r="D89">
        <v>0</v>
      </c>
      <c r="E89">
        <f>'C diff'!I87</f>
        <v>0</v>
      </c>
      <c r="F89">
        <f>MRSA!I87</f>
        <v>0</v>
      </c>
      <c r="G89">
        <f>VRE!I87</f>
        <v>26</v>
      </c>
    </row>
    <row r="90" spans="1:7">
      <c r="A90" t="s">
        <v>136</v>
      </c>
      <c r="B90">
        <f>'Sample Collection'!K90</f>
        <v>55</v>
      </c>
      <c r="C90" s="22">
        <f>HPC!S91</f>
        <v>333.33333333333331</v>
      </c>
      <c r="D90">
        <v>0</v>
      </c>
      <c r="E90">
        <f>'C diff'!I88</f>
        <v>0</v>
      </c>
      <c r="F90">
        <f>MRSA!I88</f>
        <v>0</v>
      </c>
      <c r="G90">
        <f>VRE!I88</f>
        <v>0</v>
      </c>
    </row>
    <row r="91" spans="1:7">
      <c r="A91" t="s">
        <v>137</v>
      </c>
      <c r="B91">
        <f>'Sample Collection'!K91</f>
        <v>264</v>
      </c>
      <c r="C91" s="22">
        <f>HPC!S92</f>
        <v>0</v>
      </c>
      <c r="D91">
        <v>0</v>
      </c>
      <c r="E91">
        <f>'C diff'!I89</f>
        <v>0</v>
      </c>
      <c r="F91">
        <f>MRSA!I89</f>
        <v>0</v>
      </c>
      <c r="G91">
        <f>VRE!I89</f>
        <v>0</v>
      </c>
    </row>
    <row r="92" spans="1:7">
      <c r="A92" t="s">
        <v>138</v>
      </c>
      <c r="B92">
        <f>'Sample Collection'!K92</f>
        <v>9</v>
      </c>
      <c r="C92" s="22">
        <f>HPC!S93</f>
        <v>0</v>
      </c>
      <c r="D92">
        <v>0</v>
      </c>
      <c r="E92">
        <f>'C diff'!I90</f>
        <v>0</v>
      </c>
      <c r="F92">
        <f>MRSA!I90</f>
        <v>0</v>
      </c>
      <c r="G92">
        <f>VRE!I90</f>
        <v>0</v>
      </c>
    </row>
    <row r="93" spans="1:7">
      <c r="A93" t="s">
        <v>139</v>
      </c>
      <c r="B93">
        <f>'Sample Collection'!K93</f>
        <v>0</v>
      </c>
      <c r="C93" s="22">
        <f>HPC!S94</f>
        <v>3.3333333333333335</v>
      </c>
      <c r="D93">
        <v>0</v>
      </c>
      <c r="E93">
        <f>'C diff'!I91</f>
        <v>0</v>
      </c>
      <c r="F93">
        <f>MRSA!I91</f>
        <v>0</v>
      </c>
      <c r="G93">
        <f>VRE!I91</f>
        <v>0</v>
      </c>
    </row>
    <row r="94" spans="1:7" s="20" customFormat="1">
      <c r="A94" s="20" t="s">
        <v>140</v>
      </c>
      <c r="B94" s="20">
        <f>'Sample Collection'!K94</f>
        <v>0</v>
      </c>
      <c r="C94" s="23">
        <f>HPC!S95</f>
        <v>0</v>
      </c>
      <c r="D94" s="20">
        <v>0</v>
      </c>
      <c r="E94" s="20">
        <f>'C diff'!I92</f>
        <v>0</v>
      </c>
      <c r="F94" s="20">
        <f>MRSA!I92</f>
        <v>0</v>
      </c>
      <c r="G94" s="20">
        <f>VRE!I92</f>
        <v>0</v>
      </c>
    </row>
    <row r="95" spans="1:7" s="38" customFormat="1">
      <c r="A95" s="38" t="s">
        <v>141</v>
      </c>
      <c r="B95" s="38">
        <f>'Sample Collection'!K95</f>
        <v>760</v>
      </c>
      <c r="C95" s="106">
        <f>HPC!S96</f>
        <v>3.3333333333333335</v>
      </c>
      <c r="D95" s="38">
        <v>0</v>
      </c>
      <c r="E95" s="38">
        <f>'C diff'!I93</f>
        <v>0</v>
      </c>
      <c r="F95" s="38">
        <f>MRSA!I93</f>
        <v>0</v>
      </c>
      <c r="G95" s="38">
        <f>VRE!I93</f>
        <v>0</v>
      </c>
    </row>
    <row r="96" spans="1:7" s="38" customFormat="1">
      <c r="A96" s="38" t="s">
        <v>142</v>
      </c>
      <c r="B96" s="38">
        <f>'Sample Collection'!K96</f>
        <v>10</v>
      </c>
      <c r="C96" s="106">
        <f>HPC!S97</f>
        <v>20</v>
      </c>
      <c r="D96" s="38">
        <v>0</v>
      </c>
      <c r="E96" s="38">
        <f>'C diff'!I94</f>
        <v>0</v>
      </c>
      <c r="F96" s="38">
        <f>MRSA!I94</f>
        <v>0</v>
      </c>
      <c r="G96" s="38">
        <f>VRE!I94</f>
        <v>1</v>
      </c>
    </row>
    <row r="97" spans="1:7" s="38" customFormat="1">
      <c r="A97" s="38" t="s">
        <v>143</v>
      </c>
      <c r="B97" s="38">
        <f>'Sample Collection'!K97</f>
        <v>97</v>
      </c>
      <c r="C97" s="106">
        <f>HPC!S98</f>
        <v>39133.333333333336</v>
      </c>
      <c r="D97" s="38">
        <v>0</v>
      </c>
      <c r="E97" s="38">
        <f>'C diff'!I95</f>
        <v>0</v>
      </c>
      <c r="F97" s="38">
        <f>MRSA!I95</f>
        <v>0</v>
      </c>
      <c r="G97" s="38">
        <f>VRE!I95</f>
        <v>1</v>
      </c>
    </row>
    <row r="98" spans="1:7" s="38" customFormat="1">
      <c r="A98" s="38" t="s">
        <v>144</v>
      </c>
      <c r="B98" s="38">
        <f>'Sample Collection'!K98</f>
        <v>72</v>
      </c>
      <c r="C98" s="106">
        <f>HPC!S99</f>
        <v>335</v>
      </c>
      <c r="D98" s="38">
        <v>0</v>
      </c>
      <c r="E98" s="38">
        <f>'C diff'!I96</f>
        <v>0</v>
      </c>
      <c r="F98" s="38">
        <f>MRSA!I96</f>
        <v>0</v>
      </c>
      <c r="G98" s="38">
        <f>VRE!I96</f>
        <v>0</v>
      </c>
    </row>
    <row r="99" spans="1:7" s="38" customFormat="1">
      <c r="A99" s="38" t="s">
        <v>145</v>
      </c>
      <c r="B99" s="38">
        <f>'Sample Collection'!K99</f>
        <v>163</v>
      </c>
      <c r="C99" s="106">
        <f>HPC!S100</f>
        <v>0</v>
      </c>
      <c r="D99" s="38">
        <v>0</v>
      </c>
      <c r="E99" s="38">
        <f>'C diff'!I97</f>
        <v>0</v>
      </c>
      <c r="F99" s="38">
        <f>MRSA!I97</f>
        <v>0</v>
      </c>
      <c r="G99" s="38">
        <f>VRE!I97</f>
        <v>0</v>
      </c>
    </row>
    <row r="100" spans="1:7" s="38" customFormat="1">
      <c r="A100" s="38" t="s">
        <v>146</v>
      </c>
      <c r="B100" s="38">
        <f>'Sample Collection'!K100</f>
        <v>50</v>
      </c>
      <c r="C100" s="106">
        <f>HPC!S101</f>
        <v>0</v>
      </c>
      <c r="D100" s="38">
        <v>0</v>
      </c>
      <c r="E100" s="38">
        <f>'C diff'!I98</f>
        <v>0</v>
      </c>
      <c r="F100" s="38">
        <f>MRSA!I98</f>
        <v>0</v>
      </c>
      <c r="G100" s="38">
        <f>VRE!I98</f>
        <v>0</v>
      </c>
    </row>
    <row r="101" spans="1:7">
      <c r="A101" t="s">
        <v>147</v>
      </c>
      <c r="B101">
        <f>'Sample Collection'!K101</f>
        <v>419</v>
      </c>
      <c r="C101" s="22">
        <f>HPC!S102</f>
        <v>46.666666666666664</v>
      </c>
      <c r="D101">
        <v>0</v>
      </c>
      <c r="E101">
        <f>'C diff'!I99</f>
        <v>0</v>
      </c>
      <c r="F101">
        <f>MRSA!I99</f>
        <v>0</v>
      </c>
      <c r="G101">
        <f>VRE!I99</f>
        <v>0</v>
      </c>
    </row>
    <row r="102" spans="1:7">
      <c r="A102" t="s">
        <v>148</v>
      </c>
      <c r="B102">
        <f>'Sample Collection'!K102</f>
        <v>105</v>
      </c>
      <c r="C102" s="22">
        <f>HPC!S103</f>
        <v>8.3333333333333339</v>
      </c>
      <c r="D102">
        <v>0</v>
      </c>
      <c r="E102">
        <f>'C diff'!I100</f>
        <v>0</v>
      </c>
      <c r="F102">
        <f>MRSA!I100</f>
        <v>0</v>
      </c>
      <c r="G102">
        <f>VRE!I100</f>
        <v>0</v>
      </c>
    </row>
    <row r="103" spans="1:7">
      <c r="A103" t="s">
        <v>149</v>
      </c>
      <c r="B103">
        <f>'Sample Collection'!K103</f>
        <v>33</v>
      </c>
      <c r="C103" s="22">
        <f>HPC!S104</f>
        <v>66.666666666666671</v>
      </c>
      <c r="D103">
        <v>0</v>
      </c>
      <c r="E103">
        <f>'C diff'!I101</f>
        <v>0</v>
      </c>
      <c r="F103">
        <f>MRSA!I101</f>
        <v>0</v>
      </c>
      <c r="G103">
        <f>VRE!I101</f>
        <v>0</v>
      </c>
    </row>
    <row r="104" spans="1:7">
      <c r="A104" t="s">
        <v>150</v>
      </c>
      <c r="B104">
        <f>'Sample Collection'!K104</f>
        <v>57</v>
      </c>
      <c r="C104" s="22">
        <f>HPC!S105</f>
        <v>171.66666666666666</v>
      </c>
      <c r="D104">
        <v>0</v>
      </c>
      <c r="E104">
        <f>'C diff'!I102</f>
        <v>0</v>
      </c>
      <c r="F104">
        <f>MRSA!I102</f>
        <v>0</v>
      </c>
      <c r="G104">
        <f>VRE!I102</f>
        <v>0</v>
      </c>
    </row>
    <row r="105" spans="1:7">
      <c r="A105" t="s">
        <v>151</v>
      </c>
      <c r="B105">
        <f>'Sample Collection'!K105</f>
        <v>5</v>
      </c>
      <c r="C105" s="22">
        <f>HPC!S106</f>
        <v>0</v>
      </c>
      <c r="D105">
        <v>0</v>
      </c>
      <c r="E105">
        <f>'C diff'!I103</f>
        <v>0</v>
      </c>
      <c r="F105">
        <f>MRSA!I103</f>
        <v>0</v>
      </c>
      <c r="G105">
        <f>VRE!I103</f>
        <v>0</v>
      </c>
    </row>
    <row r="106" spans="1:7">
      <c r="A106" t="s">
        <v>152</v>
      </c>
      <c r="B106">
        <f>'Sample Collection'!K106</f>
        <v>12</v>
      </c>
      <c r="C106" s="22">
        <f>HPC!S107</f>
        <v>1.6666666666666667</v>
      </c>
      <c r="D106">
        <v>0</v>
      </c>
      <c r="E106">
        <f>'C diff'!I104</f>
        <v>0</v>
      </c>
      <c r="F106">
        <f>MRSA!I104</f>
        <v>0</v>
      </c>
      <c r="G106">
        <f>VRE!I104</f>
        <v>0</v>
      </c>
    </row>
    <row r="107" spans="1:7" s="20" customFormat="1">
      <c r="A107" s="20" t="s">
        <v>153</v>
      </c>
      <c r="B107" s="20">
        <f>'Sample Collection'!K107</f>
        <v>0</v>
      </c>
      <c r="C107" s="23">
        <f>HPC!S108</f>
        <v>0</v>
      </c>
      <c r="D107" s="20">
        <v>0</v>
      </c>
      <c r="E107" s="20">
        <f>'C diff'!I105</f>
        <v>0</v>
      </c>
      <c r="F107" s="20">
        <f>MRSA!I105</f>
        <v>0</v>
      </c>
      <c r="G107" s="20">
        <f>VRE!I105</f>
        <v>0</v>
      </c>
    </row>
    <row r="108" spans="1:7" s="38" customFormat="1">
      <c r="A108" s="38" t="s">
        <v>154</v>
      </c>
      <c r="B108" s="38">
        <f>'Sample Collection'!K108</f>
        <v>81</v>
      </c>
      <c r="C108" s="106">
        <f>HPC!S109</f>
        <v>645</v>
      </c>
      <c r="D108" s="38">
        <v>0</v>
      </c>
      <c r="E108" s="38">
        <f>'C diff'!I106</f>
        <v>0</v>
      </c>
      <c r="F108" s="38">
        <f>MRSA!I106</f>
        <v>672</v>
      </c>
      <c r="G108" s="38">
        <f>VRE!I106</f>
        <v>0</v>
      </c>
    </row>
    <row r="109" spans="1:7" s="38" customFormat="1">
      <c r="A109" s="38" t="s">
        <v>156</v>
      </c>
      <c r="B109" s="38">
        <f>'Sample Collection'!K109</f>
        <v>12</v>
      </c>
      <c r="C109" s="106">
        <f>HPC!S110</f>
        <v>20</v>
      </c>
      <c r="D109" s="38">
        <v>0</v>
      </c>
      <c r="E109" s="38">
        <f>'C diff'!I107</f>
        <v>0</v>
      </c>
      <c r="F109" s="38">
        <f>MRSA!I107</f>
        <v>1</v>
      </c>
      <c r="G109" s="38">
        <f>VRE!I107</f>
        <v>0</v>
      </c>
    </row>
    <row r="110" spans="1:7" s="38" customFormat="1">
      <c r="A110" s="38" t="s">
        <v>157</v>
      </c>
      <c r="B110" s="38">
        <f>'Sample Collection'!K110</f>
        <v>97</v>
      </c>
      <c r="C110" s="106">
        <f>HPC!S111</f>
        <v>1320</v>
      </c>
      <c r="D110" s="38">
        <v>0</v>
      </c>
      <c r="E110" s="38">
        <f>'C diff'!I108</f>
        <v>0</v>
      </c>
      <c r="F110" s="38">
        <f>MRSA!I108</f>
        <v>572</v>
      </c>
      <c r="G110" s="38">
        <f>VRE!I108</f>
        <v>0</v>
      </c>
    </row>
    <row r="111" spans="1:7" s="38" customFormat="1">
      <c r="A111" s="38" t="s">
        <v>158</v>
      </c>
      <c r="B111" s="38">
        <f>'Sample Collection'!K111</f>
        <v>18</v>
      </c>
      <c r="C111" s="106">
        <f>HPC!S112</f>
        <v>13.333333333333334</v>
      </c>
      <c r="D111" s="38">
        <v>0</v>
      </c>
      <c r="E111" s="38">
        <f>'C diff'!I109</f>
        <v>0</v>
      </c>
      <c r="F111" s="38">
        <f>MRSA!I109</f>
        <v>2</v>
      </c>
      <c r="G111" s="38">
        <f>VRE!I109</f>
        <v>0</v>
      </c>
    </row>
    <row r="112" spans="1:7" s="38" customFormat="1">
      <c r="A112" s="38" t="s">
        <v>159</v>
      </c>
      <c r="B112" s="38">
        <f>'Sample Collection'!K112</f>
        <v>52</v>
      </c>
      <c r="C112" s="106">
        <f>HPC!S113</f>
        <v>488.33333333333331</v>
      </c>
      <c r="D112" s="38">
        <v>0</v>
      </c>
      <c r="E112" s="38">
        <f>'C diff'!I110</f>
        <v>7</v>
      </c>
      <c r="F112" s="38">
        <f>MRSA!I110</f>
        <v>47</v>
      </c>
      <c r="G112" s="38">
        <f>VRE!I110</f>
        <v>0</v>
      </c>
    </row>
    <row r="113" spans="1:7" s="38" customFormat="1">
      <c r="A113" s="38" t="s">
        <v>160</v>
      </c>
      <c r="B113" s="38">
        <f>'Sample Collection'!K113</f>
        <v>8</v>
      </c>
      <c r="C113" s="106">
        <f>HPC!S114</f>
        <v>3.3333333333333335</v>
      </c>
      <c r="D113" s="38">
        <v>0</v>
      </c>
      <c r="E113" s="38">
        <f>'C diff'!I111</f>
        <v>0</v>
      </c>
      <c r="F113" s="38">
        <f>MRSA!I111</f>
        <v>3</v>
      </c>
      <c r="G113" s="38">
        <f>VRE!I111</f>
        <v>0</v>
      </c>
    </row>
    <row r="114" spans="1:7">
      <c r="A114" t="s">
        <v>161</v>
      </c>
      <c r="B114">
        <f>'Sample Collection'!K114</f>
        <v>280</v>
      </c>
      <c r="C114" s="22">
        <f>HPC!S115</f>
        <v>0</v>
      </c>
      <c r="D114">
        <v>0</v>
      </c>
      <c r="E114">
        <f>'C diff'!I112</f>
        <v>0</v>
      </c>
      <c r="F114">
        <f>MRSA!I112</f>
        <v>19</v>
      </c>
      <c r="G114">
        <f>VRE!I112</f>
        <v>0</v>
      </c>
    </row>
    <row r="115" spans="1:7">
      <c r="A115" t="s">
        <v>162</v>
      </c>
      <c r="B115">
        <f>'Sample Collection'!K115</f>
        <v>7</v>
      </c>
      <c r="C115" s="22">
        <f>HPC!S116</f>
        <v>168.33333333333334</v>
      </c>
      <c r="D115">
        <v>0</v>
      </c>
      <c r="E115">
        <f>'C diff'!I113</f>
        <v>0</v>
      </c>
      <c r="F115">
        <f>MRSA!I113</f>
        <v>0</v>
      </c>
      <c r="G115">
        <f>VRE!I113</f>
        <v>0</v>
      </c>
    </row>
    <row r="116" spans="1:7">
      <c r="A116" t="s">
        <v>163</v>
      </c>
      <c r="B116">
        <f>'Sample Collection'!K116</f>
        <v>223</v>
      </c>
      <c r="C116" s="22">
        <f>HPC!S117</f>
        <v>18.333333333333332</v>
      </c>
      <c r="D116">
        <v>0</v>
      </c>
      <c r="E116">
        <f>'C diff'!I114</f>
        <v>0</v>
      </c>
      <c r="F116">
        <f>MRSA!I114</f>
        <v>142</v>
      </c>
      <c r="G116">
        <f>VRE!I114</f>
        <v>0</v>
      </c>
    </row>
    <row r="117" spans="1:7">
      <c r="A117" t="s">
        <v>164</v>
      </c>
      <c r="B117">
        <f>'Sample Collection'!K117</f>
        <v>59</v>
      </c>
      <c r="C117" s="22">
        <f>HPC!S118</f>
        <v>33.333333333333336</v>
      </c>
      <c r="D117">
        <v>0</v>
      </c>
      <c r="E117">
        <f>'C diff'!I115</f>
        <v>0</v>
      </c>
      <c r="F117">
        <f>MRSA!I115</f>
        <v>0</v>
      </c>
      <c r="G117">
        <f>VRE!I115</f>
        <v>0</v>
      </c>
    </row>
    <row r="118" spans="1:7">
      <c r="A118" t="s">
        <v>165</v>
      </c>
      <c r="B118">
        <f>'Sample Collection'!K118</f>
        <v>44</v>
      </c>
      <c r="C118" s="22">
        <f>HPC!S119</f>
        <v>0</v>
      </c>
      <c r="D118">
        <v>0</v>
      </c>
      <c r="E118">
        <f>'C diff'!I116</f>
        <v>0</v>
      </c>
      <c r="F118">
        <f>MRSA!I116</f>
        <v>0</v>
      </c>
      <c r="G118">
        <f>VRE!I116</f>
        <v>0</v>
      </c>
    </row>
    <row r="119" spans="1:7">
      <c r="A119" t="s">
        <v>166</v>
      </c>
      <c r="B119">
        <f>'Sample Collection'!K119</f>
        <v>0</v>
      </c>
      <c r="C119" s="22">
        <f>HPC!S120</f>
        <v>0</v>
      </c>
      <c r="D119">
        <v>0</v>
      </c>
      <c r="E119">
        <f>'C diff'!I117</f>
        <v>0</v>
      </c>
      <c r="F119">
        <f>MRSA!I117</f>
        <v>0</v>
      </c>
      <c r="G119">
        <f>VRE!I117</f>
        <v>0</v>
      </c>
    </row>
    <row r="120" spans="1:7" s="20" customFormat="1">
      <c r="A120" s="20" t="s">
        <v>167</v>
      </c>
      <c r="B120" s="20">
        <f>'Sample Collection'!K120</f>
        <v>1</v>
      </c>
      <c r="C120" s="23">
        <f>HPC!S121</f>
        <v>10</v>
      </c>
      <c r="D120" s="20">
        <v>0</v>
      </c>
      <c r="E120" s="20">
        <f>'C diff'!I118</f>
        <v>0</v>
      </c>
      <c r="F120" s="20">
        <f>MRSA!I118</f>
        <v>0</v>
      </c>
      <c r="G120" s="20">
        <f>VRE!I118</f>
        <v>0</v>
      </c>
    </row>
    <row r="121" spans="1:7" s="38" customFormat="1">
      <c r="A121" s="38" t="s">
        <v>168</v>
      </c>
      <c r="B121" s="38">
        <f>'Sample Collection'!K121</f>
        <v>58</v>
      </c>
      <c r="C121" s="106">
        <f>HPC!S122</f>
        <v>71.666666666666671</v>
      </c>
      <c r="D121" s="38">
        <v>0</v>
      </c>
      <c r="E121" s="38">
        <f>'C diff'!I119</f>
        <v>0</v>
      </c>
      <c r="F121" s="38">
        <f>MRSA!I119</f>
        <v>0</v>
      </c>
      <c r="G121" s="38">
        <f>VRE!I119</f>
        <v>0</v>
      </c>
    </row>
    <row r="122" spans="1:7" s="38" customFormat="1">
      <c r="A122" s="38" t="s">
        <v>170</v>
      </c>
      <c r="B122" s="38">
        <f>'Sample Collection'!K122</f>
        <v>12</v>
      </c>
      <c r="C122" s="106">
        <f>HPC!S123</f>
        <v>0</v>
      </c>
      <c r="D122" s="38">
        <v>0</v>
      </c>
      <c r="E122" s="38">
        <f>'C diff'!I120</f>
        <v>0</v>
      </c>
      <c r="F122" s="38">
        <f>MRSA!I120</f>
        <v>0</v>
      </c>
      <c r="G122" s="38">
        <f>VRE!I120</f>
        <v>0</v>
      </c>
    </row>
    <row r="123" spans="1:7" s="38" customFormat="1">
      <c r="A123" s="38" t="s">
        <v>171</v>
      </c>
      <c r="B123" s="38">
        <f>'Sample Collection'!K123</f>
        <v>9</v>
      </c>
      <c r="C123" s="106">
        <f>HPC!S124</f>
        <v>0</v>
      </c>
      <c r="D123" s="38">
        <v>0</v>
      </c>
      <c r="E123" s="38">
        <f>'C diff'!I121</f>
        <v>0</v>
      </c>
      <c r="F123" s="38">
        <f>MRSA!I121</f>
        <v>0</v>
      </c>
      <c r="G123" s="38">
        <f>VRE!I121</f>
        <v>0</v>
      </c>
    </row>
    <row r="124" spans="1:7" s="38" customFormat="1">
      <c r="A124" s="38" t="s">
        <v>172</v>
      </c>
      <c r="B124" s="38">
        <f>'Sample Collection'!K124</f>
        <v>14</v>
      </c>
      <c r="C124" s="106">
        <f>HPC!S125</f>
        <v>0</v>
      </c>
      <c r="D124" s="38">
        <v>0</v>
      </c>
      <c r="E124" s="38">
        <f>'C diff'!I122</f>
        <v>0</v>
      </c>
      <c r="F124" s="38">
        <f>MRSA!I122</f>
        <v>0</v>
      </c>
      <c r="G124" s="38">
        <f>VRE!I122</f>
        <v>0</v>
      </c>
    </row>
    <row r="125" spans="1:7" s="38" customFormat="1">
      <c r="A125" s="38" t="s">
        <v>173</v>
      </c>
      <c r="B125" s="38">
        <f>'Sample Collection'!K125</f>
        <v>129</v>
      </c>
      <c r="C125" s="106">
        <f>HPC!S126</f>
        <v>8.3333333333333339</v>
      </c>
      <c r="D125" s="38">
        <v>0</v>
      </c>
      <c r="E125" s="38">
        <f>'C diff'!I123</f>
        <v>0</v>
      </c>
      <c r="F125" s="38">
        <f>MRSA!I123</f>
        <v>0</v>
      </c>
      <c r="G125" s="38">
        <f>VRE!I123</f>
        <v>0</v>
      </c>
    </row>
    <row r="126" spans="1:7" s="38" customFormat="1">
      <c r="A126" s="38" t="s">
        <v>174</v>
      </c>
      <c r="B126" s="38">
        <f>'Sample Collection'!K126</f>
        <v>194</v>
      </c>
      <c r="C126" s="106">
        <f>HPC!S127</f>
        <v>30</v>
      </c>
      <c r="D126" s="38">
        <v>0</v>
      </c>
      <c r="E126" s="38">
        <f>'C diff'!I124</f>
        <v>0</v>
      </c>
      <c r="F126" s="38">
        <f>MRSA!I124</f>
        <v>0</v>
      </c>
      <c r="G126" s="38">
        <f>VRE!I124</f>
        <v>0</v>
      </c>
    </row>
    <row r="127" spans="1:7">
      <c r="A127" t="s">
        <v>175</v>
      </c>
      <c r="B127">
        <f>'Sample Collection'!K127</f>
        <v>15</v>
      </c>
      <c r="C127" s="22">
        <f>HPC!S128</f>
        <v>58.333333333333336</v>
      </c>
      <c r="D127">
        <v>0</v>
      </c>
      <c r="E127">
        <f>'C diff'!I125</f>
        <v>0</v>
      </c>
      <c r="F127">
        <f>MRSA!I125</f>
        <v>0</v>
      </c>
      <c r="G127">
        <f>VRE!I125</f>
        <v>0</v>
      </c>
    </row>
    <row r="128" spans="1:7">
      <c r="A128" t="s">
        <v>176</v>
      </c>
      <c r="B128">
        <f>'Sample Collection'!K128</f>
        <v>20</v>
      </c>
      <c r="C128" s="22">
        <f>HPC!S129</f>
        <v>1.6666666666666667</v>
      </c>
      <c r="D128">
        <v>0</v>
      </c>
      <c r="E128">
        <f>'C diff'!I126</f>
        <v>0</v>
      </c>
      <c r="F128">
        <f>MRSA!I126</f>
        <v>0</v>
      </c>
      <c r="G128">
        <f>VRE!I126</f>
        <v>0</v>
      </c>
    </row>
    <row r="129" spans="1:7">
      <c r="A129" t="s">
        <v>177</v>
      </c>
      <c r="B129">
        <f>'Sample Collection'!K129</f>
        <v>23</v>
      </c>
      <c r="C129" s="22">
        <f>HPC!S130</f>
        <v>0</v>
      </c>
      <c r="D129">
        <v>0</v>
      </c>
      <c r="E129">
        <f>'C diff'!I127</f>
        <v>0</v>
      </c>
      <c r="F129">
        <f>MRSA!I127</f>
        <v>0</v>
      </c>
      <c r="G129">
        <f>VRE!I127</f>
        <v>0</v>
      </c>
    </row>
    <row r="130" spans="1:7">
      <c r="A130" t="s">
        <v>178</v>
      </c>
      <c r="B130">
        <f>'Sample Collection'!K130</f>
        <v>3</v>
      </c>
      <c r="C130" s="22">
        <f>HPC!S131</f>
        <v>183.33333333333334</v>
      </c>
      <c r="D130">
        <v>0</v>
      </c>
      <c r="E130">
        <f>'C diff'!I128</f>
        <v>0</v>
      </c>
      <c r="F130">
        <f>MRSA!I128</f>
        <v>0</v>
      </c>
      <c r="G130">
        <f>VRE!I128</f>
        <v>0</v>
      </c>
    </row>
    <row r="131" spans="1:7">
      <c r="A131" t="s">
        <v>179</v>
      </c>
      <c r="B131">
        <f>'Sample Collection'!K131</f>
        <v>282</v>
      </c>
      <c r="C131" s="22">
        <f>HPC!S132</f>
        <v>3.3333333333333335</v>
      </c>
      <c r="D131">
        <v>0</v>
      </c>
      <c r="E131">
        <f>'C diff'!I129</f>
        <v>0</v>
      </c>
      <c r="F131">
        <f>MRSA!I129</f>
        <v>0</v>
      </c>
      <c r="G131">
        <f>VRE!I129</f>
        <v>0</v>
      </c>
    </row>
    <row r="132" spans="1:7">
      <c r="A132" t="s">
        <v>180</v>
      </c>
      <c r="B132">
        <f>'Sample Collection'!K132</f>
        <v>157</v>
      </c>
      <c r="C132" s="22">
        <f>HPC!S133</f>
        <v>3.3333333333333335</v>
      </c>
      <c r="D132">
        <v>0</v>
      </c>
      <c r="E132">
        <f>'C diff'!I130</f>
        <v>0</v>
      </c>
      <c r="F132">
        <f>MRSA!I130</f>
        <v>0</v>
      </c>
      <c r="G132">
        <f>VRE!I130</f>
        <v>0</v>
      </c>
    </row>
    <row r="133" spans="1:7" s="20" customFormat="1">
      <c r="A133" s="20" t="s">
        <v>181</v>
      </c>
      <c r="B133" s="20">
        <f>'Sample Collection'!K133</f>
        <v>0</v>
      </c>
      <c r="C133" s="23">
        <f>HPC!S134</f>
        <v>0</v>
      </c>
      <c r="D133" s="20">
        <v>0</v>
      </c>
      <c r="E133" s="20">
        <f>'C diff'!I131</f>
        <v>0</v>
      </c>
      <c r="F133" s="20">
        <f>MRSA!I131</f>
        <v>0</v>
      </c>
      <c r="G133" s="20">
        <f>VRE!I131</f>
        <v>0</v>
      </c>
    </row>
    <row r="134" spans="1:7" s="38" customFormat="1">
      <c r="A134" s="38" t="s">
        <v>182</v>
      </c>
      <c r="B134" s="38">
        <f>'Sample Collection'!K134</f>
        <v>167</v>
      </c>
      <c r="C134" s="106">
        <f>HPC!S135</f>
        <v>0</v>
      </c>
      <c r="D134" s="38">
        <v>0</v>
      </c>
      <c r="E134" s="38">
        <f>'C diff'!I132</f>
        <v>0</v>
      </c>
      <c r="F134" s="38">
        <f>MRSA!I132</f>
        <v>0</v>
      </c>
      <c r="G134" s="38">
        <f>VRE!I132</f>
        <v>0</v>
      </c>
    </row>
    <row r="135" spans="1:7" s="38" customFormat="1">
      <c r="A135" s="38" t="s">
        <v>184</v>
      </c>
      <c r="B135" s="38">
        <f>'Sample Collection'!K135</f>
        <v>7</v>
      </c>
      <c r="C135" s="106">
        <f>HPC!S136</f>
        <v>0</v>
      </c>
      <c r="D135" s="38">
        <v>0</v>
      </c>
      <c r="E135" s="38">
        <f>'C diff'!I133</f>
        <v>0</v>
      </c>
      <c r="F135" s="38">
        <f>MRSA!I133</f>
        <v>0</v>
      </c>
      <c r="G135" s="38">
        <f>VRE!I133</f>
        <v>0</v>
      </c>
    </row>
    <row r="136" spans="1:7" s="38" customFormat="1">
      <c r="A136" s="38" t="s">
        <v>185</v>
      </c>
      <c r="B136" s="38">
        <f>'Sample Collection'!K136</f>
        <v>28</v>
      </c>
      <c r="C136" s="106">
        <f>HPC!S137</f>
        <v>63.333333333333336</v>
      </c>
      <c r="D136" s="38">
        <v>0</v>
      </c>
      <c r="E136" s="38">
        <f>'C diff'!I134</f>
        <v>0</v>
      </c>
      <c r="F136" s="38">
        <f>MRSA!I134</f>
        <v>0</v>
      </c>
      <c r="G136" s="38">
        <f>VRE!I134</f>
        <v>0</v>
      </c>
    </row>
    <row r="137" spans="1:7" s="38" customFormat="1">
      <c r="A137" s="38" t="s">
        <v>186</v>
      </c>
      <c r="B137" s="38">
        <f>'Sample Collection'!K137</f>
        <v>49</v>
      </c>
      <c r="C137" s="106">
        <f>HPC!S138</f>
        <v>3.3333333333333335</v>
      </c>
      <c r="D137" s="38">
        <v>0</v>
      </c>
      <c r="E137" s="38">
        <f>'C diff'!I135</f>
        <v>3</v>
      </c>
      <c r="F137" s="38">
        <f>MRSA!I135</f>
        <v>0</v>
      </c>
      <c r="G137" s="38">
        <f>VRE!I135</f>
        <v>0</v>
      </c>
    </row>
    <row r="138" spans="1:7" s="38" customFormat="1">
      <c r="A138" s="38" t="s">
        <v>187</v>
      </c>
      <c r="B138" s="38">
        <f>'Sample Collection'!K138</f>
        <v>1</v>
      </c>
      <c r="C138" s="106">
        <f>HPC!S139</f>
        <v>0</v>
      </c>
      <c r="D138" s="38">
        <v>0</v>
      </c>
      <c r="E138" s="38">
        <f>'C diff'!I136</f>
        <v>0</v>
      </c>
      <c r="F138" s="38">
        <f>MRSA!I136</f>
        <v>0</v>
      </c>
      <c r="G138" s="38">
        <f>VRE!I136</f>
        <v>0</v>
      </c>
    </row>
    <row r="139" spans="1:7" s="38" customFormat="1">
      <c r="A139" s="38" t="s">
        <v>188</v>
      </c>
      <c r="B139" s="38">
        <f>'Sample Collection'!K139</f>
        <v>1</v>
      </c>
      <c r="C139" s="106">
        <f>HPC!S140</f>
        <v>1.6666666666666667</v>
      </c>
      <c r="D139" s="38">
        <v>0</v>
      </c>
      <c r="E139" s="38">
        <f>'C diff'!I137</f>
        <v>0</v>
      </c>
      <c r="F139" s="38">
        <f>MRSA!I137</f>
        <v>0</v>
      </c>
      <c r="G139" s="38">
        <f>VRE!I137</f>
        <v>0</v>
      </c>
    </row>
    <row r="140" spans="1:7">
      <c r="A140" t="s">
        <v>189</v>
      </c>
      <c r="B140">
        <f>'Sample Collection'!K140</f>
        <v>3</v>
      </c>
      <c r="C140" s="22">
        <f>HPC!S141</f>
        <v>16.666666666666668</v>
      </c>
      <c r="D140">
        <v>0</v>
      </c>
      <c r="E140">
        <f>'C diff'!I138</f>
        <v>0</v>
      </c>
      <c r="F140">
        <f>MRSA!I138</f>
        <v>0</v>
      </c>
      <c r="G140">
        <f>VRE!I138</f>
        <v>0</v>
      </c>
    </row>
    <row r="141" spans="1:7">
      <c r="A141" t="s">
        <v>190</v>
      </c>
      <c r="B141">
        <f>'Sample Collection'!K141</f>
        <v>28</v>
      </c>
      <c r="C141" s="22">
        <f>HPC!S142</f>
        <v>0</v>
      </c>
      <c r="D141">
        <v>0</v>
      </c>
      <c r="E141">
        <f>'C diff'!I139</f>
        <v>0</v>
      </c>
      <c r="F141">
        <f>MRSA!I139</f>
        <v>0</v>
      </c>
      <c r="G141">
        <f>VRE!I139</f>
        <v>0</v>
      </c>
    </row>
    <row r="142" spans="1:7">
      <c r="A142" t="s">
        <v>191</v>
      </c>
      <c r="B142">
        <f>'Sample Collection'!K142</f>
        <v>8</v>
      </c>
      <c r="C142" s="22">
        <f>HPC!S143</f>
        <v>0</v>
      </c>
      <c r="D142">
        <v>0</v>
      </c>
      <c r="E142">
        <f>'C diff'!I140</f>
        <v>0</v>
      </c>
      <c r="F142">
        <f>MRSA!I140</f>
        <v>0</v>
      </c>
      <c r="G142">
        <f>VRE!I140</f>
        <v>0</v>
      </c>
    </row>
    <row r="143" spans="1:7">
      <c r="A143" t="s">
        <v>192</v>
      </c>
      <c r="B143">
        <f>'Sample Collection'!K143</f>
        <v>178</v>
      </c>
      <c r="C143" s="22">
        <f>HPC!S144</f>
        <v>0</v>
      </c>
      <c r="D143">
        <v>0</v>
      </c>
      <c r="E143">
        <f>'C diff'!I141</f>
        <v>0</v>
      </c>
      <c r="F143">
        <f>MRSA!I141</f>
        <v>0</v>
      </c>
      <c r="G143">
        <f>VRE!I141</f>
        <v>0</v>
      </c>
    </row>
    <row r="144" spans="1:7">
      <c r="A144" t="s">
        <v>193</v>
      </c>
      <c r="B144">
        <f>'Sample Collection'!K144</f>
        <v>3</v>
      </c>
      <c r="C144" s="22">
        <f>HPC!S145</f>
        <v>3.3333333333333335</v>
      </c>
      <c r="D144">
        <v>0</v>
      </c>
      <c r="E144">
        <f>'C diff'!I142</f>
        <v>0</v>
      </c>
      <c r="F144">
        <f>MRSA!I142</f>
        <v>0</v>
      </c>
      <c r="G144">
        <f>VRE!I142</f>
        <v>0</v>
      </c>
    </row>
    <row r="145" spans="1:7">
      <c r="A145" t="s">
        <v>194</v>
      </c>
      <c r="B145" s="35"/>
      <c r="C145" s="22">
        <f>HPC!S146</f>
        <v>0</v>
      </c>
      <c r="D145">
        <v>0</v>
      </c>
      <c r="E145">
        <f>'C diff'!I143</f>
        <v>0</v>
      </c>
      <c r="F145">
        <f>MRSA!I143</f>
        <v>0</v>
      </c>
      <c r="G145">
        <f>VRE!I143</f>
        <v>0</v>
      </c>
    </row>
    <row r="146" spans="1:7" s="20" customFormat="1">
      <c r="A146" s="20" t="s">
        <v>195</v>
      </c>
      <c r="B146" s="20">
        <f>'Sample Collection'!K146</f>
        <v>0</v>
      </c>
      <c r="C146" s="23">
        <f>HPC!S147</f>
        <v>0</v>
      </c>
      <c r="D146" s="20">
        <v>0</v>
      </c>
      <c r="E146" s="20">
        <f>'C diff'!I144</f>
        <v>0</v>
      </c>
      <c r="F146" s="20">
        <f>MRSA!I144</f>
        <v>0</v>
      </c>
      <c r="G146" s="20">
        <f>VRE!I144</f>
        <v>0</v>
      </c>
    </row>
    <row r="147" spans="1:7" s="38" customFormat="1">
      <c r="A147" s="38" t="s">
        <v>196</v>
      </c>
      <c r="B147" s="38">
        <f>'Sample Collection'!K147</f>
        <v>93</v>
      </c>
      <c r="C147" s="106">
        <f>HPC!S148</f>
        <v>23.333333333333332</v>
      </c>
      <c r="D147" s="38">
        <v>0</v>
      </c>
      <c r="E147" s="38">
        <f>'C diff'!I145</f>
        <v>0</v>
      </c>
      <c r="F147" s="38">
        <f>MRSA!I145</f>
        <v>0</v>
      </c>
      <c r="G147" s="38">
        <f>VRE!I145</f>
        <v>0</v>
      </c>
    </row>
    <row r="148" spans="1:7" s="38" customFormat="1">
      <c r="A148" s="38" t="s">
        <v>197</v>
      </c>
      <c r="B148" s="38">
        <f>'Sample Collection'!K148</f>
        <v>243</v>
      </c>
      <c r="C148" s="106">
        <f>HPC!S149</f>
        <v>25</v>
      </c>
      <c r="D148" s="38">
        <v>0</v>
      </c>
      <c r="E148" s="38">
        <f>'C diff'!I146</f>
        <v>0</v>
      </c>
      <c r="F148" s="38">
        <f>MRSA!I146</f>
        <v>0</v>
      </c>
      <c r="G148" s="38">
        <f>VRE!I146</f>
        <v>0</v>
      </c>
    </row>
    <row r="149" spans="1:7" s="38" customFormat="1">
      <c r="A149" s="38" t="s">
        <v>198</v>
      </c>
      <c r="B149" s="38">
        <f>'Sample Collection'!K149</f>
        <v>141</v>
      </c>
      <c r="C149" s="106">
        <f>HPC!S150</f>
        <v>3.3333333333333335</v>
      </c>
      <c r="D149" s="38">
        <v>0</v>
      </c>
      <c r="E149" s="38">
        <f>'C diff'!I147</f>
        <v>0</v>
      </c>
      <c r="F149" s="38">
        <f>MRSA!I147</f>
        <v>0</v>
      </c>
      <c r="G149" s="38">
        <f>VRE!I147</f>
        <v>0</v>
      </c>
    </row>
    <row r="150" spans="1:7" s="38" customFormat="1">
      <c r="A150" s="38" t="s">
        <v>199</v>
      </c>
      <c r="B150" s="38">
        <f>'Sample Collection'!K150</f>
        <v>125</v>
      </c>
      <c r="C150" s="106">
        <f>HPC!S151</f>
        <v>5</v>
      </c>
      <c r="D150" s="38">
        <v>0</v>
      </c>
      <c r="E150" s="38">
        <f>'C diff'!I148</f>
        <v>0</v>
      </c>
      <c r="F150" s="38">
        <f>MRSA!I148</f>
        <v>0</v>
      </c>
      <c r="G150" s="38">
        <f>VRE!I148</f>
        <v>0</v>
      </c>
    </row>
    <row r="151" spans="1:7" s="38" customFormat="1">
      <c r="A151" s="38" t="s">
        <v>200</v>
      </c>
      <c r="B151" s="38">
        <f>'Sample Collection'!K151</f>
        <v>41</v>
      </c>
      <c r="C151" s="106">
        <f>HPC!S152</f>
        <v>25</v>
      </c>
      <c r="D151" s="38">
        <v>0</v>
      </c>
      <c r="E151" s="38">
        <f>'C diff'!I149</f>
        <v>0</v>
      </c>
      <c r="F151" s="38">
        <f>MRSA!I149</f>
        <v>0</v>
      </c>
      <c r="G151" s="38">
        <f>VRE!I149</f>
        <v>0</v>
      </c>
    </row>
    <row r="152" spans="1:7" s="38" customFormat="1">
      <c r="A152" s="38" t="s">
        <v>201</v>
      </c>
      <c r="B152" s="38">
        <f>'Sample Collection'!K152</f>
        <v>87</v>
      </c>
      <c r="C152" s="106">
        <f>HPC!S153</f>
        <v>26.666666666666668</v>
      </c>
      <c r="D152" s="38">
        <v>0</v>
      </c>
      <c r="E152" s="38">
        <f>'C diff'!I150</f>
        <v>0</v>
      </c>
      <c r="F152" s="38">
        <f>MRSA!I150</f>
        <v>0</v>
      </c>
      <c r="G152" s="38">
        <f>VRE!I150</f>
        <v>0</v>
      </c>
    </row>
    <row r="153" spans="1:7">
      <c r="A153" t="s">
        <v>202</v>
      </c>
      <c r="B153">
        <f>'Sample Collection'!K153</f>
        <v>97</v>
      </c>
      <c r="C153" s="22">
        <f>HPC!S154</f>
        <v>11671.666666666666</v>
      </c>
      <c r="D153">
        <v>0</v>
      </c>
      <c r="E153">
        <f>'C diff'!I151</f>
        <v>0</v>
      </c>
      <c r="F153">
        <f>MRSA!I151</f>
        <v>0</v>
      </c>
      <c r="G153">
        <f>VRE!I151</f>
        <v>0</v>
      </c>
    </row>
    <row r="154" spans="1:7">
      <c r="A154" t="s">
        <v>203</v>
      </c>
      <c r="B154">
        <f>'Sample Collection'!K154</f>
        <v>8875</v>
      </c>
      <c r="C154" s="22">
        <f>HPC!S155</f>
        <v>35</v>
      </c>
      <c r="D154">
        <v>0</v>
      </c>
      <c r="E154">
        <f>'C diff'!I152</f>
        <v>0</v>
      </c>
      <c r="F154">
        <f>MRSA!I152</f>
        <v>0</v>
      </c>
      <c r="G154">
        <f>VRE!I152</f>
        <v>0</v>
      </c>
    </row>
    <row r="155" spans="1:7">
      <c r="A155" t="s">
        <v>204</v>
      </c>
      <c r="B155">
        <f>'Sample Collection'!K155</f>
        <v>8</v>
      </c>
      <c r="C155" s="22">
        <f>HPC!S156</f>
        <v>0</v>
      </c>
      <c r="D155">
        <v>0</v>
      </c>
      <c r="E155">
        <f>'C diff'!I153</f>
        <v>0</v>
      </c>
      <c r="F155">
        <f>MRSA!I153</f>
        <v>0</v>
      </c>
      <c r="G155">
        <f>VRE!I153</f>
        <v>0</v>
      </c>
    </row>
    <row r="156" spans="1:7">
      <c r="A156" t="s">
        <v>205</v>
      </c>
      <c r="B156">
        <f>'Sample Collection'!K156</f>
        <v>29</v>
      </c>
      <c r="C156" s="22">
        <f>HPC!S157</f>
        <v>0</v>
      </c>
      <c r="D156">
        <v>0</v>
      </c>
      <c r="E156">
        <f>'C diff'!I154</f>
        <v>0</v>
      </c>
      <c r="F156">
        <f>MRSA!I154</f>
        <v>0</v>
      </c>
      <c r="G156">
        <f>VRE!I154</f>
        <v>0</v>
      </c>
    </row>
    <row r="157" spans="1:7">
      <c r="A157" t="s">
        <v>206</v>
      </c>
      <c r="B157">
        <f>'Sample Collection'!K157</f>
        <v>6</v>
      </c>
      <c r="C157" s="22">
        <f>HPC!S158</f>
        <v>6.666666666666667</v>
      </c>
      <c r="D157">
        <v>0</v>
      </c>
      <c r="E157">
        <f>'C diff'!I155</f>
        <v>0</v>
      </c>
      <c r="F157">
        <f>MRSA!I155</f>
        <v>0</v>
      </c>
      <c r="G157">
        <f>VRE!I155</f>
        <v>0</v>
      </c>
    </row>
    <row r="158" spans="1:7">
      <c r="A158" t="s">
        <v>207</v>
      </c>
      <c r="B158">
        <f>'Sample Collection'!K158</f>
        <v>26</v>
      </c>
      <c r="C158" s="22">
        <f>HPC!S159</f>
        <v>18.333333333333332</v>
      </c>
      <c r="D158">
        <v>0</v>
      </c>
      <c r="E158">
        <f>'C diff'!I156</f>
        <v>0</v>
      </c>
      <c r="F158">
        <f>MRSA!I156</f>
        <v>0</v>
      </c>
      <c r="G158">
        <f>VRE!I156</f>
        <v>0</v>
      </c>
    </row>
    <row r="159" spans="1:7" s="20" customFormat="1">
      <c r="A159" s="20" t="s">
        <v>208</v>
      </c>
      <c r="B159" s="20">
        <f>'Sample Collection'!K159</f>
        <v>0</v>
      </c>
      <c r="C159" s="23">
        <f>HPC!S160</f>
        <v>0</v>
      </c>
      <c r="D159" s="20">
        <v>0</v>
      </c>
      <c r="E159" s="20">
        <f>'C diff'!I157</f>
        <v>0</v>
      </c>
      <c r="F159" s="20">
        <f>MRSA!I157</f>
        <v>0</v>
      </c>
      <c r="G159" s="20">
        <f>VRE!I157</f>
        <v>0</v>
      </c>
    </row>
    <row r="160" spans="1:7" s="38" customFormat="1">
      <c r="A160" s="38" t="s">
        <v>209</v>
      </c>
      <c r="B160" s="38">
        <f>'Sample Collection'!K160</f>
        <v>878</v>
      </c>
      <c r="C160" s="106">
        <f>HPC!S161</f>
        <v>51.666666666666664</v>
      </c>
      <c r="D160" s="38">
        <v>0</v>
      </c>
      <c r="E160" s="38">
        <f>'C diff'!I158</f>
        <v>0</v>
      </c>
      <c r="F160" s="38">
        <f>MRSA!I158</f>
        <v>4</v>
      </c>
      <c r="G160" s="38">
        <f>VRE!I158</f>
        <v>0</v>
      </c>
    </row>
    <row r="161" spans="1:7" s="38" customFormat="1">
      <c r="A161" s="38" t="s">
        <v>210</v>
      </c>
      <c r="B161" s="38">
        <f>'Sample Collection'!K161</f>
        <v>291</v>
      </c>
      <c r="C161" s="106">
        <f>HPC!S162</f>
        <v>25</v>
      </c>
      <c r="D161" s="38">
        <v>0</v>
      </c>
      <c r="E161" s="38">
        <f>'C diff'!I159</f>
        <v>0</v>
      </c>
      <c r="F161" s="38">
        <f>MRSA!I159</f>
        <v>1</v>
      </c>
      <c r="G161" s="38">
        <f>VRE!I159</f>
        <v>0</v>
      </c>
    </row>
    <row r="162" spans="1:7" s="38" customFormat="1">
      <c r="A162" s="38" t="s">
        <v>211</v>
      </c>
      <c r="B162" s="38">
        <f>'Sample Collection'!K162</f>
        <v>18</v>
      </c>
      <c r="C162" s="106">
        <f>HPC!S163</f>
        <v>200</v>
      </c>
      <c r="D162" s="38">
        <v>0</v>
      </c>
      <c r="E162" s="38">
        <f>'C diff'!I160</f>
        <v>0</v>
      </c>
      <c r="F162" s="38">
        <f>MRSA!I160</f>
        <v>14</v>
      </c>
      <c r="G162" s="38">
        <f>VRE!I160</f>
        <v>0</v>
      </c>
    </row>
    <row r="163" spans="1:7" s="38" customFormat="1">
      <c r="A163" s="38" t="s">
        <v>212</v>
      </c>
      <c r="B163" s="38">
        <f>'Sample Collection'!K163</f>
        <v>335</v>
      </c>
      <c r="C163" s="106">
        <f>HPC!S164</f>
        <v>15</v>
      </c>
      <c r="D163" s="38">
        <v>0</v>
      </c>
      <c r="E163" s="38">
        <f>'C diff'!I161</f>
        <v>0</v>
      </c>
      <c r="F163" s="38">
        <f>MRSA!I161</f>
        <v>9</v>
      </c>
      <c r="G163" s="38">
        <f>VRE!I161</f>
        <v>0</v>
      </c>
    </row>
    <row r="164" spans="1:7" s="38" customFormat="1">
      <c r="A164" s="38" t="s">
        <v>213</v>
      </c>
      <c r="B164" s="38">
        <f>'Sample Collection'!K164</f>
        <v>64</v>
      </c>
      <c r="C164" s="106">
        <f>HPC!S165</f>
        <v>191.66666666666666</v>
      </c>
      <c r="D164" s="38">
        <f>Acinetobacter!J162</f>
        <v>21</v>
      </c>
      <c r="E164" s="38">
        <f>'C diff'!I162</f>
        <v>0</v>
      </c>
      <c r="F164" s="38">
        <f>MRSA!I162</f>
        <v>160</v>
      </c>
      <c r="G164" s="38">
        <f>VRE!I162</f>
        <v>0</v>
      </c>
    </row>
    <row r="165" spans="1:7" s="38" customFormat="1">
      <c r="A165" s="38" t="s">
        <v>214</v>
      </c>
      <c r="B165" s="38">
        <f>'Sample Collection'!K165</f>
        <v>183</v>
      </c>
      <c r="C165" s="106">
        <f>HPC!S166</f>
        <v>210</v>
      </c>
      <c r="D165" s="38">
        <v>0</v>
      </c>
      <c r="E165" s="38">
        <f>'C diff'!I163</f>
        <v>0</v>
      </c>
      <c r="F165" s="38">
        <f>MRSA!I163</f>
        <v>23</v>
      </c>
      <c r="G165" s="38">
        <f>VRE!I163</f>
        <v>0</v>
      </c>
    </row>
    <row r="166" spans="1:7">
      <c r="A166" t="s">
        <v>215</v>
      </c>
      <c r="B166">
        <f>'Sample Collection'!K166</f>
        <v>67</v>
      </c>
      <c r="C166" s="22">
        <f>HPC!S167</f>
        <v>36.666666666666664</v>
      </c>
      <c r="D166">
        <v>0</v>
      </c>
      <c r="E166">
        <f>'C diff'!I164</f>
        <v>0</v>
      </c>
      <c r="F166">
        <f>MRSA!I164</f>
        <v>0</v>
      </c>
      <c r="G166">
        <f>VRE!I164</f>
        <v>0</v>
      </c>
    </row>
    <row r="167" spans="1:7">
      <c r="A167" t="s">
        <v>216</v>
      </c>
      <c r="B167">
        <f>'Sample Collection'!K167</f>
        <v>122</v>
      </c>
      <c r="C167" s="22">
        <f>HPC!S168</f>
        <v>1.6666666666666667</v>
      </c>
      <c r="D167">
        <v>0</v>
      </c>
      <c r="E167">
        <f>'C diff'!I165</f>
        <v>0</v>
      </c>
      <c r="F167">
        <f>MRSA!I165</f>
        <v>0</v>
      </c>
      <c r="G167">
        <f>VRE!I165</f>
        <v>0</v>
      </c>
    </row>
    <row r="168" spans="1:7">
      <c r="A168" t="s">
        <v>217</v>
      </c>
      <c r="B168">
        <f>'Sample Collection'!K168</f>
        <v>0</v>
      </c>
      <c r="C168" s="22">
        <f>HPC!S169</f>
        <v>0</v>
      </c>
      <c r="D168">
        <v>0</v>
      </c>
      <c r="E168">
        <f>'C diff'!I166</f>
        <v>0</v>
      </c>
      <c r="F168">
        <f>MRSA!I166</f>
        <v>0</v>
      </c>
      <c r="G168">
        <f>VRE!I166</f>
        <v>0</v>
      </c>
    </row>
    <row r="169" spans="1:7">
      <c r="A169" t="s">
        <v>218</v>
      </c>
      <c r="B169">
        <f>'Sample Collection'!K169</f>
        <v>18</v>
      </c>
      <c r="C169" s="22">
        <f>HPC!S170</f>
        <v>1.6666666666666667</v>
      </c>
      <c r="D169">
        <v>0</v>
      </c>
      <c r="E169">
        <f>'C diff'!I167</f>
        <v>0</v>
      </c>
      <c r="F169">
        <f>MRSA!I167</f>
        <v>0</v>
      </c>
      <c r="G169">
        <f>VRE!I167</f>
        <v>0</v>
      </c>
    </row>
    <row r="170" spans="1:7">
      <c r="A170" t="s">
        <v>219</v>
      </c>
      <c r="B170">
        <f>'Sample Collection'!K170</f>
        <v>253</v>
      </c>
      <c r="C170" s="22">
        <f>HPC!S171</f>
        <v>16.666666666666668</v>
      </c>
      <c r="D170">
        <v>0</v>
      </c>
      <c r="E170">
        <f>'C diff'!I168</f>
        <v>0</v>
      </c>
      <c r="F170">
        <f>MRSA!I168</f>
        <v>0</v>
      </c>
      <c r="G170">
        <f>VRE!I168</f>
        <v>0</v>
      </c>
    </row>
    <row r="171" spans="1:7">
      <c r="A171" t="s">
        <v>220</v>
      </c>
      <c r="B171">
        <f>'Sample Collection'!K171</f>
        <v>17</v>
      </c>
      <c r="C171" s="22">
        <f>HPC!S172</f>
        <v>0</v>
      </c>
      <c r="D171">
        <v>0</v>
      </c>
      <c r="E171">
        <f>'C diff'!I169</f>
        <v>0</v>
      </c>
      <c r="F171">
        <f>MRSA!I169</f>
        <v>0</v>
      </c>
      <c r="G171">
        <f>VRE!I169</f>
        <v>1</v>
      </c>
    </row>
    <row r="172" spans="1:7" s="20" customFormat="1">
      <c r="A172" s="20" t="s">
        <v>221</v>
      </c>
      <c r="B172" s="20">
        <f>'Sample Collection'!K172</f>
        <v>0</v>
      </c>
      <c r="C172" s="23">
        <f>HPC!S173</f>
        <v>0</v>
      </c>
      <c r="D172" s="20">
        <v>0</v>
      </c>
      <c r="E172" s="20">
        <f>'C diff'!I170</f>
        <v>0</v>
      </c>
      <c r="F172" s="20">
        <f>MRSA!I170</f>
        <v>0</v>
      </c>
      <c r="G172" s="20">
        <f>VRE!I170</f>
        <v>0</v>
      </c>
    </row>
    <row r="173" spans="1:7" s="38" customFormat="1">
      <c r="A173" s="38" t="s">
        <v>222</v>
      </c>
      <c r="B173" s="38">
        <f>'Sample Collection'!K173</f>
        <v>27</v>
      </c>
      <c r="C173" s="106">
        <f>HPC!S174</f>
        <v>18.333333333333332</v>
      </c>
      <c r="D173" s="38">
        <v>0</v>
      </c>
      <c r="E173" s="38">
        <f>'C diff'!I171</f>
        <v>0</v>
      </c>
      <c r="F173" s="38">
        <f>MRSA!I171</f>
        <v>0</v>
      </c>
      <c r="G173" s="38">
        <f>VRE!I171</f>
        <v>0</v>
      </c>
    </row>
    <row r="174" spans="1:7" s="38" customFormat="1">
      <c r="A174" s="38" t="s">
        <v>224</v>
      </c>
      <c r="B174" s="38">
        <f>'Sample Collection'!K174</f>
        <v>5</v>
      </c>
      <c r="C174" s="106">
        <f>HPC!S175</f>
        <v>93.333333333333329</v>
      </c>
      <c r="D174" s="38">
        <v>0</v>
      </c>
      <c r="E174" s="38">
        <f>'C diff'!I172</f>
        <v>1</v>
      </c>
      <c r="F174" s="38">
        <f>MRSA!I172</f>
        <v>7</v>
      </c>
      <c r="G174" s="38">
        <f>VRE!I172</f>
        <v>0</v>
      </c>
    </row>
    <row r="175" spans="1:7" s="38" customFormat="1">
      <c r="A175" s="38" t="s">
        <v>225</v>
      </c>
      <c r="B175" s="38">
        <f>'Sample Collection'!K175</f>
        <v>83</v>
      </c>
      <c r="C175" s="106">
        <f>HPC!S176</f>
        <v>6.666666666666667</v>
      </c>
      <c r="D175" s="38">
        <v>0</v>
      </c>
      <c r="E175" s="38">
        <f>'C diff'!I173</f>
        <v>0</v>
      </c>
      <c r="F175" s="38">
        <f>MRSA!I173</f>
        <v>0</v>
      </c>
      <c r="G175" s="38">
        <f>VRE!I173</f>
        <v>0</v>
      </c>
    </row>
    <row r="176" spans="1:7" s="38" customFormat="1">
      <c r="A176" s="38" t="s">
        <v>226</v>
      </c>
      <c r="B176" s="38">
        <f>'Sample Collection'!K176</f>
        <v>21</v>
      </c>
      <c r="C176" s="106">
        <f>HPC!S177</f>
        <v>188.33333333333334</v>
      </c>
      <c r="D176" s="38">
        <v>0</v>
      </c>
      <c r="E176" s="38">
        <f>'C diff'!I174</f>
        <v>0</v>
      </c>
      <c r="F176" s="38">
        <f>MRSA!I174</f>
        <v>2</v>
      </c>
      <c r="G176" s="38">
        <f>VRE!I174</f>
        <v>1</v>
      </c>
    </row>
    <row r="177" spans="1:7" s="38" customFormat="1">
      <c r="A177" s="38" t="s">
        <v>227</v>
      </c>
      <c r="B177" s="38">
        <f>'Sample Collection'!K177</f>
        <v>1</v>
      </c>
      <c r="C177" s="106">
        <f>HPC!S178</f>
        <v>30</v>
      </c>
      <c r="D177" s="38">
        <v>0</v>
      </c>
      <c r="E177" s="38">
        <f>'C diff'!I175</f>
        <v>0</v>
      </c>
      <c r="F177" s="38">
        <f>MRSA!I175</f>
        <v>0</v>
      </c>
      <c r="G177" s="38">
        <f>VRE!I175</f>
        <v>0</v>
      </c>
    </row>
    <row r="178" spans="1:7" s="38" customFormat="1">
      <c r="A178" s="38" t="s">
        <v>228</v>
      </c>
      <c r="B178" s="10"/>
      <c r="C178" s="106">
        <f>HPC!S179</f>
        <v>111.66666666666667</v>
      </c>
      <c r="D178" s="38">
        <v>0</v>
      </c>
      <c r="E178" s="38">
        <f>'C diff'!I176</f>
        <v>8</v>
      </c>
      <c r="F178" s="38">
        <f>MRSA!I176</f>
        <v>0</v>
      </c>
      <c r="G178" s="38">
        <f>VRE!I176</f>
        <v>3</v>
      </c>
    </row>
    <row r="179" spans="1:7">
      <c r="A179" t="s">
        <v>229</v>
      </c>
      <c r="B179">
        <f>'Sample Collection'!K179</f>
        <v>0</v>
      </c>
      <c r="C179" s="22">
        <f>HPC!S180</f>
        <v>1.6666666666666667</v>
      </c>
      <c r="D179">
        <v>0</v>
      </c>
      <c r="E179">
        <f>'C diff'!I177</f>
        <v>0</v>
      </c>
      <c r="F179">
        <f>MRSA!I177</f>
        <v>0</v>
      </c>
      <c r="G179">
        <f>VRE!I177</f>
        <v>0</v>
      </c>
    </row>
    <row r="180" spans="1:7">
      <c r="A180" t="s">
        <v>230</v>
      </c>
      <c r="B180">
        <f>'Sample Collection'!K180</f>
        <v>0</v>
      </c>
      <c r="C180" s="22">
        <f>HPC!S181</f>
        <v>0</v>
      </c>
      <c r="D180">
        <v>0</v>
      </c>
      <c r="E180">
        <f>'C diff'!I178</f>
        <v>0</v>
      </c>
      <c r="F180">
        <f>MRSA!I178</f>
        <v>0</v>
      </c>
      <c r="G180">
        <f>VRE!I178</f>
        <v>0</v>
      </c>
    </row>
    <row r="181" spans="1:7">
      <c r="A181" t="s">
        <v>231</v>
      </c>
      <c r="B181">
        <f>'Sample Collection'!K181</f>
        <v>6</v>
      </c>
      <c r="C181" s="22">
        <f>HPC!S182</f>
        <v>0</v>
      </c>
      <c r="D181">
        <v>0</v>
      </c>
      <c r="E181">
        <f>'C diff'!I179</f>
        <v>0</v>
      </c>
      <c r="F181">
        <f>MRSA!I179</f>
        <v>0</v>
      </c>
      <c r="G181">
        <f>VRE!I179</f>
        <v>0</v>
      </c>
    </row>
    <row r="182" spans="1:7">
      <c r="A182" t="s">
        <v>232</v>
      </c>
      <c r="B182">
        <f>'Sample Collection'!K182</f>
        <v>0</v>
      </c>
      <c r="C182" s="22">
        <f>HPC!S183</f>
        <v>16.666666666666668</v>
      </c>
      <c r="D182">
        <v>0</v>
      </c>
      <c r="E182">
        <f>'C diff'!I180</f>
        <v>0</v>
      </c>
      <c r="F182">
        <f>MRSA!I180</f>
        <v>0</v>
      </c>
      <c r="G182">
        <f>VRE!I180</f>
        <v>0</v>
      </c>
    </row>
    <row r="183" spans="1:7">
      <c r="A183" t="s">
        <v>233</v>
      </c>
      <c r="B183">
        <f>'Sample Collection'!K183</f>
        <v>2</v>
      </c>
      <c r="C183" s="22">
        <f>HPC!S184</f>
        <v>166.66666666666666</v>
      </c>
      <c r="D183">
        <v>0</v>
      </c>
      <c r="E183">
        <f>'C diff'!I181</f>
        <v>0</v>
      </c>
      <c r="F183">
        <f>MRSA!I181</f>
        <v>0</v>
      </c>
      <c r="G183">
        <f>VRE!I181</f>
        <v>0</v>
      </c>
    </row>
    <row r="184" spans="1:7">
      <c r="A184" t="s">
        <v>234</v>
      </c>
      <c r="B184">
        <f>'Sample Collection'!K184</f>
        <v>0</v>
      </c>
      <c r="C184" s="22">
        <f>HPC!S185</f>
        <v>16.666666666666668</v>
      </c>
      <c r="D184">
        <v>0</v>
      </c>
      <c r="E184">
        <f>'C diff'!I182</f>
        <v>0</v>
      </c>
      <c r="F184">
        <f>MRSA!I182</f>
        <v>0</v>
      </c>
      <c r="G184">
        <f>VRE!I182</f>
        <v>0</v>
      </c>
    </row>
    <row r="185" spans="1:7" s="20" customFormat="1">
      <c r="A185" s="20" t="s">
        <v>235</v>
      </c>
      <c r="B185" s="10"/>
      <c r="C185" s="23">
        <f>HPC!S186</f>
        <v>0</v>
      </c>
      <c r="D185" s="20">
        <v>0</v>
      </c>
      <c r="E185" s="20">
        <f>'C diff'!I183</f>
        <v>0</v>
      </c>
      <c r="F185" s="20">
        <f>MRSA!I183</f>
        <v>0</v>
      </c>
      <c r="G185" s="20">
        <f>VRE!I183</f>
        <v>0</v>
      </c>
    </row>
    <row r="186" spans="1:7" s="38" customFormat="1">
      <c r="A186" s="38" t="s">
        <v>236</v>
      </c>
      <c r="B186" s="38">
        <f>'Sample Collection'!K186</f>
        <v>46</v>
      </c>
      <c r="C186" s="106">
        <f>HPC!S187</f>
        <v>36.666666666666664</v>
      </c>
      <c r="D186" s="38">
        <v>0</v>
      </c>
      <c r="E186" s="38">
        <f>'C diff'!I184</f>
        <v>0</v>
      </c>
      <c r="F186" s="38">
        <f>MRSA!I184</f>
        <v>0</v>
      </c>
      <c r="G186" s="38">
        <f>VRE!I184</f>
        <v>0</v>
      </c>
    </row>
    <row r="187" spans="1:7" s="38" customFormat="1">
      <c r="A187" s="38" t="s">
        <v>237</v>
      </c>
      <c r="B187" s="38">
        <f>'Sample Collection'!K187</f>
        <v>236</v>
      </c>
      <c r="C187" s="106">
        <f>HPC!S188</f>
        <v>1811.6666666666667</v>
      </c>
      <c r="D187" s="38">
        <v>0</v>
      </c>
      <c r="E187" s="38">
        <f>'C diff'!I185</f>
        <v>0</v>
      </c>
      <c r="F187" s="38">
        <f>MRSA!I185</f>
        <v>0</v>
      </c>
      <c r="G187" s="38">
        <f>VRE!I185</f>
        <v>0</v>
      </c>
    </row>
    <row r="188" spans="1:7" s="38" customFormat="1">
      <c r="A188" s="38" t="s">
        <v>238</v>
      </c>
      <c r="B188" s="38">
        <f>'Sample Collection'!K188</f>
        <v>742</v>
      </c>
      <c r="C188" s="106">
        <f>HPC!S189</f>
        <v>6.666666666666667</v>
      </c>
      <c r="D188" s="38">
        <v>0</v>
      </c>
      <c r="E188" s="38">
        <f>'C diff'!I186</f>
        <v>0</v>
      </c>
      <c r="F188" s="38">
        <f>MRSA!I186</f>
        <v>0</v>
      </c>
      <c r="G188" s="38">
        <f>VRE!I186</f>
        <v>0</v>
      </c>
    </row>
    <row r="189" spans="1:7" s="38" customFormat="1">
      <c r="A189" s="38" t="s">
        <v>239</v>
      </c>
      <c r="B189" s="38">
        <f>'Sample Collection'!K189</f>
        <v>347</v>
      </c>
      <c r="C189" s="106">
        <f>HPC!S190</f>
        <v>1.6666666666666667</v>
      </c>
      <c r="D189" s="38">
        <v>0</v>
      </c>
      <c r="E189" s="38">
        <f>'C diff'!I187</f>
        <v>0</v>
      </c>
      <c r="F189" s="38">
        <f>MRSA!I187</f>
        <v>0</v>
      </c>
      <c r="G189" s="38">
        <f>VRE!I187</f>
        <v>0</v>
      </c>
    </row>
    <row r="190" spans="1:7" s="38" customFormat="1">
      <c r="A190" s="38" t="s">
        <v>240</v>
      </c>
      <c r="B190" s="38">
        <f>'Sample Collection'!K190</f>
        <v>0</v>
      </c>
      <c r="C190" s="106">
        <f>HPC!S191</f>
        <v>0</v>
      </c>
      <c r="D190" s="38">
        <v>0</v>
      </c>
      <c r="E190" s="38">
        <f>'C diff'!I188</f>
        <v>0</v>
      </c>
      <c r="F190" s="38">
        <f>MRSA!I188</f>
        <v>0</v>
      </c>
      <c r="G190" s="38">
        <f>VRE!I188</f>
        <v>0</v>
      </c>
    </row>
    <row r="191" spans="1:7" s="38" customFormat="1">
      <c r="A191" s="38" t="s">
        <v>241</v>
      </c>
      <c r="B191" s="38">
        <f>'Sample Collection'!K191</f>
        <v>47</v>
      </c>
      <c r="C191" s="107">
        <f>HPC!S192</f>
        <v>500</v>
      </c>
      <c r="D191" s="38">
        <v>0</v>
      </c>
      <c r="E191" s="38">
        <f>'C diff'!I189</f>
        <v>0</v>
      </c>
      <c r="F191" s="38">
        <f>MRSA!I189</f>
        <v>0</v>
      </c>
      <c r="G191" s="38">
        <f>VRE!I189</f>
        <v>0</v>
      </c>
    </row>
    <row r="192" spans="1:7">
      <c r="A192" t="s">
        <v>242</v>
      </c>
      <c r="B192">
        <f>'Sample Collection'!K192</f>
        <v>116</v>
      </c>
      <c r="C192" s="22">
        <f>HPC!S193</f>
        <v>6.666666666666667</v>
      </c>
      <c r="D192">
        <v>0</v>
      </c>
      <c r="E192">
        <f>'C diff'!I190</f>
        <v>0</v>
      </c>
      <c r="F192">
        <f>MRSA!I190</f>
        <v>0</v>
      </c>
      <c r="G192">
        <f>VRE!I190</f>
        <v>0</v>
      </c>
    </row>
    <row r="193" spans="1:7">
      <c r="A193" t="s">
        <v>243</v>
      </c>
      <c r="B193">
        <f>'Sample Collection'!K193</f>
        <v>152</v>
      </c>
      <c r="C193" s="22">
        <f>HPC!S194</f>
        <v>0</v>
      </c>
      <c r="D193">
        <v>0</v>
      </c>
      <c r="E193">
        <f>'C diff'!I191</f>
        <v>0</v>
      </c>
      <c r="F193">
        <f>MRSA!I191</f>
        <v>0</v>
      </c>
      <c r="G193">
        <f>VRE!I191</f>
        <v>0</v>
      </c>
    </row>
    <row r="194" spans="1:7">
      <c r="A194" t="s">
        <v>244</v>
      </c>
      <c r="B194">
        <f>'Sample Collection'!K194</f>
        <v>160</v>
      </c>
      <c r="C194" s="22">
        <f>HPC!S195</f>
        <v>3.3333333333333335</v>
      </c>
      <c r="D194">
        <v>0</v>
      </c>
      <c r="E194">
        <f>'C diff'!I192</f>
        <v>0</v>
      </c>
      <c r="F194">
        <f>MRSA!I192</f>
        <v>0</v>
      </c>
      <c r="G194">
        <f>VRE!I192</f>
        <v>0</v>
      </c>
    </row>
    <row r="195" spans="1:7">
      <c r="A195" t="s">
        <v>245</v>
      </c>
      <c r="B195">
        <f>'Sample Collection'!K195</f>
        <v>60</v>
      </c>
      <c r="C195" s="22">
        <f>HPC!S196</f>
        <v>28.333333333333332</v>
      </c>
      <c r="D195">
        <v>0</v>
      </c>
      <c r="E195">
        <f>'C diff'!I193</f>
        <v>1</v>
      </c>
      <c r="F195">
        <f>MRSA!I193</f>
        <v>1</v>
      </c>
      <c r="G195">
        <f>VRE!I193</f>
        <v>0</v>
      </c>
    </row>
    <row r="196" spans="1:7">
      <c r="A196" t="s">
        <v>246</v>
      </c>
      <c r="B196">
        <f>'Sample Collection'!K196</f>
        <v>163</v>
      </c>
      <c r="C196" s="22">
        <f>HPC!S197</f>
        <v>0</v>
      </c>
      <c r="D196">
        <v>0</v>
      </c>
      <c r="E196">
        <f>'C diff'!I194</f>
        <v>0</v>
      </c>
      <c r="F196">
        <f>MRSA!I194</f>
        <v>0</v>
      </c>
      <c r="G196">
        <f>VRE!I194</f>
        <v>0</v>
      </c>
    </row>
    <row r="197" spans="1:7">
      <c r="A197" t="s">
        <v>247</v>
      </c>
      <c r="B197">
        <f>'Sample Collection'!K197</f>
        <v>24</v>
      </c>
      <c r="C197" s="22">
        <f>HPC!S198</f>
        <v>3.3333333333333335</v>
      </c>
      <c r="D197">
        <v>0</v>
      </c>
      <c r="E197">
        <f>'C diff'!I195</f>
        <v>0</v>
      </c>
      <c r="F197">
        <f>MRSA!I195</f>
        <v>0</v>
      </c>
      <c r="G197">
        <f>VRE!I195</f>
        <v>0</v>
      </c>
    </row>
    <row r="198" spans="1:7" s="20" customFormat="1">
      <c r="A198" s="20" t="s">
        <v>248</v>
      </c>
      <c r="B198" s="20">
        <f>'Sample Collection'!K198</f>
        <v>0</v>
      </c>
      <c r="C198" s="23">
        <f>HPC!S199</f>
        <v>36.666666666666664</v>
      </c>
      <c r="D198" s="20">
        <v>0</v>
      </c>
      <c r="E198" s="20">
        <f>'C diff'!I196</f>
        <v>0</v>
      </c>
      <c r="F198" s="20">
        <f>MRSA!I196</f>
        <v>0</v>
      </c>
      <c r="G198" s="20">
        <f>VRE!I196</f>
        <v>0</v>
      </c>
    </row>
    <row r="199" spans="1:7" s="38" customFormat="1">
      <c r="A199" s="38" t="s">
        <v>249</v>
      </c>
      <c r="B199" s="38">
        <f>'Sample Collection'!K199</f>
        <v>1</v>
      </c>
      <c r="C199" s="106">
        <f>HPC!S200</f>
        <v>1.6666666666666667</v>
      </c>
      <c r="D199" s="38">
        <v>0</v>
      </c>
      <c r="E199" s="38">
        <f>'C diff'!I197</f>
        <v>0</v>
      </c>
      <c r="F199" s="38">
        <f>MRSA!I197</f>
        <v>0</v>
      </c>
      <c r="G199" s="38">
        <f>VRE!I197</f>
        <v>0</v>
      </c>
    </row>
    <row r="200" spans="1:7" s="38" customFormat="1">
      <c r="A200" s="38" t="s">
        <v>250</v>
      </c>
      <c r="B200" s="38">
        <f>'Sample Collection'!K200</f>
        <v>11</v>
      </c>
      <c r="C200" s="106">
        <f>HPC!S201</f>
        <v>133.33333333333334</v>
      </c>
      <c r="D200" s="38">
        <v>0</v>
      </c>
      <c r="E200" s="38">
        <f>'C diff'!I198</f>
        <v>0</v>
      </c>
      <c r="F200" s="38">
        <f>MRSA!I198</f>
        <v>0</v>
      </c>
      <c r="G200" s="38">
        <f>VRE!I198</f>
        <v>0</v>
      </c>
    </row>
    <row r="201" spans="1:7" s="38" customFormat="1">
      <c r="A201" s="38" t="s">
        <v>251</v>
      </c>
      <c r="B201" s="38">
        <f>'Sample Collection'!K201</f>
        <v>23</v>
      </c>
      <c r="C201" s="106">
        <f>HPC!S202</f>
        <v>0</v>
      </c>
      <c r="D201" s="38">
        <v>0</v>
      </c>
      <c r="E201" s="38">
        <f>'C diff'!I199</f>
        <v>0</v>
      </c>
      <c r="F201" s="38">
        <f>MRSA!I199</f>
        <v>0</v>
      </c>
      <c r="G201" s="38">
        <f>VRE!I199</f>
        <v>0</v>
      </c>
    </row>
    <row r="202" spans="1:7" s="38" customFormat="1">
      <c r="A202" s="38" t="s">
        <v>252</v>
      </c>
      <c r="B202" s="38">
        <f>'Sample Collection'!K202</f>
        <v>51</v>
      </c>
      <c r="C202" s="106">
        <f>HPC!S203</f>
        <v>83.333333333333329</v>
      </c>
      <c r="D202" s="38">
        <v>0</v>
      </c>
      <c r="E202" s="38">
        <f>'C diff'!I200</f>
        <v>12</v>
      </c>
      <c r="F202" s="38">
        <f>MRSA!I200</f>
        <v>4</v>
      </c>
      <c r="G202" s="38">
        <f>VRE!I200</f>
        <v>0</v>
      </c>
    </row>
    <row r="203" spans="1:7" s="38" customFormat="1">
      <c r="A203" s="38" t="s">
        <v>253</v>
      </c>
      <c r="B203" s="38">
        <f>'Sample Collection'!K203</f>
        <v>0</v>
      </c>
      <c r="C203" s="106">
        <f>HPC!S204</f>
        <v>0</v>
      </c>
      <c r="D203" s="38">
        <v>0</v>
      </c>
      <c r="E203" s="38">
        <f>'C diff'!I201</f>
        <v>0</v>
      </c>
      <c r="F203" s="38">
        <f>MRSA!I201</f>
        <v>0</v>
      </c>
      <c r="G203" s="38">
        <f>VRE!I201</f>
        <v>0</v>
      </c>
    </row>
    <row r="204" spans="1:7" s="38" customFormat="1">
      <c r="A204" s="38" t="s">
        <v>254</v>
      </c>
      <c r="B204" s="38">
        <f>'Sample Collection'!K204</f>
        <v>0</v>
      </c>
      <c r="C204" s="106">
        <f>HPC!S205</f>
        <v>176.66666666666666</v>
      </c>
      <c r="D204" s="38">
        <v>0</v>
      </c>
      <c r="E204" s="38">
        <f>'C diff'!I202</f>
        <v>0</v>
      </c>
      <c r="F204" s="38">
        <f>MRSA!I202</f>
        <v>0</v>
      </c>
      <c r="G204" s="38">
        <f>VRE!I202</f>
        <v>0</v>
      </c>
    </row>
    <row r="205" spans="1:7">
      <c r="A205" t="s">
        <v>255</v>
      </c>
      <c r="B205">
        <f>'Sample Collection'!K205</f>
        <v>41</v>
      </c>
      <c r="C205" s="22">
        <f>HPC!S206</f>
        <v>0</v>
      </c>
      <c r="D205">
        <v>0</v>
      </c>
      <c r="E205">
        <f>'C diff'!I203</f>
        <v>0</v>
      </c>
      <c r="F205">
        <f>MRSA!I203</f>
        <v>0</v>
      </c>
      <c r="G205">
        <f>VRE!I203</f>
        <v>0</v>
      </c>
    </row>
    <row r="206" spans="1:7">
      <c r="A206" t="s">
        <v>256</v>
      </c>
      <c r="B206">
        <f>'Sample Collection'!K206</f>
        <v>61</v>
      </c>
      <c r="C206" s="22">
        <f>HPC!S207</f>
        <v>5</v>
      </c>
      <c r="D206">
        <v>0</v>
      </c>
      <c r="E206">
        <f>'C diff'!I204</f>
        <v>0</v>
      </c>
      <c r="F206">
        <f>MRSA!I204</f>
        <v>0</v>
      </c>
      <c r="G206">
        <f>VRE!I204</f>
        <v>0</v>
      </c>
    </row>
    <row r="207" spans="1:7">
      <c r="A207" t="s">
        <v>257</v>
      </c>
      <c r="B207">
        <f>'Sample Collection'!K207</f>
        <v>29</v>
      </c>
      <c r="C207" s="22">
        <f>HPC!S208</f>
        <v>0</v>
      </c>
      <c r="D207">
        <v>0</v>
      </c>
      <c r="E207">
        <f>'C diff'!I205</f>
        <v>0</v>
      </c>
      <c r="F207">
        <f>MRSA!I205</f>
        <v>0</v>
      </c>
      <c r="G207">
        <f>VRE!I205</f>
        <v>0</v>
      </c>
    </row>
    <row r="208" spans="1:7">
      <c r="A208" t="s">
        <v>258</v>
      </c>
      <c r="B208">
        <f>'Sample Collection'!K208</f>
        <v>57</v>
      </c>
      <c r="C208" s="22">
        <f>HPC!S209</f>
        <v>0</v>
      </c>
      <c r="D208">
        <v>0</v>
      </c>
      <c r="E208">
        <f>'C diff'!I206</f>
        <v>0</v>
      </c>
      <c r="F208">
        <f>MRSA!I206</f>
        <v>0</v>
      </c>
      <c r="G208">
        <f>VRE!I206</f>
        <v>0</v>
      </c>
    </row>
    <row r="209" spans="1:7">
      <c r="A209" t="s">
        <v>259</v>
      </c>
      <c r="B209">
        <f>'Sample Collection'!K209</f>
        <v>2</v>
      </c>
      <c r="C209" s="22">
        <f>HPC!S210</f>
        <v>1.6666666666666667</v>
      </c>
      <c r="D209">
        <v>0</v>
      </c>
      <c r="E209">
        <f>'C diff'!I207</f>
        <v>0</v>
      </c>
      <c r="F209">
        <f>MRSA!I207</f>
        <v>0</v>
      </c>
      <c r="G209">
        <f>VRE!I207</f>
        <v>0</v>
      </c>
    </row>
    <row r="210" spans="1:7">
      <c r="A210" t="s">
        <v>260</v>
      </c>
      <c r="B210">
        <f>'Sample Collection'!K210</f>
        <v>0</v>
      </c>
      <c r="C210" s="22">
        <f>HPC!S211</f>
        <v>0</v>
      </c>
      <c r="D210">
        <v>0</v>
      </c>
      <c r="E210">
        <f>'C diff'!I208</f>
        <v>0</v>
      </c>
      <c r="F210">
        <f>MRSA!I208</f>
        <v>0</v>
      </c>
      <c r="G210">
        <f>VRE!I208</f>
        <v>0</v>
      </c>
    </row>
    <row r="211" spans="1:7" s="20" customFormat="1">
      <c r="A211" s="20" t="s">
        <v>261</v>
      </c>
      <c r="B211" s="20">
        <f>'Sample Collection'!K211</f>
        <v>0</v>
      </c>
      <c r="C211" s="23">
        <f>HPC!S212</f>
        <v>0</v>
      </c>
      <c r="D211" s="20">
        <v>0</v>
      </c>
      <c r="E211" s="20">
        <f>'C diff'!I209</f>
        <v>0</v>
      </c>
      <c r="F211" s="20">
        <f>MRSA!I209</f>
        <v>0</v>
      </c>
      <c r="G211" s="20">
        <f>VRE!I209</f>
        <v>0</v>
      </c>
    </row>
    <row r="212" spans="1:7" s="38" customFormat="1">
      <c r="A212" s="38" t="s">
        <v>262</v>
      </c>
      <c r="B212" s="38">
        <f>'Sample Collection'!K212</f>
        <v>165</v>
      </c>
      <c r="C212" s="106">
        <f>HPC!S213</f>
        <v>170</v>
      </c>
      <c r="D212" s="38">
        <v>0</v>
      </c>
      <c r="E212" s="38">
        <f>'C diff'!I210</f>
        <v>0</v>
      </c>
      <c r="F212" s="38">
        <f>MRSA!I210</f>
        <v>0</v>
      </c>
      <c r="G212" s="38">
        <f>VRE!I210</f>
        <v>2</v>
      </c>
    </row>
    <row r="213" spans="1:7" s="38" customFormat="1">
      <c r="A213" s="38" t="s">
        <v>263</v>
      </c>
      <c r="B213" s="38">
        <f>'Sample Collection'!K213</f>
        <v>148</v>
      </c>
      <c r="C213" s="106">
        <f>HPC!S214</f>
        <v>191.66666666666666</v>
      </c>
      <c r="D213" s="38">
        <v>0</v>
      </c>
      <c r="E213" s="38">
        <f>'C diff'!I211</f>
        <v>0</v>
      </c>
      <c r="F213" s="38">
        <f>MRSA!I211</f>
        <v>0</v>
      </c>
      <c r="G213" s="38">
        <f>VRE!I211</f>
        <v>1</v>
      </c>
    </row>
    <row r="214" spans="1:7" s="38" customFormat="1">
      <c r="A214" s="38" t="s">
        <v>264</v>
      </c>
      <c r="B214" s="38">
        <f>'Sample Collection'!K214</f>
        <v>113</v>
      </c>
      <c r="C214" s="106">
        <f>HPC!S215</f>
        <v>0</v>
      </c>
      <c r="D214" s="38">
        <v>0</v>
      </c>
      <c r="E214" s="38">
        <f>'C diff'!I212</f>
        <v>0</v>
      </c>
      <c r="F214" s="38">
        <f>MRSA!I212</f>
        <v>0</v>
      </c>
      <c r="G214" s="38">
        <f>VRE!I212</f>
        <v>0</v>
      </c>
    </row>
    <row r="215" spans="1:7" s="38" customFormat="1">
      <c r="A215" s="38" t="s">
        <v>265</v>
      </c>
      <c r="B215" s="38">
        <f>'Sample Collection'!K215</f>
        <v>208</v>
      </c>
      <c r="C215" s="106">
        <f>HPC!S216</f>
        <v>1.6666666666666667</v>
      </c>
      <c r="D215" s="38">
        <v>0</v>
      </c>
      <c r="E215" s="38">
        <f>'C diff'!I213</f>
        <v>0</v>
      </c>
      <c r="F215" s="38">
        <f>MRSA!I213</f>
        <v>0</v>
      </c>
      <c r="G215" s="38">
        <f>VRE!I213</f>
        <v>1</v>
      </c>
    </row>
    <row r="216" spans="1:7" s="38" customFormat="1">
      <c r="A216" s="38" t="s">
        <v>266</v>
      </c>
      <c r="B216" s="38">
        <f>'Sample Collection'!K216</f>
        <v>544</v>
      </c>
      <c r="C216" s="106">
        <f>HPC!S217</f>
        <v>3.3333333333333335</v>
      </c>
      <c r="D216" s="38">
        <v>0</v>
      </c>
      <c r="E216" s="38">
        <f>'C diff'!I214</f>
        <v>0</v>
      </c>
      <c r="F216" s="38">
        <f>MRSA!I214</f>
        <v>0</v>
      </c>
      <c r="G216" s="38">
        <f>VRE!I214</f>
        <v>2</v>
      </c>
    </row>
    <row r="217" spans="1:7" s="38" customFormat="1">
      <c r="A217" s="38" t="s">
        <v>267</v>
      </c>
      <c r="B217" s="38">
        <f>'Sample Collection'!K217</f>
        <v>14</v>
      </c>
      <c r="C217" s="106">
        <f>HPC!S218</f>
        <v>8.3333333333333339</v>
      </c>
      <c r="D217" s="38">
        <v>0</v>
      </c>
      <c r="E217" s="38">
        <f>'C diff'!I215</f>
        <v>0</v>
      </c>
      <c r="F217" s="38">
        <f>MRSA!I215</f>
        <v>0</v>
      </c>
      <c r="G217" s="38">
        <f>VRE!I215</f>
        <v>0</v>
      </c>
    </row>
    <row r="218" spans="1:7">
      <c r="A218" t="s">
        <v>268</v>
      </c>
      <c r="B218">
        <f>'Sample Collection'!K218</f>
        <v>14</v>
      </c>
      <c r="C218" s="22">
        <f>HPC!S219</f>
        <v>0</v>
      </c>
      <c r="D218">
        <v>0</v>
      </c>
      <c r="E218">
        <f>'C diff'!I216</f>
        <v>0</v>
      </c>
      <c r="F218">
        <f>MRSA!I216</f>
        <v>0</v>
      </c>
      <c r="G218">
        <f>VRE!I216</f>
        <v>0</v>
      </c>
    </row>
    <row r="219" spans="1:7">
      <c r="A219" t="s">
        <v>269</v>
      </c>
      <c r="B219">
        <f>'Sample Collection'!K219</f>
        <v>4</v>
      </c>
      <c r="C219" s="22">
        <f>HPC!S220</f>
        <v>0</v>
      </c>
      <c r="D219">
        <v>0</v>
      </c>
      <c r="E219">
        <f>'C diff'!I217</f>
        <v>0</v>
      </c>
      <c r="F219">
        <f>MRSA!I217</f>
        <v>0</v>
      </c>
      <c r="G219">
        <f>VRE!I217</f>
        <v>1</v>
      </c>
    </row>
    <row r="220" spans="1:7">
      <c r="A220" t="s">
        <v>270</v>
      </c>
      <c r="B220">
        <f>'Sample Collection'!K220</f>
        <v>21</v>
      </c>
      <c r="C220" s="22">
        <f>HPC!S221</f>
        <v>1.6666666666666667</v>
      </c>
      <c r="D220">
        <v>0</v>
      </c>
      <c r="E220">
        <f>'C diff'!I218</f>
        <v>1</v>
      </c>
      <c r="F220">
        <f>MRSA!I218</f>
        <v>0</v>
      </c>
      <c r="G220">
        <f>VRE!I218</f>
        <v>0</v>
      </c>
    </row>
    <row r="221" spans="1:7">
      <c r="A221" t="s">
        <v>271</v>
      </c>
      <c r="B221">
        <f>'Sample Collection'!K221</f>
        <v>2</v>
      </c>
      <c r="C221" s="22">
        <f>HPC!S222</f>
        <v>866.66666666666663</v>
      </c>
      <c r="D221">
        <v>0</v>
      </c>
      <c r="E221">
        <f>'C diff'!I219</f>
        <v>0</v>
      </c>
      <c r="F221">
        <f>MRSA!I219</f>
        <v>0</v>
      </c>
      <c r="G221">
        <f>VRE!I219</f>
        <v>0</v>
      </c>
    </row>
    <row r="222" spans="1:7">
      <c r="A222" t="s">
        <v>272</v>
      </c>
      <c r="B222">
        <f>'Sample Collection'!K222</f>
        <v>0</v>
      </c>
      <c r="C222" s="22">
        <f>HPC!S223</f>
        <v>0</v>
      </c>
      <c r="D222">
        <v>0</v>
      </c>
      <c r="E222">
        <f>'C diff'!I220</f>
        <v>0</v>
      </c>
      <c r="F222">
        <f>MRSA!I220</f>
        <v>0</v>
      </c>
      <c r="G222">
        <f>VRE!I220</f>
        <v>1</v>
      </c>
    </row>
    <row r="223" spans="1:7">
      <c r="A223" t="s">
        <v>273</v>
      </c>
      <c r="B223">
        <f>'Sample Collection'!K223</f>
        <v>38</v>
      </c>
      <c r="C223" s="22">
        <f>HPC!S224</f>
        <v>236.66666666666666</v>
      </c>
      <c r="D223">
        <v>0</v>
      </c>
      <c r="E223">
        <f>'C diff'!I221</f>
        <v>1</v>
      </c>
      <c r="F223">
        <f>MRSA!I221</f>
        <v>0</v>
      </c>
      <c r="G223">
        <f>VRE!I221</f>
        <v>46</v>
      </c>
    </row>
    <row r="224" spans="1:7" s="20" customFormat="1">
      <c r="A224" s="20" t="s">
        <v>274</v>
      </c>
      <c r="B224" s="20">
        <f>'Sample Collection'!K224</f>
        <v>0</v>
      </c>
      <c r="C224" s="23">
        <f>HPC!S225</f>
        <v>0</v>
      </c>
      <c r="D224" s="20">
        <v>0</v>
      </c>
      <c r="E224" s="20">
        <f>'C diff'!I222</f>
        <v>0</v>
      </c>
      <c r="F224" s="20">
        <f>MRSA!I222</f>
        <v>0</v>
      </c>
      <c r="G224" s="20">
        <f>VRE!I222</f>
        <v>0</v>
      </c>
    </row>
    <row r="225" spans="1:7" s="38" customFormat="1">
      <c r="A225" s="38" t="s">
        <v>275</v>
      </c>
      <c r="B225" s="38">
        <f>'Sample Collection'!K225</f>
        <v>148</v>
      </c>
      <c r="C225" s="106">
        <f>HPC!S226</f>
        <v>805</v>
      </c>
      <c r="D225" s="38">
        <v>0</v>
      </c>
      <c r="E225" s="38">
        <f>'C diff'!I223</f>
        <v>0</v>
      </c>
      <c r="F225" s="38">
        <f>MRSA!I223</f>
        <v>1</v>
      </c>
      <c r="G225" s="38">
        <f>VRE!I223</f>
        <v>31</v>
      </c>
    </row>
    <row r="226" spans="1:7" s="38" customFormat="1">
      <c r="A226" s="38" t="s">
        <v>276</v>
      </c>
      <c r="B226" s="38">
        <f>'Sample Collection'!K226</f>
        <v>97</v>
      </c>
      <c r="C226" s="106">
        <f>HPC!S227</f>
        <v>188.33333333333334</v>
      </c>
      <c r="D226" s="38">
        <v>0</v>
      </c>
      <c r="E226" s="38">
        <f>'C diff'!I224</f>
        <v>0</v>
      </c>
      <c r="F226" s="38">
        <f>MRSA!I224</f>
        <v>1</v>
      </c>
      <c r="G226" s="38">
        <f>VRE!I224</f>
        <v>0</v>
      </c>
    </row>
    <row r="227" spans="1:7" s="38" customFormat="1">
      <c r="A227" s="38" t="s">
        <v>277</v>
      </c>
      <c r="B227" s="38">
        <f>'Sample Collection'!K227</f>
        <v>179</v>
      </c>
      <c r="C227" s="106">
        <f>HPC!S228</f>
        <v>220</v>
      </c>
      <c r="D227" s="38">
        <v>0</v>
      </c>
      <c r="E227" s="38">
        <f>'C diff'!I225</f>
        <v>0</v>
      </c>
      <c r="F227" s="38">
        <f>MRSA!I225</f>
        <v>20</v>
      </c>
      <c r="G227" s="38">
        <f>VRE!I225</f>
        <v>0</v>
      </c>
    </row>
    <row r="228" spans="1:7" s="38" customFormat="1">
      <c r="A228" s="38" t="s">
        <v>278</v>
      </c>
      <c r="B228" s="38">
        <f>'Sample Collection'!K228</f>
        <v>223</v>
      </c>
      <c r="C228" s="106">
        <f>HPC!S229</f>
        <v>2445</v>
      </c>
      <c r="D228" s="38">
        <v>0</v>
      </c>
      <c r="E228" s="38">
        <f>'C diff'!I226</f>
        <v>0</v>
      </c>
      <c r="F228" s="38">
        <f>MRSA!I226</f>
        <v>6</v>
      </c>
      <c r="G228" s="38">
        <f>VRE!I226</f>
        <v>8</v>
      </c>
    </row>
    <row r="229" spans="1:7" s="38" customFormat="1">
      <c r="A229" s="38" t="s">
        <v>279</v>
      </c>
      <c r="B229" s="38">
        <f>'Sample Collection'!K229</f>
        <v>758</v>
      </c>
      <c r="C229" s="106">
        <f>HPC!S230</f>
        <v>2050</v>
      </c>
      <c r="D229" s="38">
        <v>0</v>
      </c>
      <c r="E229" s="38">
        <f>'C diff'!I227</f>
        <v>0</v>
      </c>
      <c r="F229" s="38">
        <f>MRSA!I227</f>
        <v>5</v>
      </c>
      <c r="G229" s="38">
        <f>VRE!I227</f>
        <v>10</v>
      </c>
    </row>
    <row r="230" spans="1:7" s="38" customFormat="1">
      <c r="A230" s="38" t="s">
        <v>280</v>
      </c>
      <c r="B230" s="38">
        <f>'Sample Collection'!K230</f>
        <v>33</v>
      </c>
      <c r="C230" s="106">
        <f>HPC!S231</f>
        <v>1111.6666666666667</v>
      </c>
      <c r="D230" s="38">
        <v>0</v>
      </c>
      <c r="E230" s="38">
        <f>'C diff'!I228</f>
        <v>0</v>
      </c>
      <c r="F230" s="38">
        <f>MRSA!I228</f>
        <v>0</v>
      </c>
      <c r="G230" s="38">
        <f>VRE!I228</f>
        <v>1</v>
      </c>
    </row>
    <row r="231" spans="1:7">
      <c r="A231" t="s">
        <v>281</v>
      </c>
      <c r="B231">
        <f>'Sample Collection'!K231</f>
        <v>42</v>
      </c>
      <c r="C231" s="22">
        <f>HPC!S232</f>
        <v>196.66666666666666</v>
      </c>
      <c r="D231">
        <v>0</v>
      </c>
      <c r="E231">
        <f>'C diff'!I229</f>
        <v>0</v>
      </c>
      <c r="F231">
        <f>MRSA!I229</f>
        <v>0</v>
      </c>
      <c r="G231">
        <f>VRE!I229</f>
        <v>0</v>
      </c>
    </row>
    <row r="232" spans="1:7">
      <c r="A232" t="s">
        <v>282</v>
      </c>
      <c r="B232">
        <f>'Sample Collection'!K232</f>
        <v>135</v>
      </c>
      <c r="C232" s="22">
        <f>HPC!S233</f>
        <v>65</v>
      </c>
      <c r="D232">
        <v>0</v>
      </c>
      <c r="E232">
        <f>'C diff'!I230</f>
        <v>0</v>
      </c>
      <c r="F232">
        <f>MRSA!I230</f>
        <v>0</v>
      </c>
      <c r="G232">
        <f>VRE!I230</f>
        <v>0</v>
      </c>
    </row>
    <row r="233" spans="1:7">
      <c r="A233" t="s">
        <v>283</v>
      </c>
      <c r="B233">
        <f>'Sample Collection'!K233</f>
        <v>47</v>
      </c>
      <c r="C233" s="22">
        <f>HPC!S234</f>
        <v>325</v>
      </c>
      <c r="D233">
        <v>0</v>
      </c>
      <c r="E233">
        <f>'C diff'!I231</f>
        <v>0</v>
      </c>
      <c r="F233">
        <f>MRSA!I231</f>
        <v>2</v>
      </c>
      <c r="G233">
        <f>VRE!I231</f>
        <v>0</v>
      </c>
    </row>
    <row r="234" spans="1:7">
      <c r="A234" t="s">
        <v>284</v>
      </c>
      <c r="B234">
        <f>'Sample Collection'!K234</f>
        <v>20</v>
      </c>
      <c r="C234" s="22">
        <f>HPC!S235</f>
        <v>0</v>
      </c>
      <c r="D234">
        <v>0</v>
      </c>
      <c r="E234">
        <f>'C diff'!I232</f>
        <v>0</v>
      </c>
      <c r="F234">
        <f>MRSA!I232</f>
        <v>0</v>
      </c>
      <c r="G234">
        <f>VRE!I232</f>
        <v>0</v>
      </c>
    </row>
    <row r="235" spans="1:7">
      <c r="A235" t="s">
        <v>285</v>
      </c>
      <c r="B235">
        <f>'Sample Collection'!K235</f>
        <v>80</v>
      </c>
      <c r="C235" s="22">
        <f>HPC!S236</f>
        <v>48.333333333333336</v>
      </c>
      <c r="D235">
        <v>0</v>
      </c>
      <c r="E235">
        <f>'C diff'!I233</f>
        <v>0</v>
      </c>
      <c r="F235">
        <f>MRSA!I233</f>
        <v>0</v>
      </c>
      <c r="G235">
        <f>VRE!I233</f>
        <v>0</v>
      </c>
    </row>
    <row r="236" spans="1:7">
      <c r="A236" t="s">
        <v>286</v>
      </c>
      <c r="B236">
        <f>'Sample Collection'!K236</f>
        <v>1</v>
      </c>
      <c r="C236" s="22">
        <f>HPC!S237</f>
        <v>1.6666666666666667</v>
      </c>
      <c r="D236">
        <v>0</v>
      </c>
      <c r="E236">
        <f>'C diff'!I234</f>
        <v>0</v>
      </c>
      <c r="F236">
        <f>MRSA!I234</f>
        <v>0</v>
      </c>
      <c r="G236">
        <f>VRE!I234</f>
        <v>0</v>
      </c>
    </row>
    <row r="237" spans="1:7" s="20" customFormat="1">
      <c r="A237" s="20" t="s">
        <v>287</v>
      </c>
      <c r="B237" s="20">
        <f>'Sample Collection'!K237</f>
        <v>0</v>
      </c>
      <c r="C237" s="23">
        <f>HPC!S238</f>
        <v>0</v>
      </c>
      <c r="D237" s="20">
        <v>0</v>
      </c>
      <c r="E237" s="20">
        <f>'C diff'!I235</f>
        <v>0</v>
      </c>
      <c r="F237" s="20">
        <f>MRSA!I235</f>
        <v>0</v>
      </c>
      <c r="G237" s="20">
        <f>VRE!I235</f>
        <v>0</v>
      </c>
    </row>
    <row r="238" spans="1:7" s="38" customFormat="1">
      <c r="A238" s="38" t="s">
        <v>288</v>
      </c>
      <c r="B238" s="38">
        <f>'Sample Collection'!K238</f>
        <v>161</v>
      </c>
      <c r="C238" s="106">
        <f>HPC!S239</f>
        <v>135</v>
      </c>
      <c r="D238" s="38">
        <v>0</v>
      </c>
      <c r="E238" s="38">
        <f>'C diff'!I236</f>
        <v>0</v>
      </c>
      <c r="F238" s="38">
        <f>MRSA!I236</f>
        <v>4</v>
      </c>
      <c r="G238" s="38">
        <f>VRE!I236</f>
        <v>0</v>
      </c>
    </row>
    <row r="239" spans="1:7" s="38" customFormat="1">
      <c r="A239" s="38" t="s">
        <v>289</v>
      </c>
      <c r="B239" s="38">
        <f>'Sample Collection'!K239</f>
        <v>37</v>
      </c>
      <c r="C239" s="106">
        <f>HPC!S240</f>
        <v>0</v>
      </c>
      <c r="D239" s="38">
        <v>0</v>
      </c>
      <c r="E239" s="38">
        <f>'C diff'!I237</f>
        <v>0</v>
      </c>
      <c r="F239" s="38">
        <f>MRSA!I237</f>
        <v>0</v>
      </c>
      <c r="G239" s="38">
        <f>VRE!I237</f>
        <v>2</v>
      </c>
    </row>
    <row r="240" spans="1:7" s="38" customFormat="1">
      <c r="A240" s="38" t="s">
        <v>290</v>
      </c>
      <c r="B240" s="38">
        <f>'Sample Collection'!K240</f>
        <v>28</v>
      </c>
      <c r="C240" s="106">
        <f>HPC!S241</f>
        <v>3.3333333333333335</v>
      </c>
      <c r="D240" s="38">
        <v>0</v>
      </c>
      <c r="E240" s="38">
        <f>'C diff'!I238</f>
        <v>0</v>
      </c>
      <c r="F240" s="38">
        <f>MRSA!I238</f>
        <v>0</v>
      </c>
      <c r="G240" s="38">
        <f>VRE!I238</f>
        <v>0</v>
      </c>
    </row>
    <row r="241" spans="1:7" s="38" customFormat="1">
      <c r="A241" s="38" t="s">
        <v>291</v>
      </c>
      <c r="B241" s="38">
        <f>'Sample Collection'!K241</f>
        <v>1791</v>
      </c>
      <c r="C241" s="106">
        <f>HPC!S242</f>
        <v>25</v>
      </c>
      <c r="D241" s="38">
        <v>0</v>
      </c>
      <c r="E241" s="38">
        <f>'C diff'!I239</f>
        <v>0</v>
      </c>
      <c r="F241" s="38">
        <f>MRSA!I239</f>
        <v>0</v>
      </c>
      <c r="G241" s="38">
        <f>VRE!I239</f>
        <v>0</v>
      </c>
    </row>
    <row r="242" spans="1:7" s="38" customFormat="1">
      <c r="A242" s="38" t="s">
        <v>292</v>
      </c>
      <c r="B242" s="38">
        <f>'Sample Collection'!K242</f>
        <v>799</v>
      </c>
      <c r="C242" s="106">
        <f>HPC!S243</f>
        <v>2841.6666666666665</v>
      </c>
      <c r="D242" s="38">
        <v>0</v>
      </c>
      <c r="E242" s="38">
        <f>'C diff'!I240</f>
        <v>0</v>
      </c>
      <c r="F242" s="38">
        <f>MRSA!I240</f>
        <v>0</v>
      </c>
      <c r="G242" s="38">
        <f>VRE!I240</f>
        <v>0</v>
      </c>
    </row>
    <row r="243" spans="1:7" s="38" customFormat="1">
      <c r="A243" s="38" t="s">
        <v>293</v>
      </c>
      <c r="B243" s="38">
        <f>'Sample Collection'!K243</f>
        <v>47</v>
      </c>
      <c r="C243" s="106">
        <f>HPC!S244</f>
        <v>8.3333333333333339</v>
      </c>
      <c r="D243" s="38">
        <v>0</v>
      </c>
      <c r="E243" s="38">
        <f>'C diff'!I241</f>
        <v>0</v>
      </c>
      <c r="F243" s="38">
        <f>MRSA!I241</f>
        <v>0</v>
      </c>
      <c r="G243" s="38">
        <f>VRE!I241</f>
        <v>0</v>
      </c>
    </row>
    <row r="244" spans="1:7">
      <c r="A244" t="s">
        <v>294</v>
      </c>
      <c r="B244">
        <f>'Sample Collection'!K244</f>
        <v>5</v>
      </c>
      <c r="C244" s="22">
        <f>HPC!S245</f>
        <v>5</v>
      </c>
      <c r="D244">
        <v>0</v>
      </c>
      <c r="E244">
        <f>'C diff'!I242</f>
        <v>0</v>
      </c>
      <c r="F244">
        <f>MRSA!I242</f>
        <v>5</v>
      </c>
      <c r="G244">
        <f>VRE!I242</f>
        <v>0</v>
      </c>
    </row>
    <row r="245" spans="1:7">
      <c r="A245" t="s">
        <v>295</v>
      </c>
      <c r="B245">
        <f>'Sample Collection'!K245</f>
        <v>1</v>
      </c>
      <c r="C245" s="22">
        <f>HPC!S246</f>
        <v>25</v>
      </c>
      <c r="D245">
        <f>Acinetobacter!J243</f>
        <v>4</v>
      </c>
      <c r="E245">
        <f>'C diff'!I243</f>
        <v>0</v>
      </c>
      <c r="F245">
        <f>MRSA!I243</f>
        <v>0</v>
      </c>
      <c r="G245">
        <f>VRE!I243</f>
        <v>0</v>
      </c>
    </row>
    <row r="246" spans="1:7">
      <c r="A246" t="s">
        <v>296</v>
      </c>
      <c r="B246">
        <f>'Sample Collection'!K246</f>
        <v>51</v>
      </c>
      <c r="C246" s="22">
        <f>HPC!S247</f>
        <v>166.66666666666666</v>
      </c>
      <c r="D246">
        <v>0</v>
      </c>
      <c r="E246">
        <f>'C diff'!I244</f>
        <v>0</v>
      </c>
      <c r="F246">
        <f>MRSA!I244</f>
        <v>0</v>
      </c>
      <c r="G246">
        <f>VRE!I244</f>
        <v>0</v>
      </c>
    </row>
    <row r="247" spans="1:7">
      <c r="A247" t="s">
        <v>297</v>
      </c>
      <c r="B247">
        <f>'Sample Collection'!K247</f>
        <v>20</v>
      </c>
      <c r="C247" s="22">
        <f>HPC!S248</f>
        <v>0</v>
      </c>
      <c r="D247">
        <v>0</v>
      </c>
      <c r="E247">
        <f>'C diff'!I245</f>
        <v>0</v>
      </c>
      <c r="F247">
        <f>MRSA!I245</f>
        <v>2</v>
      </c>
      <c r="G247">
        <f>VRE!I245</f>
        <v>0</v>
      </c>
    </row>
    <row r="248" spans="1:7">
      <c r="A248" t="s">
        <v>298</v>
      </c>
      <c r="B248">
        <f>'Sample Collection'!K248</f>
        <v>41</v>
      </c>
      <c r="C248" s="22">
        <f>HPC!S249</f>
        <v>53.333333333333336</v>
      </c>
      <c r="D248">
        <v>0</v>
      </c>
      <c r="E248">
        <f>'C diff'!I246</f>
        <v>0</v>
      </c>
      <c r="F248">
        <f>MRSA!I246</f>
        <v>0</v>
      </c>
      <c r="G248">
        <f>VRE!I246</f>
        <v>0</v>
      </c>
    </row>
    <row r="249" spans="1:7">
      <c r="A249" t="s">
        <v>299</v>
      </c>
      <c r="B249">
        <f>'Sample Collection'!K249</f>
        <v>28</v>
      </c>
      <c r="C249" s="22">
        <f>HPC!S250</f>
        <v>110</v>
      </c>
      <c r="D249">
        <v>0</v>
      </c>
      <c r="E249">
        <f>'C diff'!I247</f>
        <v>0</v>
      </c>
      <c r="F249">
        <f>MRSA!I247</f>
        <v>41</v>
      </c>
      <c r="G249">
        <f>VRE!I247</f>
        <v>0</v>
      </c>
    </row>
    <row r="250" spans="1:7" s="20" customFormat="1">
      <c r="A250" s="20" t="s">
        <v>300</v>
      </c>
      <c r="B250" s="20">
        <f>'Sample Collection'!K250</f>
        <v>1</v>
      </c>
      <c r="C250" s="23">
        <f>HPC!S251</f>
        <v>0</v>
      </c>
      <c r="D250" s="20">
        <v>0</v>
      </c>
      <c r="E250" s="20">
        <f>'C diff'!I248</f>
        <v>0</v>
      </c>
      <c r="F250" s="20">
        <f>MRSA!I248</f>
        <v>0</v>
      </c>
      <c r="G250" s="20">
        <f>VRE!I248</f>
        <v>0</v>
      </c>
    </row>
    <row r="251" spans="1:7" s="38" customFormat="1">
      <c r="A251" s="38" t="s">
        <v>301</v>
      </c>
      <c r="B251" s="38">
        <f>'Sample Collection'!K251</f>
        <v>16</v>
      </c>
      <c r="C251" s="106">
        <f>HPC!S252</f>
        <v>21.666666666666668</v>
      </c>
      <c r="D251" s="38">
        <v>0</v>
      </c>
      <c r="E251" s="38">
        <f>'C diff'!I249</f>
        <v>0</v>
      </c>
      <c r="F251" s="38">
        <f>MRSA!I249</f>
        <v>49</v>
      </c>
      <c r="G251" s="38">
        <f>VRE!I249</f>
        <v>0</v>
      </c>
    </row>
    <row r="252" spans="1:7" s="38" customFormat="1">
      <c r="A252" s="38" t="s">
        <v>302</v>
      </c>
      <c r="B252" s="38">
        <f>'Sample Collection'!K252</f>
        <v>771</v>
      </c>
      <c r="C252" s="106">
        <f>HPC!S253</f>
        <v>93.333333333333329</v>
      </c>
      <c r="D252" s="38">
        <v>0</v>
      </c>
      <c r="E252" s="38">
        <f>'C diff'!I250</f>
        <v>1</v>
      </c>
      <c r="F252" s="38">
        <f>MRSA!I250</f>
        <v>105</v>
      </c>
      <c r="G252" s="38">
        <f>VRE!I250</f>
        <v>5</v>
      </c>
    </row>
    <row r="253" spans="1:7" s="38" customFormat="1">
      <c r="A253" s="38" t="s">
        <v>303</v>
      </c>
      <c r="B253" s="38">
        <f>'Sample Collection'!K253</f>
        <v>347</v>
      </c>
      <c r="C253" s="106">
        <f>HPC!S254</f>
        <v>58.333333333333336</v>
      </c>
      <c r="D253" s="38">
        <v>0</v>
      </c>
      <c r="E253" s="38">
        <f>'C diff'!I251</f>
        <v>0</v>
      </c>
      <c r="F253" s="38">
        <f>MRSA!I251</f>
        <v>87</v>
      </c>
      <c r="G253" s="38">
        <f>VRE!I251</f>
        <v>5</v>
      </c>
    </row>
    <row r="254" spans="1:7" s="38" customFormat="1">
      <c r="A254" s="38" t="s">
        <v>304</v>
      </c>
      <c r="B254" s="38">
        <f>'Sample Collection'!K254</f>
        <v>3</v>
      </c>
      <c r="C254" s="106">
        <f>HPC!S255</f>
        <v>51.666666666666664</v>
      </c>
      <c r="D254" s="38">
        <v>0</v>
      </c>
      <c r="E254" s="38">
        <f>'C diff'!I252</f>
        <v>0</v>
      </c>
      <c r="F254" s="38">
        <f>MRSA!I252</f>
        <v>131</v>
      </c>
      <c r="G254" s="38">
        <f>VRE!I252</f>
        <v>0</v>
      </c>
    </row>
    <row r="255" spans="1:7" s="38" customFormat="1">
      <c r="A255" s="38" t="s">
        <v>305</v>
      </c>
      <c r="B255" s="38">
        <f>'Sample Collection'!K255</f>
        <v>3</v>
      </c>
      <c r="C255" s="106">
        <f>HPC!S256</f>
        <v>16.666666666666668</v>
      </c>
      <c r="D255" s="38">
        <v>0</v>
      </c>
      <c r="E255" s="38">
        <f>'C diff'!I253</f>
        <v>0</v>
      </c>
      <c r="F255" s="38">
        <f>MRSA!I253</f>
        <v>0</v>
      </c>
      <c r="G255" s="38">
        <f>VRE!I253</f>
        <v>0</v>
      </c>
    </row>
    <row r="256" spans="1:7" s="38" customFormat="1">
      <c r="A256" s="38" t="s">
        <v>306</v>
      </c>
      <c r="B256" s="38">
        <f>'Sample Collection'!K256</f>
        <v>3</v>
      </c>
      <c r="C256" s="106">
        <f>HPC!S257</f>
        <v>20</v>
      </c>
      <c r="D256" s="38">
        <v>0</v>
      </c>
      <c r="E256" s="38">
        <f>'C diff'!I254</f>
        <v>0</v>
      </c>
      <c r="F256" s="38">
        <f>MRSA!I254</f>
        <v>6</v>
      </c>
      <c r="G256" s="38">
        <f>VRE!I254</f>
        <v>0</v>
      </c>
    </row>
    <row r="257" spans="1:7">
      <c r="A257" t="s">
        <v>307</v>
      </c>
      <c r="B257">
        <f>'Sample Collection'!K257</f>
        <v>4</v>
      </c>
      <c r="C257" s="22">
        <f>HPC!S258</f>
        <v>23.333333333333332</v>
      </c>
      <c r="D257">
        <v>0</v>
      </c>
      <c r="E257">
        <f>'C diff'!I255</f>
        <v>0</v>
      </c>
      <c r="F257">
        <f>MRSA!I255</f>
        <v>7</v>
      </c>
      <c r="G257">
        <f>VRE!I255</f>
        <v>0</v>
      </c>
    </row>
    <row r="258" spans="1:7">
      <c r="A258" t="s">
        <v>308</v>
      </c>
      <c r="B258">
        <f>'Sample Collection'!K258</f>
        <v>42</v>
      </c>
      <c r="C258" s="22">
        <f>HPC!S259</f>
        <v>18.333333333333332</v>
      </c>
      <c r="D258">
        <v>0</v>
      </c>
      <c r="E258">
        <f>'C diff'!I256</f>
        <v>0</v>
      </c>
      <c r="F258">
        <f>MRSA!I256</f>
        <v>3</v>
      </c>
      <c r="G258">
        <f>VRE!I256</f>
        <v>0</v>
      </c>
    </row>
    <row r="259" spans="1:7">
      <c r="A259" t="s">
        <v>309</v>
      </c>
      <c r="B259">
        <f>'Sample Collection'!K259</f>
        <v>9</v>
      </c>
      <c r="C259" s="22">
        <f>HPC!S260</f>
        <v>51.666666666666664</v>
      </c>
      <c r="D259">
        <v>0</v>
      </c>
      <c r="E259">
        <f>'C diff'!I257</f>
        <v>0</v>
      </c>
      <c r="F259">
        <f>MRSA!I257</f>
        <v>0</v>
      </c>
      <c r="G259">
        <f>VRE!I257</f>
        <v>0</v>
      </c>
    </row>
    <row r="260" spans="1:7">
      <c r="A260" t="s">
        <v>310</v>
      </c>
      <c r="B260">
        <f>'Sample Collection'!K260</f>
        <v>5</v>
      </c>
      <c r="C260" s="22">
        <f>HPC!S261</f>
        <v>35</v>
      </c>
      <c r="D260">
        <v>0</v>
      </c>
      <c r="E260">
        <f>'C diff'!I258</f>
        <v>0</v>
      </c>
      <c r="F260">
        <f>MRSA!I258</f>
        <v>0</v>
      </c>
      <c r="G260">
        <f>VRE!I258</f>
        <v>0</v>
      </c>
    </row>
    <row r="261" spans="1:7">
      <c r="A261" t="s">
        <v>311</v>
      </c>
      <c r="B261">
        <f>'Sample Collection'!K261</f>
        <v>1</v>
      </c>
      <c r="C261" s="22">
        <f>HPC!S262</f>
        <v>0</v>
      </c>
      <c r="D261">
        <v>0</v>
      </c>
      <c r="E261">
        <f>'C diff'!I259</f>
        <v>0</v>
      </c>
      <c r="F261">
        <f>MRSA!I259</f>
        <v>0</v>
      </c>
      <c r="G261">
        <f>VRE!I259</f>
        <v>0</v>
      </c>
    </row>
    <row r="262" spans="1:7">
      <c r="A262" t="s">
        <v>312</v>
      </c>
      <c r="B262">
        <f>'Sample Collection'!K262</f>
        <v>4</v>
      </c>
      <c r="C262" s="22">
        <f>HPC!S263</f>
        <v>0</v>
      </c>
      <c r="D262">
        <v>0</v>
      </c>
      <c r="E262">
        <f>'C diff'!I260</f>
        <v>0</v>
      </c>
      <c r="F262">
        <f>MRSA!I260</f>
        <v>0</v>
      </c>
      <c r="G262">
        <f>VRE!I260</f>
        <v>0</v>
      </c>
    </row>
    <row r="263" spans="1:7" s="20" customFormat="1">
      <c r="A263" s="20" t="s">
        <v>313</v>
      </c>
      <c r="B263" s="20">
        <f>'Sample Collection'!K263</f>
        <v>0</v>
      </c>
      <c r="C263" s="23">
        <f>HPC!S264</f>
        <v>16.666666666666668</v>
      </c>
      <c r="D263" s="20">
        <v>0</v>
      </c>
      <c r="E263" s="20">
        <f>'C diff'!I261</f>
        <v>0</v>
      </c>
      <c r="F263" s="20">
        <f>MRSA!I261</f>
        <v>0</v>
      </c>
      <c r="G263" s="20">
        <f>VRE!I261</f>
        <v>0</v>
      </c>
    </row>
    <row r="264" spans="1:7" s="38" customFormat="1">
      <c r="A264" s="38" t="s">
        <v>314</v>
      </c>
      <c r="B264" s="38">
        <f>'Sample Collection'!K264</f>
        <v>9</v>
      </c>
      <c r="C264" s="106">
        <f>HPC!S265</f>
        <v>11.666666666666666</v>
      </c>
      <c r="D264" s="38">
        <v>0</v>
      </c>
      <c r="E264" s="38">
        <f>'C diff'!I262</f>
        <v>0</v>
      </c>
      <c r="F264" s="38">
        <f>MRSA!I262</f>
        <v>0</v>
      </c>
      <c r="G264" s="38">
        <f>VRE!I262</f>
        <v>0</v>
      </c>
    </row>
    <row r="265" spans="1:7" s="38" customFormat="1">
      <c r="A265" s="38" t="s">
        <v>315</v>
      </c>
      <c r="B265" s="38">
        <f>'Sample Collection'!K265</f>
        <v>14</v>
      </c>
      <c r="C265" s="106">
        <f>HPC!S266</f>
        <v>500</v>
      </c>
      <c r="D265" s="38">
        <v>0</v>
      </c>
      <c r="E265" s="38">
        <f>'C diff'!I263</f>
        <v>0</v>
      </c>
      <c r="F265" s="38">
        <f>MRSA!I263</f>
        <v>0</v>
      </c>
      <c r="G265" s="38">
        <f>VRE!I263</f>
        <v>0</v>
      </c>
    </row>
    <row r="266" spans="1:7" s="38" customFormat="1">
      <c r="A266" s="38" t="s">
        <v>316</v>
      </c>
      <c r="B266" s="38">
        <f>'Sample Collection'!K266</f>
        <v>74</v>
      </c>
      <c r="C266" s="106">
        <f>HPC!S267</f>
        <v>1.6666666666666667</v>
      </c>
      <c r="D266" s="38">
        <v>0</v>
      </c>
      <c r="E266" s="38">
        <f>'C diff'!I264</f>
        <v>0</v>
      </c>
      <c r="F266" s="38">
        <f>MRSA!I264</f>
        <v>0</v>
      </c>
      <c r="G266" s="38">
        <f>VRE!I264</f>
        <v>0</v>
      </c>
    </row>
    <row r="267" spans="1:7" s="38" customFormat="1">
      <c r="A267" s="38" t="s">
        <v>317</v>
      </c>
      <c r="B267" s="38">
        <f>'Sample Collection'!K267</f>
        <v>31</v>
      </c>
      <c r="C267" s="106">
        <f>HPC!S268</f>
        <v>81.666666666666671</v>
      </c>
      <c r="D267" s="38">
        <v>0</v>
      </c>
      <c r="E267" s="38">
        <f>'C diff'!I265</f>
        <v>0</v>
      </c>
      <c r="F267" s="38">
        <f>MRSA!I265</f>
        <v>1</v>
      </c>
      <c r="G267" s="38">
        <f>VRE!I265</f>
        <v>0</v>
      </c>
    </row>
    <row r="268" spans="1:7" s="38" customFormat="1">
      <c r="A268" s="38" t="s">
        <v>318</v>
      </c>
      <c r="B268" s="38">
        <f>'Sample Collection'!K268</f>
        <v>7</v>
      </c>
      <c r="C268" s="106">
        <f>HPC!S269</f>
        <v>0</v>
      </c>
      <c r="D268" s="38">
        <v>0</v>
      </c>
      <c r="E268" s="38">
        <f>'C diff'!I266</f>
        <v>0</v>
      </c>
      <c r="F268" s="38">
        <f>MRSA!I266</f>
        <v>1</v>
      </c>
      <c r="G268" s="38">
        <f>VRE!I266</f>
        <v>0</v>
      </c>
    </row>
    <row r="269" spans="1:7" s="38" customFormat="1">
      <c r="A269" s="38" t="s">
        <v>319</v>
      </c>
      <c r="B269" s="38">
        <f>'Sample Collection'!K269</f>
        <v>4</v>
      </c>
      <c r="C269" s="106">
        <f>HPC!S270</f>
        <v>0</v>
      </c>
      <c r="D269" s="38">
        <v>0</v>
      </c>
      <c r="E269" s="38">
        <f>'C diff'!I267</f>
        <v>0</v>
      </c>
      <c r="F269" s="38">
        <f>MRSA!I267</f>
        <v>0</v>
      </c>
      <c r="G269" s="38">
        <f>VRE!I267</f>
        <v>0</v>
      </c>
    </row>
    <row r="270" spans="1:7">
      <c r="A270" t="s">
        <v>320</v>
      </c>
      <c r="B270">
        <f>'Sample Collection'!K270</f>
        <v>36</v>
      </c>
      <c r="C270" s="22">
        <f>HPC!S271</f>
        <v>6.666666666666667</v>
      </c>
      <c r="D270">
        <v>0</v>
      </c>
      <c r="E270">
        <f>'C diff'!I268</f>
        <v>0</v>
      </c>
      <c r="F270">
        <f>MRSA!I268</f>
        <v>0</v>
      </c>
      <c r="G270">
        <f>VRE!I268</f>
        <v>0</v>
      </c>
    </row>
    <row r="271" spans="1:7">
      <c r="A271" t="s">
        <v>321</v>
      </c>
      <c r="B271">
        <f>'Sample Collection'!K271</f>
        <v>26</v>
      </c>
      <c r="C271" s="22">
        <f>HPC!S272</f>
        <v>66.666666666666671</v>
      </c>
      <c r="D271">
        <v>0</v>
      </c>
      <c r="E271">
        <f>'C diff'!I269</f>
        <v>0</v>
      </c>
      <c r="F271">
        <f>MRSA!I269</f>
        <v>1</v>
      </c>
      <c r="G271">
        <f>VRE!I269</f>
        <v>0</v>
      </c>
    </row>
    <row r="272" spans="1:7">
      <c r="A272" t="s">
        <v>322</v>
      </c>
      <c r="B272">
        <f>'Sample Collection'!K272</f>
        <v>45</v>
      </c>
      <c r="C272" s="22">
        <f>HPC!S273</f>
        <v>0</v>
      </c>
      <c r="D272">
        <v>0</v>
      </c>
      <c r="E272">
        <f>'C diff'!I270</f>
        <v>0</v>
      </c>
      <c r="F272">
        <f>MRSA!I270</f>
        <v>0</v>
      </c>
      <c r="G272">
        <f>VRE!I270</f>
        <v>0</v>
      </c>
    </row>
    <row r="273" spans="1:7">
      <c r="A273" t="s">
        <v>323</v>
      </c>
      <c r="B273">
        <f>'Sample Collection'!K273</f>
        <v>13</v>
      </c>
      <c r="C273" s="22">
        <f>HPC!S274</f>
        <v>1.6666666666666667</v>
      </c>
      <c r="D273">
        <v>0</v>
      </c>
      <c r="E273">
        <f>'C diff'!I271</f>
        <v>0</v>
      </c>
      <c r="F273">
        <f>MRSA!I271</f>
        <v>0</v>
      </c>
      <c r="G273">
        <f>VRE!I271</f>
        <v>0</v>
      </c>
    </row>
    <row r="274" spans="1:7">
      <c r="A274" t="s">
        <v>324</v>
      </c>
      <c r="B274">
        <f>'Sample Collection'!K274</f>
        <v>11</v>
      </c>
      <c r="C274" s="22">
        <f>HPC!S275</f>
        <v>6.666666666666667</v>
      </c>
      <c r="D274">
        <v>0</v>
      </c>
      <c r="E274">
        <f>'C diff'!I272</f>
        <v>0</v>
      </c>
      <c r="F274">
        <f>MRSA!I272</f>
        <v>0</v>
      </c>
      <c r="G274">
        <f>VRE!I272</f>
        <v>0</v>
      </c>
    </row>
    <row r="275" spans="1:7">
      <c r="A275" t="s">
        <v>325</v>
      </c>
      <c r="B275">
        <f>'Sample Collection'!K275</f>
        <v>12</v>
      </c>
      <c r="C275" s="22">
        <f>HPC!S276</f>
        <v>0</v>
      </c>
      <c r="D275">
        <v>0</v>
      </c>
      <c r="E275">
        <f>'C diff'!I273</f>
        <v>0</v>
      </c>
      <c r="F275">
        <f>MRSA!I273</f>
        <v>0</v>
      </c>
      <c r="G275">
        <f>VRE!I273</f>
        <v>0</v>
      </c>
    </row>
    <row r="276" spans="1:7" s="20" customFormat="1">
      <c r="A276" s="20" t="s">
        <v>326</v>
      </c>
      <c r="B276" s="20">
        <f>'Sample Collection'!K276</f>
        <v>0</v>
      </c>
      <c r="C276" s="23">
        <f>HPC!S277</f>
        <v>0</v>
      </c>
      <c r="D276" s="20">
        <v>0</v>
      </c>
      <c r="E276" s="20">
        <f>'C diff'!I274</f>
        <v>0</v>
      </c>
      <c r="F276" s="20">
        <f>MRSA!I274</f>
        <v>0</v>
      </c>
      <c r="G276" s="20">
        <f>VRE!I274</f>
        <v>0</v>
      </c>
    </row>
    <row r="277" spans="1:7" s="38" customFormat="1">
      <c r="A277" s="38" t="s">
        <v>327</v>
      </c>
      <c r="B277" s="38">
        <f>'Sample Collection'!K277</f>
        <v>176</v>
      </c>
      <c r="C277" s="106">
        <f>HPC!S278</f>
        <v>33.333333333333336</v>
      </c>
      <c r="D277" s="38">
        <v>0</v>
      </c>
      <c r="E277" s="38">
        <f>'C diff'!I275</f>
        <v>0</v>
      </c>
      <c r="F277" s="38">
        <f>MRSA!I275</f>
        <v>0</v>
      </c>
      <c r="G277" s="38">
        <f>VRE!I275</f>
        <v>0</v>
      </c>
    </row>
    <row r="278" spans="1:7" s="38" customFormat="1">
      <c r="A278" s="38" t="s">
        <v>328</v>
      </c>
      <c r="B278" s="38">
        <f>'Sample Collection'!K278</f>
        <v>72</v>
      </c>
      <c r="C278" s="106">
        <f>HPC!S279</f>
        <v>5</v>
      </c>
      <c r="D278" s="38">
        <v>0</v>
      </c>
      <c r="E278" s="38">
        <f>'C diff'!I276</f>
        <v>0</v>
      </c>
      <c r="F278" s="38">
        <f>MRSA!I276</f>
        <v>0</v>
      </c>
      <c r="G278" s="38">
        <f>VRE!I276</f>
        <v>0</v>
      </c>
    </row>
    <row r="279" spans="1:7" s="38" customFormat="1">
      <c r="A279" s="38" t="s">
        <v>329</v>
      </c>
      <c r="B279" s="38">
        <f>'Sample Collection'!K279</f>
        <v>122</v>
      </c>
      <c r="C279" s="106">
        <f>HPC!S280</f>
        <v>0</v>
      </c>
      <c r="D279" s="38">
        <v>0</v>
      </c>
      <c r="E279" s="38">
        <f>'C diff'!I277</f>
        <v>0</v>
      </c>
      <c r="F279" s="38">
        <f>MRSA!I277</f>
        <v>0</v>
      </c>
      <c r="G279" s="38">
        <f>VRE!I277</f>
        <v>0</v>
      </c>
    </row>
    <row r="280" spans="1:7" s="38" customFormat="1">
      <c r="A280" s="38" t="s">
        <v>330</v>
      </c>
      <c r="B280" s="38">
        <f>'Sample Collection'!K280</f>
        <v>29</v>
      </c>
      <c r="C280" s="106">
        <f>HPC!S281</f>
        <v>16.666666666666668</v>
      </c>
      <c r="D280" s="38">
        <v>0</v>
      </c>
      <c r="E280" s="38">
        <f>'C diff'!I278</f>
        <v>0</v>
      </c>
      <c r="F280" s="38">
        <f>MRSA!I278</f>
        <v>0</v>
      </c>
      <c r="G280" s="38">
        <f>VRE!I278</f>
        <v>0</v>
      </c>
    </row>
    <row r="281" spans="1:7" s="38" customFormat="1">
      <c r="A281" s="38" t="s">
        <v>331</v>
      </c>
      <c r="B281" s="38">
        <f>'Sample Collection'!K281</f>
        <v>0</v>
      </c>
      <c r="C281" s="106">
        <f>HPC!S282</f>
        <v>6.666666666666667</v>
      </c>
      <c r="D281" s="38">
        <v>0</v>
      </c>
      <c r="E281" s="38">
        <f>'C diff'!I279</f>
        <v>0</v>
      </c>
      <c r="F281" s="38">
        <f>MRSA!I279</f>
        <v>1</v>
      </c>
      <c r="G281" s="38">
        <f>VRE!I279</f>
        <v>0</v>
      </c>
    </row>
    <row r="282" spans="1:7" s="38" customFormat="1">
      <c r="A282" s="38" t="s">
        <v>332</v>
      </c>
      <c r="B282" s="38">
        <f>'Sample Collection'!K282</f>
        <v>4</v>
      </c>
      <c r="C282" s="106">
        <f>HPC!S283</f>
        <v>5</v>
      </c>
      <c r="D282" s="38">
        <v>0</v>
      </c>
      <c r="E282" s="38">
        <f>'C diff'!I280</f>
        <v>0</v>
      </c>
      <c r="F282" s="38">
        <f>MRSA!I280</f>
        <v>2</v>
      </c>
      <c r="G282" s="38">
        <f>VRE!I280</f>
        <v>0</v>
      </c>
    </row>
    <row r="283" spans="1:7">
      <c r="A283" t="s">
        <v>333</v>
      </c>
      <c r="B283">
        <f>'Sample Collection'!K283</f>
        <v>15</v>
      </c>
      <c r="C283" s="22">
        <f>HPC!S284</f>
        <v>0</v>
      </c>
      <c r="D283">
        <v>0</v>
      </c>
      <c r="E283">
        <f>'C diff'!I281</f>
        <v>0</v>
      </c>
      <c r="F283">
        <f>MRSA!I281</f>
        <v>0</v>
      </c>
      <c r="G283">
        <f>VRE!I281</f>
        <v>0</v>
      </c>
    </row>
    <row r="284" spans="1:7">
      <c r="A284" t="s">
        <v>334</v>
      </c>
      <c r="B284">
        <f>'Sample Collection'!K284</f>
        <v>0</v>
      </c>
      <c r="C284" s="22">
        <f>HPC!S285</f>
        <v>0</v>
      </c>
      <c r="D284">
        <v>0</v>
      </c>
      <c r="E284">
        <f>'C diff'!I282</f>
        <v>0</v>
      </c>
      <c r="F284">
        <f>MRSA!I282</f>
        <v>0</v>
      </c>
      <c r="G284">
        <f>VRE!I282</f>
        <v>0</v>
      </c>
    </row>
    <row r="285" spans="1:7">
      <c r="A285" t="s">
        <v>335</v>
      </c>
      <c r="B285">
        <f>'Sample Collection'!K285</f>
        <v>0</v>
      </c>
      <c r="C285" s="22">
        <f>HPC!S286</f>
        <v>0</v>
      </c>
      <c r="D285">
        <v>0</v>
      </c>
      <c r="E285">
        <f>'C diff'!I283</f>
        <v>0</v>
      </c>
      <c r="F285">
        <f>MRSA!I283</f>
        <v>0</v>
      </c>
      <c r="G285">
        <f>VRE!I283</f>
        <v>0</v>
      </c>
    </row>
    <row r="286" spans="1:7">
      <c r="A286" t="s">
        <v>336</v>
      </c>
      <c r="B286">
        <f>'Sample Collection'!K286</f>
        <v>12</v>
      </c>
      <c r="C286" s="22">
        <f>HPC!S287</f>
        <v>0</v>
      </c>
      <c r="D286">
        <v>0</v>
      </c>
      <c r="E286">
        <f>'C diff'!I284</f>
        <v>0</v>
      </c>
      <c r="F286">
        <f>MRSA!I284</f>
        <v>0</v>
      </c>
      <c r="G286">
        <f>VRE!I284</f>
        <v>0</v>
      </c>
    </row>
    <row r="287" spans="1:7">
      <c r="A287" t="s">
        <v>337</v>
      </c>
      <c r="B287">
        <f>'Sample Collection'!K287</f>
        <v>0</v>
      </c>
      <c r="C287" s="22">
        <f>HPC!S288</f>
        <v>0</v>
      </c>
      <c r="D287">
        <v>0</v>
      </c>
      <c r="E287">
        <f>'C diff'!I285</f>
        <v>0</v>
      </c>
      <c r="F287">
        <f>MRSA!I285</f>
        <v>0</v>
      </c>
      <c r="G287">
        <f>VRE!I285</f>
        <v>0</v>
      </c>
    </row>
    <row r="288" spans="1:7">
      <c r="A288" t="s">
        <v>338</v>
      </c>
      <c r="B288">
        <f>'Sample Collection'!K288</f>
        <v>0</v>
      </c>
      <c r="C288" s="22">
        <f>HPC!S289</f>
        <v>0</v>
      </c>
      <c r="D288">
        <v>0</v>
      </c>
      <c r="E288">
        <f>'C diff'!I286</f>
        <v>0</v>
      </c>
      <c r="F288">
        <f>MRSA!I286</f>
        <v>0</v>
      </c>
      <c r="G288">
        <f>VRE!I286</f>
        <v>0</v>
      </c>
    </row>
    <row r="289" spans="1:7" s="20" customFormat="1">
      <c r="A289" s="20" t="s">
        <v>339</v>
      </c>
      <c r="B289" s="20">
        <f>'Sample Collection'!K289</f>
        <v>0</v>
      </c>
      <c r="C289" s="23">
        <f>HPC!S290</f>
        <v>0</v>
      </c>
      <c r="D289" s="20">
        <v>0</v>
      </c>
      <c r="E289" s="20">
        <f>'C diff'!I287</f>
        <v>0</v>
      </c>
      <c r="F289" s="20">
        <f>MRSA!I287</f>
        <v>0</v>
      </c>
      <c r="G289" s="20">
        <f>VRE!I287</f>
        <v>0</v>
      </c>
    </row>
  </sheetData>
  <mergeCells count="1">
    <mergeCell ref="D2:G2"/>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150" zoomScaleNormal="150" workbookViewId="0">
      <selection activeCell="M28" sqref="M28"/>
    </sheetView>
  </sheetViews>
  <sheetFormatPr defaultRowHeight="14.4"/>
  <cols>
    <col min="2" max="3" width="16.33203125" customWidth="1"/>
    <col min="5" max="6" width="23.109375" customWidth="1"/>
    <col min="8" max="9" width="26.44140625" customWidth="1"/>
    <col min="11" max="11" width="27.33203125" customWidth="1"/>
    <col min="13" max="13" width="18.33203125" customWidth="1"/>
    <col min="16" max="16" width="18.88671875" customWidth="1"/>
  </cols>
  <sheetData>
    <row r="1" spans="1:22">
      <c r="A1" t="s">
        <v>395</v>
      </c>
      <c r="B1">
        <f>SUM(K3,H3,E3,B3)</f>
        <v>237</v>
      </c>
    </row>
    <row r="3" spans="1:22">
      <c r="A3" t="s">
        <v>396</v>
      </c>
      <c r="B3">
        <f>COUNTA(A5:A10)</f>
        <v>6</v>
      </c>
      <c r="D3" t="s">
        <v>396</v>
      </c>
      <c r="E3">
        <f>COUNTA(D5:D41)</f>
        <v>37</v>
      </c>
      <c r="G3" t="s">
        <v>397</v>
      </c>
      <c r="H3">
        <f>COUNTA(G5:G126)</f>
        <v>122</v>
      </c>
      <c r="J3" t="s">
        <v>397</v>
      </c>
      <c r="K3">
        <f>COUNTA(J5:J76)</f>
        <v>72</v>
      </c>
    </row>
    <row r="4" spans="1:22">
      <c r="A4" s="56" t="s">
        <v>398</v>
      </c>
      <c r="B4" t="s">
        <v>399</v>
      </c>
      <c r="D4" s="56" t="s">
        <v>183</v>
      </c>
      <c r="E4" t="s">
        <v>399</v>
      </c>
      <c r="G4" s="56" t="s">
        <v>155</v>
      </c>
      <c r="H4" t="s">
        <v>399</v>
      </c>
      <c r="J4" s="56" t="s">
        <v>223</v>
      </c>
      <c r="K4" t="s">
        <v>399</v>
      </c>
      <c r="M4" t="s">
        <v>296</v>
      </c>
      <c r="N4" t="s">
        <v>400</v>
      </c>
    </row>
    <row r="5" spans="1:22">
      <c r="A5" s="1" t="s">
        <v>401</v>
      </c>
      <c r="D5" s="1" t="s">
        <v>402</v>
      </c>
      <c r="E5" s="177" t="s">
        <v>403</v>
      </c>
      <c r="G5" s="1" t="s">
        <v>404</v>
      </c>
      <c r="J5" s="1" t="s">
        <v>405</v>
      </c>
      <c r="K5" s="178" t="s">
        <v>406</v>
      </c>
      <c r="M5" t="s">
        <v>407</v>
      </c>
    </row>
    <row r="6" spans="1:22">
      <c r="A6" s="1" t="s">
        <v>408</v>
      </c>
      <c r="D6" s="1" t="s">
        <v>409</v>
      </c>
      <c r="G6" s="1" t="s">
        <v>410</v>
      </c>
      <c r="H6" s="178" t="s">
        <v>411</v>
      </c>
      <c r="J6" s="1" t="s">
        <v>412</v>
      </c>
      <c r="T6" t="s">
        <v>413</v>
      </c>
      <c r="U6" t="s">
        <v>414</v>
      </c>
      <c r="V6" t="s">
        <v>415</v>
      </c>
    </row>
    <row r="7" spans="1:22">
      <c r="A7" s="1" t="s">
        <v>416</v>
      </c>
      <c r="D7" s="1" t="s">
        <v>417</v>
      </c>
      <c r="G7" s="24" t="s">
        <v>418</v>
      </c>
      <c r="J7" s="1" t="s">
        <v>419</v>
      </c>
      <c r="K7" s="177" t="s">
        <v>420</v>
      </c>
      <c r="M7" s="1"/>
      <c r="T7" t="s">
        <v>421</v>
      </c>
      <c r="U7" t="s">
        <v>418</v>
      </c>
      <c r="V7" t="s">
        <v>422</v>
      </c>
    </row>
    <row r="8" spans="1:22">
      <c r="A8" s="1" t="s">
        <v>423</v>
      </c>
      <c r="B8" s="177" t="s">
        <v>424</v>
      </c>
      <c r="D8" s="1" t="s">
        <v>33</v>
      </c>
      <c r="G8" s="24" t="s">
        <v>425</v>
      </c>
      <c r="J8" s="1" t="s">
        <v>426</v>
      </c>
      <c r="K8" s="177" t="s">
        <v>427</v>
      </c>
      <c r="M8" s="25" t="s">
        <v>428</v>
      </c>
      <c r="T8" t="s">
        <v>429</v>
      </c>
      <c r="U8" t="s">
        <v>425</v>
      </c>
      <c r="V8" t="s">
        <v>430</v>
      </c>
    </row>
    <row r="9" spans="1:22">
      <c r="A9" s="1" t="s">
        <v>431</v>
      </c>
      <c r="D9" s="1" t="s">
        <v>432</v>
      </c>
      <c r="G9" s="1" t="s">
        <v>405</v>
      </c>
      <c r="H9" s="177" t="s">
        <v>433</v>
      </c>
      <c r="J9" s="1" t="s">
        <v>421</v>
      </c>
      <c r="M9" s="24" t="s">
        <v>434</v>
      </c>
      <c r="T9" t="s">
        <v>435</v>
      </c>
      <c r="U9" t="s">
        <v>436</v>
      </c>
      <c r="V9" t="s">
        <v>437</v>
      </c>
    </row>
    <row r="10" spans="1:22">
      <c r="A10" s="1" t="s">
        <v>438</v>
      </c>
      <c r="D10" s="1" t="s">
        <v>439</v>
      </c>
      <c r="G10" s="1" t="s">
        <v>412</v>
      </c>
      <c r="J10" s="1" t="s">
        <v>440</v>
      </c>
      <c r="U10" t="s">
        <v>441</v>
      </c>
    </row>
    <row r="11" spans="1:22">
      <c r="D11" s="1" t="s">
        <v>442</v>
      </c>
      <c r="G11" s="1" t="s">
        <v>443</v>
      </c>
      <c r="J11" s="1" t="s">
        <v>444</v>
      </c>
      <c r="K11" s="177" t="s">
        <v>420</v>
      </c>
      <c r="M11" s="26" t="s">
        <v>445</v>
      </c>
      <c r="U11" t="s">
        <v>446</v>
      </c>
    </row>
    <row r="12" spans="1:22">
      <c r="D12" s="1" t="s">
        <v>419</v>
      </c>
      <c r="E12" s="178" t="s">
        <v>420</v>
      </c>
      <c r="G12" s="1" t="s">
        <v>419</v>
      </c>
      <c r="H12" s="177" t="s">
        <v>433</v>
      </c>
      <c r="J12" s="1" t="s">
        <v>447</v>
      </c>
      <c r="U12" t="s">
        <v>448</v>
      </c>
    </row>
    <row r="13" spans="1:22">
      <c r="D13" s="1" t="s">
        <v>449</v>
      </c>
      <c r="G13" s="1" t="s">
        <v>449</v>
      </c>
      <c r="J13" s="1" t="s">
        <v>450</v>
      </c>
      <c r="M13" s="26" t="s">
        <v>451</v>
      </c>
      <c r="U13" t="s">
        <v>452</v>
      </c>
    </row>
    <row r="14" spans="1:22">
      <c r="D14" s="1" t="s">
        <v>453</v>
      </c>
      <c r="G14" s="1" t="s">
        <v>453</v>
      </c>
      <c r="J14" s="1" t="s">
        <v>429</v>
      </c>
      <c r="K14" s="177" t="s">
        <v>427</v>
      </c>
      <c r="M14" s="26" t="s">
        <v>451</v>
      </c>
    </row>
    <row r="15" spans="1:22">
      <c r="D15" s="1" t="s">
        <v>426</v>
      </c>
      <c r="G15" s="1" t="s">
        <v>454</v>
      </c>
      <c r="H15" s="177" t="s">
        <v>433</v>
      </c>
      <c r="J15" s="1" t="s">
        <v>455</v>
      </c>
      <c r="M15" s="26" t="s">
        <v>456</v>
      </c>
    </row>
    <row r="16" spans="1:22">
      <c r="D16" s="24" t="s">
        <v>421</v>
      </c>
      <c r="G16" s="1" t="s">
        <v>457</v>
      </c>
      <c r="J16" s="1" t="s">
        <v>458</v>
      </c>
      <c r="M16" s="26" t="s">
        <v>459</v>
      </c>
    </row>
    <row r="17" spans="4:14">
      <c r="D17" s="1" t="s">
        <v>440</v>
      </c>
      <c r="G17" s="1" t="s">
        <v>460</v>
      </c>
      <c r="J17" s="1" t="s">
        <v>461</v>
      </c>
      <c r="K17" t="s">
        <v>462</v>
      </c>
      <c r="M17" s="26" t="s">
        <v>463</v>
      </c>
    </row>
    <row r="18" spans="4:14">
      <c r="D18" s="1" t="s">
        <v>444</v>
      </c>
      <c r="E18" s="178" t="s">
        <v>420</v>
      </c>
      <c r="G18" s="1" t="s">
        <v>444</v>
      </c>
      <c r="H18" s="177" t="s">
        <v>433</v>
      </c>
      <c r="J18" s="1" t="s">
        <v>464</v>
      </c>
      <c r="K18" t="s">
        <v>465</v>
      </c>
      <c r="M18" s="26" t="s">
        <v>466</v>
      </c>
      <c r="N18" t="s">
        <v>467</v>
      </c>
    </row>
    <row r="19" spans="4:14">
      <c r="D19" s="1" t="s">
        <v>447</v>
      </c>
      <c r="G19" s="1" t="s">
        <v>447</v>
      </c>
      <c r="J19" s="1" t="s">
        <v>468</v>
      </c>
      <c r="K19" t="s">
        <v>462</v>
      </c>
    </row>
    <row r="20" spans="4:14">
      <c r="D20" s="1" t="s">
        <v>450</v>
      </c>
      <c r="G20" s="1" t="s">
        <v>450</v>
      </c>
      <c r="J20" s="1" t="s">
        <v>469</v>
      </c>
      <c r="K20" t="s">
        <v>470</v>
      </c>
    </row>
    <row r="21" spans="4:14">
      <c r="D21" s="24" t="s">
        <v>429</v>
      </c>
      <c r="G21" s="1" t="s">
        <v>471</v>
      </c>
      <c r="H21" s="177" t="s">
        <v>433</v>
      </c>
      <c r="J21" s="1" t="s">
        <v>472</v>
      </c>
      <c r="K21" s="177" t="s">
        <v>427</v>
      </c>
    </row>
    <row r="22" spans="4:14">
      <c r="D22" s="1" t="s">
        <v>473</v>
      </c>
      <c r="G22" s="1" t="s">
        <v>474</v>
      </c>
      <c r="H22" s="177" t="s">
        <v>433</v>
      </c>
      <c r="J22" s="1" t="s">
        <v>475</v>
      </c>
      <c r="K22" t="s">
        <v>476</v>
      </c>
    </row>
    <row r="23" spans="4:14">
      <c r="D23" s="1" t="s">
        <v>471</v>
      </c>
      <c r="E23" s="178" t="s">
        <v>477</v>
      </c>
      <c r="G23" s="1" t="s">
        <v>478</v>
      </c>
      <c r="J23" s="1" t="s">
        <v>479</v>
      </c>
    </row>
    <row r="24" spans="4:14">
      <c r="D24" s="1" t="s">
        <v>464</v>
      </c>
      <c r="E24" s="177" t="s">
        <v>403</v>
      </c>
      <c r="G24" s="1" t="s">
        <v>480</v>
      </c>
      <c r="J24" s="1" t="s">
        <v>481</v>
      </c>
    </row>
    <row r="25" spans="4:14">
      <c r="D25" s="1" t="s">
        <v>482</v>
      </c>
      <c r="E25" s="178" t="s">
        <v>483</v>
      </c>
      <c r="G25" s="1" t="s">
        <v>484</v>
      </c>
      <c r="J25" s="1" t="s">
        <v>485</v>
      </c>
      <c r="K25" s="177" t="s">
        <v>427</v>
      </c>
    </row>
    <row r="26" spans="4:14">
      <c r="D26" s="1" t="s">
        <v>486</v>
      </c>
      <c r="G26" s="24" t="s">
        <v>436</v>
      </c>
      <c r="J26" s="1" t="s">
        <v>487</v>
      </c>
    </row>
    <row r="27" spans="4:14">
      <c r="D27" s="1" t="s">
        <v>488</v>
      </c>
      <c r="G27" s="1" t="s">
        <v>489</v>
      </c>
      <c r="H27" s="178" t="s">
        <v>490</v>
      </c>
      <c r="J27" s="1" t="s">
        <v>491</v>
      </c>
      <c r="K27" s="177" t="s">
        <v>427</v>
      </c>
    </row>
    <row r="28" spans="4:14">
      <c r="D28" s="1" t="s">
        <v>492</v>
      </c>
      <c r="E28" s="177" t="s">
        <v>403</v>
      </c>
      <c r="G28" s="1" t="s">
        <v>493</v>
      </c>
      <c r="H28" s="177" t="s">
        <v>433</v>
      </c>
      <c r="J28" s="1" t="s">
        <v>494</v>
      </c>
    </row>
    <row r="29" spans="4:14">
      <c r="D29" s="1" t="s">
        <v>495</v>
      </c>
      <c r="G29" s="1" t="s">
        <v>496</v>
      </c>
      <c r="H29" s="177" t="s">
        <v>433</v>
      </c>
      <c r="J29" s="1" t="s">
        <v>497</v>
      </c>
      <c r="M29" s="1"/>
    </row>
    <row r="30" spans="4:14">
      <c r="D30" s="24" t="s">
        <v>435</v>
      </c>
      <c r="G30" s="1" t="s">
        <v>498</v>
      </c>
      <c r="J30" s="1" t="s">
        <v>499</v>
      </c>
      <c r="K30" s="177" t="s">
        <v>427</v>
      </c>
    </row>
    <row r="31" spans="4:14">
      <c r="D31" s="1" t="s">
        <v>500</v>
      </c>
      <c r="G31" s="1" t="s">
        <v>501</v>
      </c>
      <c r="J31" s="1" t="s">
        <v>502</v>
      </c>
    </row>
    <row r="32" spans="4:14">
      <c r="D32" s="1" t="s">
        <v>503</v>
      </c>
      <c r="G32" s="1" t="s">
        <v>504</v>
      </c>
      <c r="H32" s="177" t="s">
        <v>433</v>
      </c>
      <c r="J32" s="1" t="s">
        <v>505</v>
      </c>
    </row>
    <row r="33" spans="4:11">
      <c r="D33" s="1" t="s">
        <v>506</v>
      </c>
      <c r="G33" s="1" t="s">
        <v>507</v>
      </c>
      <c r="J33" s="1" t="s">
        <v>493</v>
      </c>
      <c r="K33" s="177" t="s">
        <v>427</v>
      </c>
    </row>
    <row r="34" spans="4:11">
      <c r="D34" s="1" t="s">
        <v>508</v>
      </c>
      <c r="G34" s="1" t="s">
        <v>509</v>
      </c>
      <c r="H34" s="177" t="s">
        <v>433</v>
      </c>
      <c r="J34" s="1" t="s">
        <v>510</v>
      </c>
    </row>
    <row r="35" spans="4:11">
      <c r="D35" s="1" t="s">
        <v>511</v>
      </c>
      <c r="G35" s="1" t="s">
        <v>512</v>
      </c>
      <c r="J35" s="1" t="s">
        <v>513</v>
      </c>
    </row>
    <row r="36" spans="4:11">
      <c r="D36" s="1" t="s">
        <v>514</v>
      </c>
      <c r="G36" s="1" t="s">
        <v>515</v>
      </c>
      <c r="H36" s="177" t="s">
        <v>433</v>
      </c>
      <c r="J36" s="24" t="s">
        <v>422</v>
      </c>
    </row>
    <row r="37" spans="4:11">
      <c r="D37" s="1" t="s">
        <v>516</v>
      </c>
      <c r="G37" s="1" t="s">
        <v>517</v>
      </c>
      <c r="J37" s="1" t="s">
        <v>518</v>
      </c>
      <c r="K37" s="177" t="s">
        <v>427</v>
      </c>
    </row>
    <row r="38" spans="4:11">
      <c r="D38" s="1" t="s">
        <v>519</v>
      </c>
      <c r="G38" s="1" t="s">
        <v>482</v>
      </c>
      <c r="H38" s="177" t="s">
        <v>433</v>
      </c>
      <c r="J38" s="1" t="s">
        <v>520</v>
      </c>
    </row>
    <row r="39" spans="4:11">
      <c r="D39" s="1" t="s">
        <v>521</v>
      </c>
      <c r="G39" s="1" t="s">
        <v>486</v>
      </c>
      <c r="J39" s="1" t="s">
        <v>522</v>
      </c>
    </row>
    <row r="40" spans="4:11">
      <c r="D40" s="1" t="s">
        <v>523</v>
      </c>
      <c r="G40" s="1" t="s">
        <v>488</v>
      </c>
      <c r="J40" s="1" t="s">
        <v>524</v>
      </c>
      <c r="K40" s="177" t="s">
        <v>427</v>
      </c>
    </row>
    <row r="41" spans="4:11">
      <c r="D41" s="1" t="s">
        <v>525</v>
      </c>
      <c r="E41" s="178" t="s">
        <v>427</v>
      </c>
      <c r="G41" s="1" t="s">
        <v>526</v>
      </c>
      <c r="H41" s="177" t="s">
        <v>433</v>
      </c>
      <c r="J41" s="1" t="s">
        <v>527</v>
      </c>
      <c r="K41" s="177" t="s">
        <v>427</v>
      </c>
    </row>
    <row r="42" spans="4:11">
      <c r="G42" s="1" t="s">
        <v>528</v>
      </c>
      <c r="J42" s="24" t="s">
        <v>430</v>
      </c>
    </row>
    <row r="43" spans="4:11">
      <c r="G43" s="1" t="s">
        <v>529</v>
      </c>
      <c r="J43" s="1" t="s">
        <v>530</v>
      </c>
    </row>
    <row r="44" spans="4:11">
      <c r="G44" s="1" t="s">
        <v>531</v>
      </c>
      <c r="H44" s="177" t="s">
        <v>433</v>
      </c>
      <c r="J44" s="1" t="s">
        <v>503</v>
      </c>
    </row>
    <row r="45" spans="4:11">
      <c r="G45" s="1" t="s">
        <v>532</v>
      </c>
      <c r="J45" s="1" t="s">
        <v>506</v>
      </c>
    </row>
    <row r="46" spans="4:11">
      <c r="G46" s="1" t="s">
        <v>533</v>
      </c>
      <c r="J46" s="1" t="s">
        <v>508</v>
      </c>
    </row>
    <row r="47" spans="4:11">
      <c r="G47" s="1" t="s">
        <v>534</v>
      </c>
      <c r="H47" s="177" t="s">
        <v>433</v>
      </c>
      <c r="J47" s="25" t="s">
        <v>535</v>
      </c>
    </row>
    <row r="48" spans="4:11">
      <c r="G48" s="24" t="s">
        <v>441</v>
      </c>
      <c r="J48" s="1" t="s">
        <v>536</v>
      </c>
    </row>
    <row r="49" spans="7:11">
      <c r="G49" s="1" t="s">
        <v>537</v>
      </c>
      <c r="J49" s="1" t="s">
        <v>538</v>
      </c>
    </row>
    <row r="50" spans="7:11">
      <c r="G50" s="1" t="s">
        <v>539</v>
      </c>
      <c r="J50" s="1" t="s">
        <v>540</v>
      </c>
    </row>
    <row r="51" spans="7:11">
      <c r="G51" s="1" t="s">
        <v>541</v>
      </c>
      <c r="J51" s="1" t="s">
        <v>542</v>
      </c>
    </row>
    <row r="52" spans="7:11">
      <c r="G52" s="1" t="s">
        <v>543</v>
      </c>
      <c r="J52" s="1" t="s">
        <v>544</v>
      </c>
    </row>
    <row r="53" spans="7:11">
      <c r="G53" s="1" t="s">
        <v>545</v>
      </c>
      <c r="J53" s="1" t="s">
        <v>546</v>
      </c>
    </row>
    <row r="54" spans="7:11">
      <c r="G54" s="1" t="s">
        <v>547</v>
      </c>
      <c r="J54" s="1" t="s">
        <v>548</v>
      </c>
    </row>
    <row r="55" spans="7:11">
      <c r="G55" s="1" t="s">
        <v>549</v>
      </c>
      <c r="J55" s="25" t="s">
        <v>523</v>
      </c>
    </row>
    <row r="56" spans="7:11">
      <c r="G56" s="1" t="s">
        <v>550</v>
      </c>
      <c r="J56" s="1" t="s">
        <v>551</v>
      </c>
    </row>
    <row r="57" spans="7:11">
      <c r="G57" s="1" t="s">
        <v>552</v>
      </c>
      <c r="J57" s="1" t="s">
        <v>553</v>
      </c>
    </row>
    <row r="58" spans="7:11">
      <c r="G58" s="1" t="s">
        <v>554</v>
      </c>
      <c r="J58" s="1" t="s">
        <v>555</v>
      </c>
      <c r="K58" s="178" t="s">
        <v>556</v>
      </c>
    </row>
    <row r="59" spans="7:11">
      <c r="G59" s="1" t="s">
        <v>557</v>
      </c>
      <c r="J59" s="1" t="s">
        <v>558</v>
      </c>
    </row>
    <row r="60" spans="7:11">
      <c r="G60" s="1" t="s">
        <v>401</v>
      </c>
      <c r="J60" s="1" t="s">
        <v>559</v>
      </c>
    </row>
    <row r="61" spans="7:11">
      <c r="G61" s="1" t="s">
        <v>408</v>
      </c>
      <c r="J61" s="1" t="s">
        <v>560</v>
      </c>
      <c r="K61" s="178" t="s">
        <v>406</v>
      </c>
    </row>
    <row r="62" spans="7:11">
      <c r="G62" s="1" t="s">
        <v>416</v>
      </c>
      <c r="J62" s="1" t="s">
        <v>561</v>
      </c>
    </row>
    <row r="63" spans="7:11">
      <c r="G63" s="27" t="s">
        <v>562</v>
      </c>
      <c r="J63" s="1" t="s">
        <v>563</v>
      </c>
    </row>
    <row r="64" spans="7:11">
      <c r="G64" s="1" t="s">
        <v>564</v>
      </c>
      <c r="J64" s="1" t="s">
        <v>565</v>
      </c>
    </row>
    <row r="65" spans="7:11">
      <c r="G65" s="24" t="s">
        <v>446</v>
      </c>
      <c r="J65" s="1" t="s">
        <v>566</v>
      </c>
    </row>
    <row r="66" spans="7:11">
      <c r="G66" s="1" t="s">
        <v>500</v>
      </c>
      <c r="J66" s="1" t="s">
        <v>567</v>
      </c>
    </row>
    <row r="67" spans="7:11">
      <c r="G67" s="1" t="s">
        <v>568</v>
      </c>
      <c r="J67" s="24" t="s">
        <v>437</v>
      </c>
    </row>
    <row r="68" spans="7:11">
      <c r="G68" s="1" t="s">
        <v>569</v>
      </c>
      <c r="J68" s="1" t="s">
        <v>570</v>
      </c>
      <c r="K68" s="177" t="s">
        <v>427</v>
      </c>
    </row>
    <row r="69" spans="7:11">
      <c r="G69" s="1" t="s">
        <v>530</v>
      </c>
      <c r="J69" s="1" t="s">
        <v>571</v>
      </c>
    </row>
    <row r="70" spans="7:11">
      <c r="G70" s="1" t="s">
        <v>572</v>
      </c>
      <c r="J70" s="1" t="s">
        <v>525</v>
      </c>
      <c r="K70" s="177" t="s">
        <v>427</v>
      </c>
    </row>
    <row r="71" spans="7:11">
      <c r="G71" s="1" t="s">
        <v>511</v>
      </c>
      <c r="J71" s="1" t="s">
        <v>573</v>
      </c>
    </row>
    <row r="72" spans="7:11">
      <c r="G72" s="1" t="s">
        <v>514</v>
      </c>
      <c r="J72" s="1" t="s">
        <v>574</v>
      </c>
    </row>
    <row r="73" spans="7:11">
      <c r="G73" s="1" t="s">
        <v>516</v>
      </c>
      <c r="J73" s="1" t="s">
        <v>575</v>
      </c>
      <c r="K73" s="177" t="s">
        <v>427</v>
      </c>
    </row>
    <row r="74" spans="7:11">
      <c r="G74" s="1" t="s">
        <v>519</v>
      </c>
      <c r="J74" s="1" t="s">
        <v>576</v>
      </c>
    </row>
    <row r="75" spans="7:11">
      <c r="G75" s="1" t="s">
        <v>555</v>
      </c>
      <c r="J75" s="1" t="s">
        <v>577</v>
      </c>
    </row>
    <row r="76" spans="7:11">
      <c r="G76" s="1" t="s">
        <v>578</v>
      </c>
      <c r="H76" s="178" t="s">
        <v>579</v>
      </c>
      <c r="J76" s="1" t="s">
        <v>580</v>
      </c>
    </row>
    <row r="77" spans="7:11">
      <c r="G77" s="24" t="s">
        <v>448</v>
      </c>
    </row>
    <row r="78" spans="7:11">
      <c r="G78" s="1" t="s">
        <v>581</v>
      </c>
    </row>
    <row r="79" spans="7:11">
      <c r="G79" s="1" t="s">
        <v>582</v>
      </c>
    </row>
    <row r="80" spans="7:11">
      <c r="G80" s="1" t="s">
        <v>560</v>
      </c>
      <c r="H80" s="177" t="s">
        <v>433</v>
      </c>
    </row>
    <row r="81" spans="7:8">
      <c r="G81" s="1" t="s">
        <v>561</v>
      </c>
    </row>
    <row r="82" spans="7:8">
      <c r="G82" s="1" t="s">
        <v>563</v>
      </c>
    </row>
    <row r="83" spans="7:8">
      <c r="G83" s="1" t="s">
        <v>565</v>
      </c>
    </row>
    <row r="84" spans="7:8">
      <c r="G84" s="1" t="s">
        <v>566</v>
      </c>
    </row>
    <row r="85" spans="7:8">
      <c r="G85" s="1" t="s">
        <v>567</v>
      </c>
    </row>
    <row r="86" spans="7:8">
      <c r="G86" s="24" t="s">
        <v>452</v>
      </c>
    </row>
    <row r="87" spans="7:8">
      <c r="G87" s="1" t="s">
        <v>583</v>
      </c>
    </row>
    <row r="88" spans="7:8">
      <c r="G88" s="1" t="s">
        <v>584</v>
      </c>
      <c r="H88" s="178" t="s">
        <v>585</v>
      </c>
    </row>
    <row r="89" spans="7:8">
      <c r="G89" s="1" t="s">
        <v>586</v>
      </c>
    </row>
    <row r="90" spans="7:8">
      <c r="G90" s="1" t="s">
        <v>587</v>
      </c>
    </row>
    <row r="91" spans="7:8">
      <c r="G91" s="1" t="s">
        <v>588</v>
      </c>
      <c r="H91" s="178" t="s">
        <v>589</v>
      </c>
    </row>
    <row r="92" spans="7:8">
      <c r="G92" s="1" t="s">
        <v>590</v>
      </c>
    </row>
    <row r="93" spans="7:8">
      <c r="G93" s="1" t="s">
        <v>591</v>
      </c>
    </row>
    <row r="94" spans="7:8">
      <c r="G94" s="1" t="s">
        <v>592</v>
      </c>
      <c r="H94" s="178" t="s">
        <v>593</v>
      </c>
    </row>
    <row r="95" spans="7:8">
      <c r="G95" s="1" t="s">
        <v>594</v>
      </c>
    </row>
    <row r="96" spans="7:8">
      <c r="G96" s="1" t="s">
        <v>595</v>
      </c>
      <c r="H96" s="178" t="s">
        <v>589</v>
      </c>
    </row>
    <row r="97" spans="7:8">
      <c r="G97" s="1" t="s">
        <v>596</v>
      </c>
    </row>
    <row r="98" spans="7:8">
      <c r="G98" s="1" t="s">
        <v>597</v>
      </c>
    </row>
    <row r="99" spans="7:8">
      <c r="G99" s="1" t="s">
        <v>598</v>
      </c>
    </row>
    <row r="100" spans="7:8">
      <c r="G100" s="1" t="s">
        <v>599</v>
      </c>
    </row>
    <row r="101" spans="7:8">
      <c r="G101" s="1" t="s">
        <v>600</v>
      </c>
      <c r="H101" s="178" t="s">
        <v>601</v>
      </c>
    </row>
    <row r="102" spans="7:8">
      <c r="G102" s="1" t="s">
        <v>525</v>
      </c>
    </row>
    <row r="103" spans="7:8">
      <c r="G103" s="1" t="s">
        <v>573</v>
      </c>
    </row>
    <row r="104" spans="7:8">
      <c r="G104" s="1" t="s">
        <v>574</v>
      </c>
    </row>
    <row r="105" spans="7:8">
      <c r="G105" s="1" t="s">
        <v>575</v>
      </c>
      <c r="H105" s="178" t="s">
        <v>602</v>
      </c>
    </row>
    <row r="106" spans="7:8">
      <c r="G106" s="1" t="s">
        <v>576</v>
      </c>
    </row>
    <row r="107" spans="7:8">
      <c r="G107" s="1" t="s">
        <v>577</v>
      </c>
    </row>
    <row r="108" spans="7:8">
      <c r="G108" s="1" t="s">
        <v>603</v>
      </c>
      <c r="H108" s="178" t="s">
        <v>601</v>
      </c>
    </row>
    <row r="109" spans="7:8">
      <c r="G109" s="1" t="s">
        <v>604</v>
      </c>
    </row>
    <row r="110" spans="7:8">
      <c r="G110" s="1" t="s">
        <v>605</v>
      </c>
    </row>
    <row r="111" spans="7:8">
      <c r="G111" s="1" t="s">
        <v>606</v>
      </c>
      <c r="H111" s="178" t="s">
        <v>607</v>
      </c>
    </row>
    <row r="112" spans="7:8">
      <c r="G112" s="1" t="s">
        <v>608</v>
      </c>
    </row>
    <row r="113" spans="7:8">
      <c r="G113" s="1" t="s">
        <v>609</v>
      </c>
    </row>
    <row r="114" spans="7:8">
      <c r="G114" s="1" t="s">
        <v>610</v>
      </c>
      <c r="H114" s="178" t="s">
        <v>406</v>
      </c>
    </row>
    <row r="115" spans="7:8">
      <c r="G115" s="1" t="s">
        <v>611</v>
      </c>
    </row>
    <row r="116" spans="7:8">
      <c r="G116" s="1" t="s">
        <v>612</v>
      </c>
    </row>
    <row r="117" spans="7:8">
      <c r="G117" s="1" t="s">
        <v>613</v>
      </c>
      <c r="H117" s="178" t="s">
        <v>607</v>
      </c>
    </row>
    <row r="118" spans="7:8">
      <c r="G118" s="1" t="s">
        <v>614</v>
      </c>
    </row>
    <row r="119" spans="7:8">
      <c r="G119" s="1" t="s">
        <v>615</v>
      </c>
    </row>
    <row r="120" spans="7:8">
      <c r="G120" s="1" t="s">
        <v>296</v>
      </c>
    </row>
    <row r="121" spans="7:8">
      <c r="G121" s="1" t="s">
        <v>616</v>
      </c>
      <c r="H121" s="178" t="s">
        <v>579</v>
      </c>
    </row>
    <row r="122" spans="7:8">
      <c r="G122" s="1" t="s">
        <v>617</v>
      </c>
    </row>
    <row r="123" spans="7:8">
      <c r="G123" s="1" t="s">
        <v>618</v>
      </c>
    </row>
    <row r="124" spans="7:8">
      <c r="G124" s="1" t="s">
        <v>619</v>
      </c>
    </row>
    <row r="125" spans="7:8">
      <c r="G125" s="1" t="s">
        <v>620</v>
      </c>
    </row>
    <row r="126" spans="7:8">
      <c r="G126" s="1" t="s">
        <v>621</v>
      </c>
    </row>
  </sheetData>
  <pageMargins left="0.7" right="0.7" top="0.75" bottom="0.75" header="0.3" footer="0.3"/>
  <pageSetup scale="3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Sample Collection</vt:lpstr>
      <vt:lpstr>HPC</vt:lpstr>
      <vt:lpstr>Acinetobacter</vt:lpstr>
      <vt:lpstr>C diff</vt:lpstr>
      <vt:lpstr>MRSA</vt:lpstr>
      <vt:lpstr>VRE</vt:lpstr>
      <vt:lpstr>By surface</vt:lpstr>
      <vt:lpstr>All Organism Results</vt:lpstr>
      <vt:lpstr>MALDI TOF Shipping_updated</vt:lpstr>
      <vt:lpstr>Room by room</vt:lpstr>
      <vt:lpstr>% Frequency</vt:lpstr>
      <vt:lpstr>Detection by surface_Brandie</vt:lpstr>
    </vt:vector>
  </TitlesOfParts>
  <Manager/>
  <Company>COPH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 Pearce-Walker</dc:creator>
  <cp:keywords/>
  <dc:description/>
  <cp:lastModifiedBy>Marc Verhougstraete</cp:lastModifiedBy>
  <cp:revision/>
  <dcterms:created xsi:type="dcterms:W3CDTF">2019-09-09T16:56:40Z</dcterms:created>
  <dcterms:modified xsi:type="dcterms:W3CDTF">2021-09-14T17:08:59Z</dcterms:modified>
  <cp:category/>
  <cp:contentStatus/>
</cp:coreProperties>
</file>